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b+wRs0PP3LZxr09Lc8I//07/qyhr545EyzV/uriPXdlitpLhNrAyHaZYvaNTqnO363sXuqFXsAcxiGpF5gSmyQ==" workbookSaltValue="yrDukLIp68kkXg7ZRoSgSg==" workbookSpinCount="100000" lockStructure="1"/>
  <bookViews>
    <workbookView xWindow="0" yWindow="0" windowWidth="19200" windowHeight="5850" tabRatio="854"/>
  </bookViews>
  <sheets>
    <sheet name="TITLE PAGE" sheetId="1" r:id="rId1"/>
    <sheet name="WRZ summary" sheetId="2" r:id="rId2"/>
    <sheet name="1. BL Licences" sheetId="3" r:id="rId3"/>
    <sheet name="2. BL Supply" sheetId="4" r:id="rId4"/>
    <sheet name="3. BL Demand" sheetId="5" r:id="rId5"/>
    <sheet name="4. BL SDB" sheetId="6" r:id="rId6"/>
    <sheet name="5. Feasible Options" sheetId="14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3" r:id="rId12"/>
  </sheets>
  <externalReferences>
    <externalReference r:id="rId13"/>
  </externalReferences>
  <definedNames>
    <definedName name="Source_Types">'[1]WRP1a BL Licences'!$C$1002:$C$1005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4" l="1"/>
  <c r="M81" i="14"/>
  <c r="CY93" i="14"/>
  <c r="CX93" i="14"/>
  <c r="CW93" i="14"/>
  <c r="CV93" i="14"/>
  <c r="CU93" i="14"/>
  <c r="CT93" i="14"/>
  <c r="CS93" i="14"/>
  <c r="CR93" i="14"/>
  <c r="CQ93" i="14"/>
  <c r="CP93" i="14"/>
  <c r="CO93" i="14"/>
  <c r="CN93" i="14"/>
  <c r="CM93" i="14"/>
  <c r="CL93" i="14"/>
  <c r="CK93" i="14"/>
  <c r="CJ93" i="14"/>
  <c r="CI93" i="14"/>
  <c r="CH93" i="14"/>
  <c r="CG93" i="14"/>
  <c r="CF93" i="14"/>
  <c r="CE93" i="14"/>
  <c r="CD93" i="14"/>
  <c r="CC93" i="14"/>
  <c r="CB93" i="14"/>
  <c r="CA93" i="14"/>
  <c r="BZ93" i="14"/>
  <c r="BY93" i="14"/>
  <c r="BX93" i="14"/>
  <c r="BW93" i="14"/>
  <c r="BV93" i="14"/>
  <c r="BU93" i="14"/>
  <c r="BT93" i="14"/>
  <c r="BS93" i="14"/>
  <c r="BR93" i="14"/>
  <c r="BQ93" i="14"/>
  <c r="BP93" i="14"/>
  <c r="BO93" i="14"/>
  <c r="BN93" i="14"/>
  <c r="BM93" i="14"/>
  <c r="BL93" i="14"/>
  <c r="BK93" i="14"/>
  <c r="BJ93" i="14"/>
  <c r="BI93" i="14"/>
  <c r="BH93" i="14"/>
  <c r="BG93" i="14"/>
  <c r="BF93" i="14"/>
  <c r="BE93" i="14"/>
  <c r="BD93" i="14"/>
  <c r="BC93" i="14"/>
  <c r="BB93" i="14"/>
  <c r="BA93" i="14"/>
  <c r="AZ93" i="14"/>
  <c r="AY93" i="14"/>
  <c r="AX93" i="14"/>
  <c r="AW93" i="14"/>
  <c r="AV93" i="14"/>
  <c r="AU93" i="14"/>
  <c r="AT93" i="14"/>
  <c r="AS93" i="14"/>
  <c r="AR93" i="14"/>
  <c r="AQ93" i="14"/>
  <c r="AP93" i="14"/>
  <c r="AO93" i="14"/>
  <c r="AN93" i="14"/>
  <c r="AM93" i="14"/>
  <c r="AL93" i="14"/>
  <c r="AK93" i="14"/>
  <c r="AJ93" i="14"/>
  <c r="AI93" i="14"/>
  <c r="AH93" i="14"/>
  <c r="AG93" i="14"/>
  <c r="AF93" i="14"/>
  <c r="AE93" i="14"/>
  <c r="AD93" i="14"/>
  <c r="AC93" i="14"/>
  <c r="AB93" i="14"/>
  <c r="AA93" i="14"/>
  <c r="Z93" i="14"/>
  <c r="Y93" i="14"/>
  <c r="X93" i="14"/>
  <c r="I81" i="14"/>
  <c r="I49" i="14" l="1"/>
  <c r="DW40" i="14" l="1"/>
  <c r="DV40" i="14"/>
  <c r="DU40" i="14"/>
  <c r="DT40" i="14"/>
  <c r="DS40" i="14"/>
  <c r="DR40" i="14"/>
  <c r="DQ40" i="14"/>
  <c r="DP40" i="14"/>
  <c r="DO40" i="14"/>
  <c r="DN40" i="14"/>
  <c r="DM40" i="14"/>
  <c r="DL40" i="14"/>
  <c r="DK40" i="14"/>
  <c r="DJ40" i="14"/>
  <c r="DI40" i="14"/>
  <c r="DH40" i="14"/>
  <c r="DG40" i="14"/>
  <c r="DF40" i="14"/>
  <c r="DE40" i="14"/>
  <c r="DD40" i="14"/>
  <c r="DC40" i="14"/>
  <c r="DB40" i="14"/>
  <c r="DA40" i="14"/>
  <c r="CZ40" i="14"/>
  <c r="CY40" i="14"/>
  <c r="CX40" i="14"/>
  <c r="CW40" i="14"/>
  <c r="CV40" i="14"/>
  <c r="CU40" i="14"/>
  <c r="CT40" i="14"/>
  <c r="CS40" i="14"/>
  <c r="CR40" i="14"/>
  <c r="CQ40" i="14"/>
  <c r="CP40" i="14"/>
  <c r="CO40" i="14"/>
  <c r="CN40" i="14"/>
  <c r="CM40" i="14"/>
  <c r="CL40" i="14"/>
  <c r="CK40" i="14"/>
  <c r="CJ40" i="14"/>
  <c r="CI40" i="14"/>
  <c r="CH40" i="14"/>
  <c r="CG40" i="14"/>
  <c r="CF40" i="14"/>
  <c r="CE40" i="14"/>
  <c r="CD40" i="14"/>
  <c r="CC40" i="14"/>
  <c r="CB40" i="14"/>
  <c r="CA40" i="14"/>
  <c r="BZ40" i="14"/>
  <c r="BY40" i="14"/>
  <c r="BX40" i="14"/>
  <c r="BW40" i="14"/>
  <c r="BV40" i="14"/>
  <c r="BU40" i="14"/>
  <c r="BT40" i="14"/>
  <c r="BS40" i="14"/>
  <c r="BR40" i="14"/>
  <c r="BQ40" i="14"/>
  <c r="BP40" i="14"/>
  <c r="BO40" i="14"/>
  <c r="BN40" i="14"/>
  <c r="BM40" i="14"/>
  <c r="BL40" i="14"/>
  <c r="BK40" i="14"/>
  <c r="BJ40" i="14"/>
  <c r="BI40" i="14"/>
  <c r="BH40" i="14"/>
  <c r="BG40" i="14"/>
  <c r="BF40" i="14"/>
  <c r="BE40" i="14"/>
  <c r="BD40" i="14"/>
  <c r="BC40" i="14"/>
  <c r="BB40" i="14"/>
  <c r="BA40" i="14"/>
  <c r="AZ40" i="14"/>
  <c r="AY40" i="14"/>
  <c r="AX40" i="14"/>
  <c r="AW40" i="14"/>
  <c r="AV40" i="14"/>
  <c r="AU40" i="14"/>
  <c r="AT40" i="14"/>
  <c r="AS40" i="14"/>
  <c r="AR40" i="14"/>
  <c r="AQ40" i="14"/>
  <c r="AP40" i="14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I28" i="14"/>
  <c r="K6" i="10" l="1"/>
  <c r="J6" i="10"/>
  <c r="I6" i="10"/>
  <c r="K5" i="10"/>
  <c r="J5" i="10"/>
  <c r="I5" i="10"/>
  <c r="H6" i="10"/>
  <c r="H5" i="10"/>
  <c r="H62" i="5" l="1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H53" i="5"/>
  <c r="I43" i="5"/>
  <c r="I61" i="5" s="1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AJ10" i="5"/>
  <c r="AJ21" i="5" s="1"/>
  <c r="AI10" i="5"/>
  <c r="AI21" i="5" s="1"/>
  <c r="AH10" i="5"/>
  <c r="AH21" i="5" s="1"/>
  <c r="AG10" i="5"/>
  <c r="AG21" i="5" s="1"/>
  <c r="AF10" i="5"/>
  <c r="AF21" i="5" s="1"/>
  <c r="AE10" i="5"/>
  <c r="AE21" i="5" s="1"/>
  <c r="AD10" i="5"/>
  <c r="AC10" i="5"/>
  <c r="AC21" i="5" s="1"/>
  <c r="AB10" i="5"/>
  <c r="AB21" i="5" s="1"/>
  <c r="AA10" i="5"/>
  <c r="AA21" i="5" s="1"/>
  <c r="Z10" i="5"/>
  <c r="Z21" i="5" s="1"/>
  <c r="Y10" i="5"/>
  <c r="Y21" i="5" s="1"/>
  <c r="X10" i="5"/>
  <c r="X21" i="5" s="1"/>
  <c r="W10" i="5"/>
  <c r="W21" i="5" s="1"/>
  <c r="V10" i="5"/>
  <c r="V21" i="5" s="1"/>
  <c r="U10" i="5"/>
  <c r="U21" i="5" s="1"/>
  <c r="T10" i="5"/>
  <c r="T21" i="5" s="1"/>
  <c r="S10" i="5"/>
  <c r="S21" i="5" s="1"/>
  <c r="R10" i="5"/>
  <c r="R21" i="5" s="1"/>
  <c r="Q10" i="5"/>
  <c r="Q21" i="5" s="1"/>
  <c r="P10" i="5"/>
  <c r="P21" i="5" s="1"/>
  <c r="O10" i="5"/>
  <c r="O21" i="5" s="1"/>
  <c r="N10" i="5"/>
  <c r="N21" i="5" s="1"/>
  <c r="M10" i="5"/>
  <c r="M21" i="5" s="1"/>
  <c r="L10" i="5"/>
  <c r="L21" i="5" s="1"/>
  <c r="K10" i="5"/>
  <c r="K21" i="5" s="1"/>
  <c r="J10" i="5"/>
  <c r="J21" i="5" s="1"/>
  <c r="I10" i="5"/>
  <c r="I21" i="5" s="1"/>
  <c r="H10" i="5"/>
  <c r="H21" i="5" s="1"/>
  <c r="AJ9" i="5"/>
  <c r="AI9" i="5"/>
  <c r="AI13" i="5" s="1"/>
  <c r="AH9" i="5"/>
  <c r="AH13" i="5" s="1"/>
  <c r="AG9" i="5"/>
  <c r="AG13" i="5" s="1"/>
  <c r="AF9" i="5"/>
  <c r="AF13" i="5" s="1"/>
  <c r="AE9" i="5"/>
  <c r="AD9" i="5"/>
  <c r="AD13" i="5" s="1"/>
  <c r="AC9" i="5"/>
  <c r="AB9" i="5"/>
  <c r="AA9" i="5"/>
  <c r="Z9" i="5"/>
  <c r="Z13" i="5" s="1"/>
  <c r="Y9" i="5"/>
  <c r="Y13" i="5" s="1"/>
  <c r="X9" i="5"/>
  <c r="X13" i="5" s="1"/>
  <c r="W9" i="5"/>
  <c r="V9" i="5"/>
  <c r="V13" i="5" s="1"/>
  <c r="U9" i="5"/>
  <c r="T9" i="5"/>
  <c r="S9" i="5"/>
  <c r="S13" i="5" s="1"/>
  <c r="R9" i="5"/>
  <c r="R13" i="5" s="1"/>
  <c r="Q9" i="5"/>
  <c r="Q13" i="5" s="1"/>
  <c r="P9" i="5"/>
  <c r="P13" i="5" s="1"/>
  <c r="O9" i="5"/>
  <c r="N9" i="5"/>
  <c r="N13" i="5" s="1"/>
  <c r="M9" i="5"/>
  <c r="L9" i="5"/>
  <c r="K9" i="5"/>
  <c r="K13" i="5" s="1"/>
  <c r="J9" i="5"/>
  <c r="J13" i="5" s="1"/>
  <c r="I9" i="5"/>
  <c r="I13" i="5" s="1"/>
  <c r="H9" i="5"/>
  <c r="H13" i="5" s="1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I59" i="5" l="1"/>
  <c r="I53" i="5"/>
  <c r="H39" i="5"/>
  <c r="I39" i="5"/>
  <c r="O29" i="5"/>
  <c r="W29" i="5"/>
  <c r="AE29" i="5"/>
  <c r="I12" i="5"/>
  <c r="Q12" i="5"/>
  <c r="Y12" i="5"/>
  <c r="AG12" i="5"/>
  <c r="AJ12" i="5"/>
  <c r="AJ29" i="5"/>
  <c r="L12" i="5"/>
  <c r="T12" i="5"/>
  <c r="AB12" i="5"/>
  <c r="H12" i="5"/>
  <c r="P12" i="5"/>
  <c r="X12" i="5"/>
  <c r="AF12" i="5"/>
  <c r="M12" i="5"/>
  <c r="AC12" i="5"/>
  <c r="AA12" i="5"/>
  <c r="AD29" i="5"/>
  <c r="AA13" i="5"/>
  <c r="AD21" i="5"/>
  <c r="I29" i="5"/>
  <c r="AG29" i="5"/>
  <c r="U12" i="5"/>
  <c r="K12" i="5"/>
  <c r="S12" i="5"/>
  <c r="AI12" i="5"/>
  <c r="N29" i="5"/>
  <c r="V29" i="5"/>
  <c r="N12" i="5"/>
  <c r="V12" i="5"/>
  <c r="AD12" i="5"/>
  <c r="H29" i="5"/>
  <c r="L29" i="5"/>
  <c r="P29" i="5"/>
  <c r="T29" i="5"/>
  <c r="X29" i="5"/>
  <c r="AB29" i="5"/>
  <c r="AF29" i="5"/>
  <c r="L13" i="5"/>
  <c r="T13" i="5"/>
  <c r="AB13" i="5"/>
  <c r="AJ13" i="5"/>
  <c r="Q29" i="5"/>
  <c r="O12" i="5"/>
  <c r="W12" i="5"/>
  <c r="AE12" i="5"/>
  <c r="J12" i="5"/>
  <c r="R12" i="5"/>
  <c r="Z12" i="5"/>
  <c r="AH12" i="5"/>
  <c r="M29" i="5"/>
  <c r="U29" i="5"/>
  <c r="AC29" i="5"/>
  <c r="Y29" i="5"/>
  <c r="M13" i="5"/>
  <c r="U13" i="5"/>
  <c r="AC13" i="5"/>
  <c r="K29" i="5"/>
  <c r="S29" i="5"/>
  <c r="AA29" i="5"/>
  <c r="AI29" i="5"/>
  <c r="R29" i="5"/>
  <c r="O13" i="5"/>
  <c r="W13" i="5"/>
  <c r="AE13" i="5"/>
  <c r="I62" i="5"/>
  <c r="AH29" i="5"/>
  <c r="J29" i="5"/>
  <c r="Z29" i="5"/>
  <c r="J43" i="5"/>
  <c r="J59" i="5" l="1"/>
  <c r="J62" i="5"/>
  <c r="K43" i="5"/>
  <c r="J53" i="5"/>
  <c r="J39" i="5" s="1"/>
  <c r="J61" i="5"/>
  <c r="K59" i="5" l="1"/>
  <c r="K61" i="5"/>
  <c r="K62" i="5"/>
  <c r="L43" i="5"/>
  <c r="K53" i="5"/>
  <c r="K39" i="5" s="1"/>
  <c r="L62" i="5" l="1"/>
  <c r="L59" i="5"/>
  <c r="L53" i="5"/>
  <c r="L39" i="5" s="1"/>
  <c r="L61" i="5"/>
  <c r="M43" i="5"/>
  <c r="M53" i="5" l="1"/>
  <c r="M39" i="5" s="1"/>
  <c r="M59" i="5"/>
  <c r="M62" i="5"/>
  <c r="M61" i="5"/>
  <c r="N43" i="5"/>
  <c r="N62" i="5" l="1"/>
  <c r="N53" i="5"/>
  <c r="N39" i="5" s="1"/>
  <c r="N61" i="5"/>
  <c r="O43" i="5"/>
  <c r="N59" i="5"/>
  <c r="O53" i="5" l="1"/>
  <c r="O39" i="5" s="1"/>
  <c r="O61" i="5"/>
  <c r="P43" i="5"/>
  <c r="O59" i="5"/>
  <c r="O62" i="5"/>
  <c r="P61" i="5" l="1"/>
  <c r="Q43" i="5"/>
  <c r="P59" i="5"/>
  <c r="P62" i="5"/>
  <c r="P53" i="5"/>
  <c r="P39" i="5" s="1"/>
  <c r="Q61" i="5" l="1"/>
  <c r="R43" i="5"/>
  <c r="Q59" i="5"/>
  <c r="Q62" i="5"/>
  <c r="Q53" i="5"/>
  <c r="Q39" i="5" s="1"/>
  <c r="R59" i="5" l="1"/>
  <c r="R62" i="5"/>
  <c r="S43" i="5"/>
  <c r="R53" i="5"/>
  <c r="R39" i="5" s="1"/>
  <c r="R61" i="5"/>
  <c r="S59" i="5" l="1"/>
  <c r="S62" i="5"/>
  <c r="S53" i="5"/>
  <c r="S39" i="5" s="1"/>
  <c r="S61" i="5"/>
  <c r="T43" i="5"/>
  <c r="T62" i="5" l="1"/>
  <c r="T53" i="5"/>
  <c r="T39" i="5" s="1"/>
  <c r="T59" i="5"/>
  <c r="T61" i="5"/>
  <c r="U43" i="5"/>
  <c r="U53" i="5" l="1"/>
  <c r="U39" i="5" s="1"/>
  <c r="U62" i="5"/>
  <c r="U61" i="5"/>
  <c r="V43" i="5"/>
  <c r="U59" i="5"/>
  <c r="V62" i="5" l="1"/>
  <c r="V53" i="5"/>
  <c r="V39" i="5" s="1"/>
  <c r="V61" i="5"/>
  <c r="W43" i="5"/>
  <c r="V59" i="5"/>
  <c r="W53" i="5" l="1"/>
  <c r="W39" i="5" s="1"/>
  <c r="W61" i="5"/>
  <c r="X43" i="5"/>
  <c r="W59" i="5"/>
  <c r="W62" i="5"/>
  <c r="X61" i="5" l="1"/>
  <c r="Y43" i="5"/>
  <c r="X59" i="5"/>
  <c r="X62" i="5"/>
  <c r="X53" i="5"/>
  <c r="X39" i="5" s="1"/>
  <c r="Y61" i="5" l="1"/>
  <c r="Z43" i="5"/>
  <c r="Y59" i="5"/>
  <c r="Y62" i="5"/>
  <c r="Y53" i="5"/>
  <c r="Y39" i="5" s="1"/>
  <c r="Z59" i="5" l="1"/>
  <c r="Z62" i="5"/>
  <c r="Z53" i="5"/>
  <c r="Z39" i="5" s="1"/>
  <c r="AA43" i="5"/>
  <c r="Z61" i="5"/>
  <c r="AA59" i="5" l="1"/>
  <c r="AA62" i="5"/>
  <c r="AA53" i="5"/>
  <c r="AA39" i="5" s="1"/>
  <c r="AA61" i="5"/>
  <c r="AB43" i="5"/>
  <c r="AB62" i="5" l="1"/>
  <c r="AB53" i="5"/>
  <c r="AB39" i="5" s="1"/>
  <c r="AB59" i="5"/>
  <c r="AB61" i="5"/>
  <c r="AC43" i="5"/>
  <c r="AC53" i="5" l="1"/>
  <c r="AC39" i="5" s="1"/>
  <c r="AC62" i="5"/>
  <c r="AC61" i="5"/>
  <c r="AD43" i="5"/>
  <c r="AC59" i="5"/>
  <c r="AD53" i="5" l="1"/>
  <c r="AD39" i="5" s="1"/>
  <c r="AD61" i="5"/>
  <c r="AE43" i="5"/>
  <c r="AD62" i="5"/>
  <c r="AD59" i="5"/>
  <c r="AE61" i="5" l="1"/>
  <c r="AF43" i="5"/>
  <c r="AE59" i="5"/>
  <c r="AE53" i="5"/>
  <c r="AE39" i="5" s="1"/>
  <c r="AE62" i="5"/>
  <c r="AF61" i="5" l="1"/>
  <c r="AG43" i="5"/>
  <c r="AF59" i="5"/>
  <c r="AF62" i="5"/>
  <c r="AF53" i="5"/>
  <c r="AF39" i="5" s="1"/>
  <c r="AG61" i="5" l="1"/>
  <c r="AH43" i="5"/>
  <c r="AG59" i="5"/>
  <c r="AG62" i="5"/>
  <c r="AG53" i="5"/>
  <c r="AG39" i="5" s="1"/>
  <c r="AH59" i="5" l="1"/>
  <c r="AH62" i="5"/>
  <c r="AH53" i="5"/>
  <c r="AH39" i="5" s="1"/>
  <c r="AH61" i="5"/>
  <c r="AI43" i="5"/>
  <c r="AI59" i="5" l="1"/>
  <c r="AI62" i="5"/>
  <c r="AI53" i="5"/>
  <c r="AI39" i="5" s="1"/>
  <c r="AJ43" i="5"/>
  <c r="AI61" i="5"/>
  <c r="AJ62" i="5" l="1"/>
  <c r="AJ53" i="5"/>
  <c r="AJ39" i="5" s="1"/>
  <c r="AJ59" i="5"/>
  <c r="AJ61" i="5"/>
  <c r="I63" i="14" l="1"/>
  <c r="C104" i="14"/>
  <c r="D104" i="14"/>
  <c r="C105" i="14"/>
  <c r="D105" i="14"/>
  <c r="C106" i="14"/>
  <c r="D106" i="14"/>
  <c r="C107" i="14"/>
  <c r="D107" i="14"/>
  <c r="D103" i="14"/>
  <c r="C103" i="14"/>
  <c r="Y3" i="14" l="1"/>
  <c r="Y2" i="14" s="1"/>
  <c r="BE14" i="14"/>
  <c r="CZ27" i="14"/>
  <c r="DA27" i="14"/>
  <c r="DB27" i="14"/>
  <c r="DC27" i="14"/>
  <c r="DD27" i="14"/>
  <c r="DE27" i="14"/>
  <c r="DF27" i="14"/>
  <c r="DG27" i="14"/>
  <c r="DH27" i="14"/>
  <c r="DI27" i="14"/>
  <c r="DJ27" i="14"/>
  <c r="DK27" i="14"/>
  <c r="DL27" i="14"/>
  <c r="DM27" i="14"/>
  <c r="DN27" i="14"/>
  <c r="DO27" i="14"/>
  <c r="DP27" i="14"/>
  <c r="DQ27" i="14"/>
  <c r="DR27" i="14"/>
  <c r="DS27" i="14"/>
  <c r="DT27" i="14"/>
  <c r="DU27" i="14"/>
  <c r="DV27" i="14"/>
  <c r="DW27" i="14"/>
  <c r="BA41" i="14"/>
  <c r="BP44" i="14"/>
  <c r="CT46" i="14"/>
  <c r="CX47" i="14"/>
  <c r="CA48" i="14"/>
  <c r="AR62" i="14"/>
  <c r="CL62" i="14"/>
  <c r="X75" i="14"/>
  <c r="Y75" i="14"/>
  <c r="Z75" i="14"/>
  <c r="AA75" i="14"/>
  <c r="AB75" i="14"/>
  <c r="AC75" i="14"/>
  <c r="AD75" i="14"/>
  <c r="AE75" i="14"/>
  <c r="AF75" i="14"/>
  <c r="AG75" i="14"/>
  <c r="AH75" i="14"/>
  <c r="AI75" i="14"/>
  <c r="AJ75" i="14"/>
  <c r="AK75" i="14"/>
  <c r="AL75" i="14"/>
  <c r="AM75" i="14"/>
  <c r="AN75" i="14"/>
  <c r="AO75" i="14"/>
  <c r="AP75" i="14"/>
  <c r="AQ75" i="14"/>
  <c r="AR75" i="14"/>
  <c r="AS75" i="14"/>
  <c r="AT75" i="14"/>
  <c r="AU75" i="14"/>
  <c r="AV75" i="14"/>
  <c r="AW75" i="14"/>
  <c r="AX75" i="14"/>
  <c r="AY75" i="14"/>
  <c r="AZ75" i="14"/>
  <c r="BA75" i="14"/>
  <c r="BB75" i="14"/>
  <c r="BC75" i="14"/>
  <c r="BD75" i="14"/>
  <c r="BE75" i="14"/>
  <c r="BF75" i="14"/>
  <c r="BG75" i="14"/>
  <c r="BH75" i="14"/>
  <c r="BI75" i="14"/>
  <c r="BJ75" i="14"/>
  <c r="BK75" i="14"/>
  <c r="BL75" i="14"/>
  <c r="BM75" i="14"/>
  <c r="BN75" i="14"/>
  <c r="BO75" i="14"/>
  <c r="BP75" i="14"/>
  <c r="BQ75" i="14"/>
  <c r="BR75" i="14"/>
  <c r="BS75" i="14"/>
  <c r="BT75" i="14"/>
  <c r="BU75" i="14"/>
  <c r="BV75" i="14"/>
  <c r="BW75" i="14"/>
  <c r="BX75" i="14"/>
  <c r="BY75" i="14"/>
  <c r="BZ75" i="14"/>
  <c r="CA75" i="14"/>
  <c r="CB75" i="14"/>
  <c r="CC75" i="14"/>
  <c r="CD75" i="14"/>
  <c r="CE75" i="14"/>
  <c r="CF75" i="14"/>
  <c r="CG75" i="14"/>
  <c r="CH75" i="14"/>
  <c r="CI75" i="14"/>
  <c r="CJ75" i="14"/>
  <c r="CK75" i="14"/>
  <c r="CL75" i="14"/>
  <c r="CM75" i="14"/>
  <c r="CN75" i="14"/>
  <c r="CO75" i="14"/>
  <c r="CP75" i="14"/>
  <c r="CQ75" i="14"/>
  <c r="CR75" i="14"/>
  <c r="CS75" i="14"/>
  <c r="CT75" i="14"/>
  <c r="CU75" i="14"/>
  <c r="CV75" i="14"/>
  <c r="CW75" i="14"/>
  <c r="CX75" i="14"/>
  <c r="CY75" i="14"/>
  <c r="BN76" i="14"/>
  <c r="DJ76" i="14"/>
  <c r="BL77" i="14"/>
  <c r="DD77" i="14"/>
  <c r="AZ78" i="14"/>
  <c r="CD78" i="14"/>
  <c r="DB78" i="14"/>
  <c r="Y79" i="14"/>
  <c r="AQ79" i="14"/>
  <c r="BI79" i="14"/>
  <c r="CB79" i="14"/>
  <c r="CR79" i="14"/>
  <c r="DE79" i="14"/>
  <c r="DT79" i="14"/>
  <c r="AH80" i="14"/>
  <c r="AW80" i="14"/>
  <c r="BK80" i="14"/>
  <c r="BW80" i="14"/>
  <c r="CI80" i="14"/>
  <c r="CS80" i="14"/>
  <c r="DD80" i="14"/>
  <c r="DO80" i="14"/>
  <c r="Y94" i="14"/>
  <c r="AJ94" i="14"/>
  <c r="AU94" i="14"/>
  <c r="BE94" i="14"/>
  <c r="BP94" i="14"/>
  <c r="CA94" i="14"/>
  <c r="CJ94" i="14"/>
  <c r="CK94" i="14"/>
  <c r="CV94" i="14"/>
  <c r="DF94" i="14"/>
  <c r="DG94" i="14"/>
  <c r="DP94" i="14"/>
  <c r="DQ94" i="14"/>
  <c r="CK12" i="14"/>
  <c r="DN94" i="14"/>
  <c r="BD94" i="14" l="1"/>
  <c r="CR80" i="14"/>
  <c r="DC79" i="14"/>
  <c r="X79" i="14"/>
  <c r="BG76" i="14"/>
  <c r="DU12" i="14"/>
  <c r="DO94" i="14"/>
  <c r="DD94" i="14"/>
  <c r="CS94" i="14"/>
  <c r="CI94" i="14"/>
  <c r="BX94" i="14"/>
  <c r="BM94" i="14"/>
  <c r="BC94" i="14"/>
  <c r="AR94" i="14"/>
  <c r="AG94" i="14"/>
  <c r="DW80" i="14"/>
  <c r="DL80" i="14"/>
  <c r="DA80" i="14"/>
  <c r="CQ80" i="14"/>
  <c r="CF80" i="14"/>
  <c r="BT80" i="14"/>
  <c r="BG80" i="14"/>
  <c r="AT80" i="14"/>
  <c r="AD80" i="14"/>
  <c r="DP79" i="14"/>
  <c r="DB79" i="14"/>
  <c r="CM79" i="14"/>
  <c r="BV79" i="14"/>
  <c r="BD79" i="14"/>
  <c r="AK79" i="14"/>
  <c r="DS78" i="14"/>
  <c r="CT78" i="14"/>
  <c r="BU78" i="14"/>
  <c r="AO78" i="14"/>
  <c r="CV77" i="14"/>
  <c r="AT77" i="14"/>
  <c r="CX76" i="14"/>
  <c r="BF76" i="14"/>
  <c r="DV62" i="14"/>
  <c r="CD62" i="14"/>
  <c r="BN48" i="14"/>
  <c r="BR47" i="14"/>
  <c r="BK46" i="14"/>
  <c r="AJ44" i="14"/>
  <c r="AT94" i="14"/>
  <c r="CH80" i="14"/>
  <c r="AG80" i="14"/>
  <c r="BH79" i="14"/>
  <c r="DA78" i="14"/>
  <c r="BA77" i="14"/>
  <c r="AB62" i="14"/>
  <c r="AV44" i="14"/>
  <c r="Z6" i="14"/>
  <c r="AH6" i="14"/>
  <c r="AP6" i="14"/>
  <c r="AX6" i="14"/>
  <c r="BF6" i="14"/>
  <c r="BN6" i="14"/>
  <c r="BV6" i="14"/>
  <c r="CD6" i="14"/>
  <c r="CL6" i="14"/>
  <c r="CT6" i="14"/>
  <c r="DB6" i="14"/>
  <c r="DJ6" i="14"/>
  <c r="DR6" i="14"/>
  <c r="Z7" i="14"/>
  <c r="AH7" i="14"/>
  <c r="AP7" i="14"/>
  <c r="AX7" i="14"/>
  <c r="BF7" i="14"/>
  <c r="BN7" i="14"/>
  <c r="BV7" i="14"/>
  <c r="CD7" i="14"/>
  <c r="CL7" i="14"/>
  <c r="CT7" i="14"/>
  <c r="DB7" i="14"/>
  <c r="DJ7" i="14"/>
  <c r="DR7" i="14"/>
  <c r="Z8" i="14"/>
  <c r="AH8" i="14"/>
  <c r="AP8" i="14"/>
  <c r="AX8" i="14"/>
  <c r="BF8" i="14"/>
  <c r="BN8" i="14"/>
  <c r="BV8" i="14"/>
  <c r="CD8" i="14"/>
  <c r="CL8" i="14"/>
  <c r="CT8" i="14"/>
  <c r="DB8" i="14"/>
  <c r="DJ8" i="14"/>
  <c r="DR8" i="14"/>
  <c r="Z9" i="14"/>
  <c r="AH9" i="14"/>
  <c r="AP9" i="14"/>
  <c r="AX9" i="14"/>
  <c r="AA6" i="14"/>
  <c r="AI6" i="14"/>
  <c r="AQ6" i="14"/>
  <c r="AY6" i="14"/>
  <c r="BG6" i="14"/>
  <c r="BO6" i="14"/>
  <c r="BW6" i="14"/>
  <c r="CE6" i="14"/>
  <c r="CM6" i="14"/>
  <c r="CU6" i="14"/>
  <c r="DC6" i="14"/>
  <c r="DK6" i="14"/>
  <c r="DS6" i="14"/>
  <c r="AA7" i="14"/>
  <c r="AI7" i="14"/>
  <c r="AQ7" i="14"/>
  <c r="AY7" i="14"/>
  <c r="BG7" i="14"/>
  <c r="BO7" i="14"/>
  <c r="BW7" i="14"/>
  <c r="CE7" i="14"/>
  <c r="CM7" i="14"/>
  <c r="CU7" i="14"/>
  <c r="DC7" i="14"/>
  <c r="DK7" i="14"/>
  <c r="DS7" i="14"/>
  <c r="AA8" i="14"/>
  <c r="AI8" i="14"/>
  <c r="AQ8" i="14"/>
  <c r="AY8" i="14"/>
  <c r="BG8" i="14"/>
  <c r="BO8" i="14"/>
  <c r="BW8" i="14"/>
  <c r="CE8" i="14"/>
  <c r="CM8" i="14"/>
  <c r="CU8" i="14"/>
  <c r="DC8" i="14"/>
  <c r="DK8" i="14"/>
  <c r="DS8" i="14"/>
  <c r="AA9" i="14"/>
  <c r="AI9" i="14"/>
  <c r="AQ9" i="14"/>
  <c r="AY9" i="14"/>
  <c r="BG9" i="14"/>
  <c r="BO9" i="14"/>
  <c r="AB6" i="14"/>
  <c r="AJ6" i="14"/>
  <c r="AR6" i="14"/>
  <c r="AZ6" i="14"/>
  <c r="BH6" i="14"/>
  <c r="BP6" i="14"/>
  <c r="BX6" i="14"/>
  <c r="CF6" i="14"/>
  <c r="CN6" i="14"/>
  <c r="CV6" i="14"/>
  <c r="DD6" i="14"/>
  <c r="DL6" i="14"/>
  <c r="DT6" i="14"/>
  <c r="AB7" i="14"/>
  <c r="AJ7" i="14"/>
  <c r="AR7" i="14"/>
  <c r="AZ7" i="14"/>
  <c r="BH7" i="14"/>
  <c r="BP7" i="14"/>
  <c r="BX7" i="14"/>
  <c r="CF7" i="14"/>
  <c r="CN7" i="14"/>
  <c r="CV7" i="14"/>
  <c r="DD7" i="14"/>
  <c r="DL7" i="14"/>
  <c r="DT7" i="14"/>
  <c r="AB8" i="14"/>
  <c r="AJ8" i="14"/>
  <c r="AR8" i="14"/>
  <c r="AZ8" i="14"/>
  <c r="BH8" i="14"/>
  <c r="BP8" i="14"/>
  <c r="BX8" i="14"/>
  <c r="AD6" i="14"/>
  <c r="AL6" i="14"/>
  <c r="AT6" i="14"/>
  <c r="BB6" i="14"/>
  <c r="BJ6" i="14"/>
  <c r="BR6" i="14"/>
  <c r="BZ6" i="14"/>
  <c r="CH6" i="14"/>
  <c r="CP6" i="14"/>
  <c r="CX6" i="14"/>
  <c r="DF6" i="14"/>
  <c r="DN6" i="14"/>
  <c r="DV6" i="14"/>
  <c r="AD7" i="14"/>
  <c r="AL7" i="14"/>
  <c r="AT7" i="14"/>
  <c r="BB7" i="14"/>
  <c r="BJ7" i="14"/>
  <c r="BR7" i="14"/>
  <c r="BZ7" i="14"/>
  <c r="CH7" i="14"/>
  <c r="CP7" i="14"/>
  <c r="CX7" i="14"/>
  <c r="DF7" i="14"/>
  <c r="DN7" i="14"/>
  <c r="DV7" i="14"/>
  <c r="AD8" i="14"/>
  <c r="AL8" i="14"/>
  <c r="AT8" i="14"/>
  <c r="BB8" i="14"/>
  <c r="BJ8" i="14"/>
  <c r="BR8" i="14"/>
  <c r="BZ8" i="14"/>
  <c r="CH8" i="14"/>
  <c r="CP8" i="14"/>
  <c r="CX8" i="14"/>
  <c r="DF8" i="14"/>
  <c r="DN8" i="14"/>
  <c r="DV8" i="14"/>
  <c r="AD9" i="14"/>
  <c r="AL9" i="14"/>
  <c r="AT9" i="14"/>
  <c r="BB9" i="14"/>
  <c r="BJ9" i="14"/>
  <c r="BR9" i="14"/>
  <c r="BZ9" i="14"/>
  <c r="CH9" i="14"/>
  <c r="CP9" i="14"/>
  <c r="CX9" i="14"/>
  <c r="DF9" i="14"/>
  <c r="DN9" i="14"/>
  <c r="DV9" i="14"/>
  <c r="AD10" i="14"/>
  <c r="AL10" i="14"/>
  <c r="AT10" i="14"/>
  <c r="BB10" i="14"/>
  <c r="BJ10" i="14"/>
  <c r="BR10" i="14"/>
  <c r="BZ10" i="14"/>
  <c r="CH10" i="14"/>
  <c r="CP10" i="14"/>
  <c r="CX10" i="14"/>
  <c r="X6" i="14"/>
  <c r="AF6" i="14"/>
  <c r="AN6" i="14"/>
  <c r="AV6" i="14"/>
  <c r="BD6" i="14"/>
  <c r="BL6" i="14"/>
  <c r="BT6" i="14"/>
  <c r="CB6" i="14"/>
  <c r="CJ6" i="14"/>
  <c r="CR6" i="14"/>
  <c r="CZ6" i="14"/>
  <c r="DH6" i="14"/>
  <c r="DP6" i="14"/>
  <c r="X7" i="14"/>
  <c r="AF7" i="14"/>
  <c r="AN7" i="14"/>
  <c r="AV7" i="14"/>
  <c r="BD7" i="14"/>
  <c r="BL7" i="14"/>
  <c r="BT7" i="14"/>
  <c r="CB7" i="14"/>
  <c r="CJ7" i="14"/>
  <c r="CR7" i="14"/>
  <c r="CZ7" i="14"/>
  <c r="DH7" i="14"/>
  <c r="DP7" i="14"/>
  <c r="X8" i="14"/>
  <c r="AF8" i="14"/>
  <c r="AN8" i="14"/>
  <c r="AV8" i="14"/>
  <c r="BD8" i="14"/>
  <c r="BL8" i="14"/>
  <c r="BT8" i="14"/>
  <c r="CB8" i="14"/>
  <c r="CJ8" i="14"/>
  <c r="CR8" i="14"/>
  <c r="CZ8" i="14"/>
  <c r="DH8" i="14"/>
  <c r="DP8" i="14"/>
  <c r="X9" i="14"/>
  <c r="AF9" i="14"/>
  <c r="AN9" i="14"/>
  <c r="AV9" i="14"/>
  <c r="BD9" i="14"/>
  <c r="BL9" i="14"/>
  <c r="BT9" i="14"/>
  <c r="CB9" i="14"/>
  <c r="CJ9" i="14"/>
  <c r="CR9" i="14"/>
  <c r="CZ9" i="14"/>
  <c r="DH9" i="14"/>
  <c r="DP9" i="14"/>
  <c r="X10" i="14"/>
  <c r="AF10" i="14"/>
  <c r="AN10" i="14"/>
  <c r="AV10" i="14"/>
  <c r="BD10" i="14"/>
  <c r="BL10" i="14"/>
  <c r="BT10" i="14"/>
  <c r="Y6" i="14"/>
  <c r="AG6" i="14"/>
  <c r="AO6" i="14"/>
  <c r="AW6" i="14"/>
  <c r="BE6" i="14"/>
  <c r="BM6" i="14"/>
  <c r="BU6" i="14"/>
  <c r="CC6" i="14"/>
  <c r="CK6" i="14"/>
  <c r="CS6" i="14"/>
  <c r="DA6" i="14"/>
  <c r="DI6" i="14"/>
  <c r="DQ6" i="14"/>
  <c r="Y7" i="14"/>
  <c r="AG7" i="14"/>
  <c r="AO7" i="14"/>
  <c r="AE6" i="14"/>
  <c r="BK6" i="14"/>
  <c r="CQ6" i="14"/>
  <c r="DW6" i="14"/>
  <c r="BA7" i="14"/>
  <c r="BU7" i="14"/>
  <c r="CQ7" i="14"/>
  <c r="DM7" i="14"/>
  <c r="AG8" i="14"/>
  <c r="BC8" i="14"/>
  <c r="BY8" i="14"/>
  <c r="CO8" i="14"/>
  <c r="DE8" i="14"/>
  <c r="DU8" i="14"/>
  <c r="AK9" i="14"/>
  <c r="BA9" i="14"/>
  <c r="BN9" i="14"/>
  <c r="BY9" i="14"/>
  <c r="CK9" i="14"/>
  <c r="CU9" i="14"/>
  <c r="DE9" i="14"/>
  <c r="DQ9" i="14"/>
  <c r="AA10" i="14"/>
  <c r="AK10" i="14"/>
  <c r="AW10" i="14"/>
  <c r="BG10" i="14"/>
  <c r="BQ10" i="14"/>
  <c r="CB10" i="14"/>
  <c r="CK10" i="14"/>
  <c r="CT10" i="14"/>
  <c r="DC10" i="14"/>
  <c r="DK10" i="14"/>
  <c r="DS10" i="14"/>
  <c r="AA11" i="14"/>
  <c r="AI11" i="14"/>
  <c r="AQ11" i="14"/>
  <c r="AY11" i="14"/>
  <c r="BG11" i="14"/>
  <c r="BO11" i="14"/>
  <c r="BW11" i="14"/>
  <c r="CE11" i="14"/>
  <c r="CM11" i="14"/>
  <c r="CU11" i="14"/>
  <c r="DC11" i="14"/>
  <c r="DK11" i="14"/>
  <c r="DS11" i="14"/>
  <c r="AA12" i="14"/>
  <c r="AI12" i="14"/>
  <c r="AQ12" i="14"/>
  <c r="AY12" i="14"/>
  <c r="BG12" i="14"/>
  <c r="BO12" i="14"/>
  <c r="BW12" i="14"/>
  <c r="CE12" i="14"/>
  <c r="CM12" i="14"/>
  <c r="CU12" i="14"/>
  <c r="DC12" i="14"/>
  <c r="DK12" i="14"/>
  <c r="DS12" i="14"/>
  <c r="AA14" i="14"/>
  <c r="AI14" i="14"/>
  <c r="AQ14" i="14"/>
  <c r="AY14" i="14"/>
  <c r="BG14" i="14"/>
  <c r="BO14" i="14"/>
  <c r="BW14" i="14"/>
  <c r="CE14" i="14"/>
  <c r="CM14" i="14"/>
  <c r="CU14" i="14"/>
  <c r="DC14" i="14"/>
  <c r="DK14" i="14"/>
  <c r="DS14" i="14"/>
  <c r="Y41" i="14"/>
  <c r="AG41" i="14"/>
  <c r="AO41" i="14"/>
  <c r="AW41" i="14"/>
  <c r="BE41" i="14"/>
  <c r="BM41" i="14"/>
  <c r="BU41" i="14"/>
  <c r="AK6" i="14"/>
  <c r="BQ6" i="14"/>
  <c r="CW6" i="14"/>
  <c r="AC7" i="14"/>
  <c r="BC7" i="14"/>
  <c r="BY7" i="14"/>
  <c r="CS7" i="14"/>
  <c r="DO7" i="14"/>
  <c r="AK8" i="14"/>
  <c r="BE8" i="14"/>
  <c r="CA8" i="14"/>
  <c r="CQ8" i="14"/>
  <c r="DG8" i="14"/>
  <c r="DW8" i="14"/>
  <c r="AM9" i="14"/>
  <c r="BC9" i="14"/>
  <c r="BP9" i="14"/>
  <c r="CA9" i="14"/>
  <c r="CL9" i="14"/>
  <c r="CV9" i="14"/>
  <c r="DG9" i="14"/>
  <c r="DR9" i="14"/>
  <c r="AB10" i="14"/>
  <c r="AM10" i="14"/>
  <c r="AX10" i="14"/>
  <c r="BH10" i="14"/>
  <c r="BS10" i="14"/>
  <c r="CC10" i="14"/>
  <c r="CL10" i="14"/>
  <c r="CU10" i="14"/>
  <c r="DD10" i="14"/>
  <c r="AM6" i="14"/>
  <c r="BS6" i="14"/>
  <c r="CY6" i="14"/>
  <c r="AE7" i="14"/>
  <c r="BE7" i="14"/>
  <c r="CA7" i="14"/>
  <c r="CW7" i="14"/>
  <c r="DQ7" i="14"/>
  <c r="AM8" i="14"/>
  <c r="BI8" i="14"/>
  <c r="CC8" i="14"/>
  <c r="CS8" i="14"/>
  <c r="DI8" i="14"/>
  <c r="Y9" i="14"/>
  <c r="AO9" i="14"/>
  <c r="BE9" i="14"/>
  <c r="BQ9" i="14"/>
  <c r="CC9" i="14"/>
  <c r="CM9" i="14"/>
  <c r="CW9" i="14"/>
  <c r="AS6" i="14"/>
  <c r="BY6" i="14"/>
  <c r="DE6" i="14"/>
  <c r="AK7" i="14"/>
  <c r="BI7" i="14"/>
  <c r="CC7" i="14"/>
  <c r="CY7" i="14"/>
  <c r="DU7" i="14"/>
  <c r="AO8" i="14"/>
  <c r="BK8" i="14"/>
  <c r="CF8" i="14"/>
  <c r="CV8" i="14"/>
  <c r="DL8" i="14"/>
  <c r="AB9" i="14"/>
  <c r="AR9" i="14"/>
  <c r="AU6" i="14"/>
  <c r="CA6" i="14"/>
  <c r="DG6" i="14"/>
  <c r="AM7" i="14"/>
  <c r="BK7" i="14"/>
  <c r="CG7" i="14"/>
  <c r="AC6" i="14"/>
  <c r="BI6" i="14"/>
  <c r="CO6" i="14"/>
  <c r="DU6" i="14"/>
  <c r="AW7" i="14"/>
  <c r="BS7" i="14"/>
  <c r="CO7" i="14"/>
  <c r="CI6" i="14"/>
  <c r="CK7" i="14"/>
  <c r="AE8" i="14"/>
  <c r="BU8" i="14"/>
  <c r="DD8" i="14"/>
  <c r="AJ9" i="14"/>
  <c r="BK9" i="14"/>
  <c r="CE9" i="14"/>
  <c r="CT9" i="14"/>
  <c r="DK9" i="14"/>
  <c r="Y10" i="14"/>
  <c r="AO10" i="14"/>
  <c r="BA10" i="14"/>
  <c r="BO10" i="14"/>
  <c r="CD10" i="14"/>
  <c r="CO10" i="14"/>
  <c r="DA10" i="14"/>
  <c r="DL10" i="14"/>
  <c r="DU10" i="14"/>
  <c r="AD11" i="14"/>
  <c r="AM11" i="14"/>
  <c r="AV11" i="14"/>
  <c r="BE11" i="14"/>
  <c r="BN11" i="14"/>
  <c r="BX11" i="14"/>
  <c r="CG11" i="14"/>
  <c r="CP11" i="14"/>
  <c r="CY11" i="14"/>
  <c r="DH11" i="14"/>
  <c r="DQ11" i="14"/>
  <c r="Z12" i="14"/>
  <c r="AJ12" i="14"/>
  <c r="AS12" i="14"/>
  <c r="BB12" i="14"/>
  <c r="BK12" i="14"/>
  <c r="BT12" i="14"/>
  <c r="CC12" i="14"/>
  <c r="CL12" i="14"/>
  <c r="CV12" i="14"/>
  <c r="DE12" i="14"/>
  <c r="DN12" i="14"/>
  <c r="DW12" i="14"/>
  <c r="AF14" i="14"/>
  <c r="AO14" i="14"/>
  <c r="AX14" i="14"/>
  <c r="BH14" i="14"/>
  <c r="BQ14" i="14"/>
  <c r="BZ14" i="14"/>
  <c r="CI14" i="14"/>
  <c r="CR14" i="14"/>
  <c r="DA14" i="14"/>
  <c r="DJ14" i="14"/>
  <c r="DT14" i="14"/>
  <c r="AA41" i="14"/>
  <c r="AJ41" i="14"/>
  <c r="AS41" i="14"/>
  <c r="BB41" i="14"/>
  <c r="BK41" i="14"/>
  <c r="BT41" i="14"/>
  <c r="CC41" i="14"/>
  <c r="CK41" i="14"/>
  <c r="CS41" i="14"/>
  <c r="DA41" i="14"/>
  <c r="DI41" i="14"/>
  <c r="DQ41" i="14"/>
  <c r="Y43" i="14"/>
  <c r="AG43" i="14"/>
  <c r="AO43" i="14"/>
  <c r="AW43" i="14"/>
  <c r="BE43" i="14"/>
  <c r="BM43" i="14"/>
  <c r="BU43" i="14"/>
  <c r="CC43" i="14"/>
  <c r="CK43" i="14"/>
  <c r="CS43" i="14"/>
  <c r="DA43" i="14"/>
  <c r="DI43" i="14"/>
  <c r="DQ43" i="14"/>
  <c r="Y44" i="14"/>
  <c r="AG44" i="14"/>
  <c r="AO44" i="14"/>
  <c r="AW44" i="14"/>
  <c r="BE44" i="14"/>
  <c r="BM44" i="14"/>
  <c r="BU44" i="14"/>
  <c r="CC44" i="14"/>
  <c r="CK44" i="14"/>
  <c r="CS44" i="14"/>
  <c r="DA44" i="14"/>
  <c r="DI44" i="14"/>
  <c r="DQ44" i="14"/>
  <c r="Y46" i="14"/>
  <c r="AG46" i="14"/>
  <c r="AO46" i="14"/>
  <c r="AW46" i="14"/>
  <c r="BE46" i="14"/>
  <c r="BM46" i="14"/>
  <c r="BU46" i="14"/>
  <c r="CC46" i="14"/>
  <c r="DO6" i="14"/>
  <c r="DE7" i="14"/>
  <c r="AU8" i="14"/>
  <c r="CI8" i="14"/>
  <c r="DO8" i="14"/>
  <c r="AU9" i="14"/>
  <c r="BS9" i="14"/>
  <c r="CG9" i="14"/>
  <c r="DA9" i="14"/>
  <c r="DM9" i="14"/>
  <c r="AC10" i="14"/>
  <c r="AQ10" i="14"/>
  <c r="BE10" i="14"/>
  <c r="BU10" i="14"/>
  <c r="CF10" i="14"/>
  <c r="CR10" i="14"/>
  <c r="DE10" i="14"/>
  <c r="DN10" i="14"/>
  <c r="DW10" i="14"/>
  <c r="AF11" i="14"/>
  <c r="AO11" i="14"/>
  <c r="AX11" i="14"/>
  <c r="BH11" i="14"/>
  <c r="BQ11" i="14"/>
  <c r="BZ11" i="14"/>
  <c r="CI11" i="14"/>
  <c r="CR11" i="14"/>
  <c r="DA11" i="14"/>
  <c r="DJ11" i="14"/>
  <c r="DT11" i="14"/>
  <c r="AC12" i="14"/>
  <c r="AL12" i="14"/>
  <c r="AU12" i="14"/>
  <c r="BD12" i="14"/>
  <c r="BM12" i="14"/>
  <c r="BV12" i="14"/>
  <c r="CF12" i="14"/>
  <c r="CO12" i="14"/>
  <c r="CX12" i="14"/>
  <c r="DG12" i="14"/>
  <c r="DP12" i="14"/>
  <c r="Y14" i="14"/>
  <c r="AH14" i="14"/>
  <c r="AR14" i="14"/>
  <c r="BA14" i="14"/>
  <c r="BJ14" i="14"/>
  <c r="BS14" i="14"/>
  <c r="CB14" i="14"/>
  <c r="CK14" i="14"/>
  <c r="CT14" i="14"/>
  <c r="DD14" i="14"/>
  <c r="DM14" i="14"/>
  <c r="DV14" i="14"/>
  <c r="AC41" i="14"/>
  <c r="AL41" i="14"/>
  <c r="AU41" i="14"/>
  <c r="BD41" i="14"/>
  <c r="BN41" i="14"/>
  <c r="BW41" i="14"/>
  <c r="CE41" i="14"/>
  <c r="CM41" i="14"/>
  <c r="CU41" i="14"/>
  <c r="DC41" i="14"/>
  <c r="DK41" i="14"/>
  <c r="DS41" i="14"/>
  <c r="AA43" i="14"/>
  <c r="AI43" i="14"/>
  <c r="AQ43" i="14"/>
  <c r="AY43" i="14"/>
  <c r="BG43" i="14"/>
  <c r="BO43" i="14"/>
  <c r="BW43" i="14"/>
  <c r="CE43" i="14"/>
  <c r="CM43" i="14"/>
  <c r="CU43" i="14"/>
  <c r="DC43" i="14"/>
  <c r="DK43" i="14"/>
  <c r="DS43" i="14"/>
  <c r="AA44" i="14"/>
  <c r="AI44" i="14"/>
  <c r="AQ44" i="14"/>
  <c r="AY44" i="14"/>
  <c r="BG44" i="14"/>
  <c r="AS7" i="14"/>
  <c r="DG7" i="14"/>
  <c r="AW8" i="14"/>
  <c r="CK8" i="14"/>
  <c r="DQ8" i="14"/>
  <c r="AW9" i="14"/>
  <c r="BU9" i="14"/>
  <c r="CI9" i="14"/>
  <c r="DB9" i="14"/>
  <c r="DO9" i="14"/>
  <c r="AE10" i="14"/>
  <c r="AR10" i="14"/>
  <c r="BF10" i="14"/>
  <c r="BV10" i="14"/>
  <c r="CG10" i="14"/>
  <c r="CS10" i="14"/>
  <c r="DF10" i="14"/>
  <c r="DO10" i="14"/>
  <c r="X11" i="14"/>
  <c r="AG11" i="14"/>
  <c r="AP11" i="14"/>
  <c r="AZ11" i="14"/>
  <c r="BI11" i="14"/>
  <c r="BR11" i="14"/>
  <c r="CA11" i="14"/>
  <c r="CJ11" i="14"/>
  <c r="CS11" i="14"/>
  <c r="DB11" i="14"/>
  <c r="DL11" i="14"/>
  <c r="DU11" i="14"/>
  <c r="AD12" i="14"/>
  <c r="AM12" i="14"/>
  <c r="AV12" i="14"/>
  <c r="BE12" i="14"/>
  <c r="BN12" i="14"/>
  <c r="BX12" i="14"/>
  <c r="CG12" i="14"/>
  <c r="CP12" i="14"/>
  <c r="CY12" i="14"/>
  <c r="DH12" i="14"/>
  <c r="DQ12" i="14"/>
  <c r="Z14" i="14"/>
  <c r="AJ14" i="14"/>
  <c r="AS14" i="14"/>
  <c r="BB14" i="14"/>
  <c r="BK14" i="14"/>
  <c r="BT14" i="14"/>
  <c r="AU7" i="14"/>
  <c r="DI7" i="14"/>
  <c r="BA8" i="14"/>
  <c r="CN8" i="14"/>
  <c r="DT8" i="14"/>
  <c r="AZ9" i="14"/>
  <c r="BV9" i="14"/>
  <c r="CN9" i="14"/>
  <c r="DC9" i="14"/>
  <c r="DS9" i="14"/>
  <c r="AG10" i="14"/>
  <c r="AS10" i="14"/>
  <c r="BI10" i="14"/>
  <c r="BW10" i="14"/>
  <c r="CI10" i="14"/>
  <c r="CV10" i="14"/>
  <c r="DG10" i="14"/>
  <c r="DP10" i="14"/>
  <c r="Y11" i="14"/>
  <c r="AH11" i="14"/>
  <c r="AR11" i="14"/>
  <c r="BA11" i="14"/>
  <c r="BJ11" i="14"/>
  <c r="BS11" i="14"/>
  <c r="CB11" i="14"/>
  <c r="CK11" i="14"/>
  <c r="CT11" i="14"/>
  <c r="DD11" i="14"/>
  <c r="DM11" i="14"/>
  <c r="DV11" i="14"/>
  <c r="AE12" i="14"/>
  <c r="AN12" i="14"/>
  <c r="AW12" i="14"/>
  <c r="BF12" i="14"/>
  <c r="BP12" i="14"/>
  <c r="BY12" i="14"/>
  <c r="CH12" i="14"/>
  <c r="CQ12" i="14"/>
  <c r="CZ12" i="14"/>
  <c r="DI12" i="14"/>
  <c r="DR12" i="14"/>
  <c r="AB14" i="14"/>
  <c r="AK14" i="14"/>
  <c r="AT14" i="14"/>
  <c r="BC14" i="14"/>
  <c r="BL14" i="14"/>
  <c r="BU14" i="14"/>
  <c r="CD14" i="14"/>
  <c r="CN14" i="14"/>
  <c r="CW14" i="14"/>
  <c r="DF14" i="14"/>
  <c r="DO14" i="14"/>
  <c r="AE41" i="14"/>
  <c r="AN41" i="14"/>
  <c r="AX41" i="14"/>
  <c r="BG41" i="14"/>
  <c r="BP41" i="14"/>
  <c r="BY41" i="14"/>
  <c r="CG41" i="14"/>
  <c r="CO41" i="14"/>
  <c r="CW41" i="14"/>
  <c r="DE41" i="14"/>
  <c r="DM41" i="14"/>
  <c r="DU41" i="14"/>
  <c r="AC43" i="14"/>
  <c r="AK43" i="14"/>
  <c r="AS43" i="14"/>
  <c r="BA43" i="14"/>
  <c r="BI43" i="14"/>
  <c r="BQ43" i="14"/>
  <c r="BY43" i="14"/>
  <c r="CG43" i="14"/>
  <c r="CO43" i="14"/>
  <c r="CW43" i="14"/>
  <c r="DE43" i="14"/>
  <c r="DM43" i="14"/>
  <c r="DU43" i="14"/>
  <c r="AC44" i="14"/>
  <c r="AK44" i="14"/>
  <c r="AS44" i="14"/>
  <c r="BA44" i="14"/>
  <c r="BI44" i="14"/>
  <c r="BQ44" i="14"/>
  <c r="BA6" i="14"/>
  <c r="BM7" i="14"/>
  <c r="DW7" i="14"/>
  <c r="BM8" i="14"/>
  <c r="CW8" i="14"/>
  <c r="AC9" i="14"/>
  <c r="BF9" i="14"/>
  <c r="BW9" i="14"/>
  <c r="CO9" i="14"/>
  <c r="DD9" i="14"/>
  <c r="DT9" i="14"/>
  <c r="AH10" i="14"/>
  <c r="AU10" i="14"/>
  <c r="BK10" i="14"/>
  <c r="BX10" i="14"/>
  <c r="CJ10" i="14"/>
  <c r="CW10" i="14"/>
  <c r="DH10" i="14"/>
  <c r="DQ10" i="14"/>
  <c r="Z11" i="14"/>
  <c r="AJ11" i="14"/>
  <c r="AS11" i="14"/>
  <c r="BB11" i="14"/>
  <c r="BK11" i="14"/>
  <c r="BT11" i="14"/>
  <c r="CC11" i="14"/>
  <c r="CL11" i="14"/>
  <c r="CV11" i="14"/>
  <c r="DE11" i="14"/>
  <c r="DN11" i="14"/>
  <c r="DW11" i="14"/>
  <c r="AF12" i="14"/>
  <c r="AO12" i="14"/>
  <c r="AX12" i="14"/>
  <c r="BH12" i="14"/>
  <c r="BQ12" i="14"/>
  <c r="BZ12" i="14"/>
  <c r="CI12" i="14"/>
  <c r="CR12" i="14"/>
  <c r="DA12" i="14"/>
  <c r="DJ12" i="14"/>
  <c r="DT12" i="14"/>
  <c r="AC14" i="14"/>
  <c r="AL14" i="14"/>
  <c r="AU14" i="14"/>
  <c r="BD14" i="14"/>
  <c r="BM14" i="14"/>
  <c r="BV14" i="14"/>
  <c r="CF14" i="14"/>
  <c r="CO14" i="14"/>
  <c r="CX14" i="14"/>
  <c r="DG14" i="14"/>
  <c r="DP14" i="14"/>
  <c r="AF41" i="14"/>
  <c r="AP41" i="14"/>
  <c r="CG6" i="14"/>
  <c r="CI7" i="14"/>
  <c r="AC8" i="14"/>
  <c r="BS8" i="14"/>
  <c r="DA8" i="14"/>
  <c r="AG9" i="14"/>
  <c r="BI9" i="14"/>
  <c r="CD9" i="14"/>
  <c r="CS9" i="14"/>
  <c r="DJ9" i="14"/>
  <c r="DW9" i="14"/>
  <c r="AJ10" i="14"/>
  <c r="AZ10" i="14"/>
  <c r="BN10" i="14"/>
  <c r="CA10" i="14"/>
  <c r="CN10" i="14"/>
  <c r="CZ10" i="14"/>
  <c r="DJ10" i="14"/>
  <c r="DT10" i="14"/>
  <c r="AC11" i="14"/>
  <c r="AL11" i="14"/>
  <c r="AU11" i="14"/>
  <c r="BD11" i="14"/>
  <c r="BM11" i="14"/>
  <c r="Y8" i="14"/>
  <c r="BH9" i="14"/>
  <c r="DU9" i="14"/>
  <c r="BY10" i="14"/>
  <c r="DR10" i="14"/>
  <c r="BC11" i="14"/>
  <c r="CF11" i="14"/>
  <c r="DF11" i="14"/>
  <c r="AB12" i="14"/>
  <c r="BA12" i="14"/>
  <c r="CA12" i="14"/>
  <c r="CW12" i="14"/>
  <c r="DV12" i="14"/>
  <c r="AV14" i="14"/>
  <c r="BR14" i="14"/>
  <c r="CL14" i="14"/>
  <c r="DE14" i="14"/>
  <c r="DW14" i="14"/>
  <c r="AM41" i="14"/>
  <c r="BC41" i="14"/>
  <c r="BR41" i="14"/>
  <c r="CF41" i="14"/>
  <c r="CR41" i="14"/>
  <c r="DF41" i="14"/>
  <c r="DR41" i="14"/>
  <c r="AE43" i="14"/>
  <c r="AR43" i="14"/>
  <c r="BD43" i="14"/>
  <c r="BR43" i="14"/>
  <c r="CD43" i="14"/>
  <c r="CQ43" i="14"/>
  <c r="DD43" i="14"/>
  <c r="DP43" i="14"/>
  <c r="AD44" i="14"/>
  <c r="AP44" i="14"/>
  <c r="BC44" i="14"/>
  <c r="BO44" i="14"/>
  <c r="BY44" i="14"/>
  <c r="CH44" i="14"/>
  <c r="CQ44" i="14"/>
  <c r="CZ44" i="14"/>
  <c r="DJ44" i="14"/>
  <c r="DS44" i="14"/>
  <c r="AB46" i="14"/>
  <c r="AK46" i="14"/>
  <c r="AT46" i="14"/>
  <c r="BC46" i="14"/>
  <c r="BL46" i="14"/>
  <c r="BV46" i="14"/>
  <c r="CE46" i="14"/>
  <c r="CM46" i="14"/>
  <c r="CU46" i="14"/>
  <c r="DC46" i="14"/>
  <c r="DK46" i="14"/>
  <c r="DS46" i="14"/>
  <c r="AA47" i="14"/>
  <c r="AI47" i="14"/>
  <c r="AQ47" i="14"/>
  <c r="AY47" i="14"/>
  <c r="BG47" i="14"/>
  <c r="BO47" i="14"/>
  <c r="BW47" i="14"/>
  <c r="CE47" i="14"/>
  <c r="CM47" i="14"/>
  <c r="CU47" i="14"/>
  <c r="DC47" i="14"/>
  <c r="DK47" i="14"/>
  <c r="DS47" i="14"/>
  <c r="AA48" i="14"/>
  <c r="AI48" i="14"/>
  <c r="AQ48" i="14"/>
  <c r="AY48" i="14"/>
  <c r="BG48" i="14"/>
  <c r="BO48" i="14"/>
  <c r="BW48" i="14"/>
  <c r="CE48" i="14"/>
  <c r="CM48" i="14"/>
  <c r="CU48" i="14"/>
  <c r="DC48" i="14"/>
  <c r="DK48" i="14"/>
  <c r="DS48" i="14"/>
  <c r="Y62" i="14"/>
  <c r="AG62" i="14"/>
  <c r="AO62" i="14"/>
  <c r="AW62" i="14"/>
  <c r="BE62" i="14"/>
  <c r="BM62" i="14"/>
  <c r="BU62" i="14"/>
  <c r="CC62" i="14"/>
  <c r="CK62" i="14"/>
  <c r="CS62" i="14"/>
  <c r="DA62" i="14"/>
  <c r="DI62" i="14"/>
  <c r="DQ62" i="14"/>
  <c r="AE76" i="14"/>
  <c r="AM76" i="14"/>
  <c r="AU76" i="14"/>
  <c r="BC76" i="14"/>
  <c r="BK76" i="14"/>
  <c r="BS76" i="14"/>
  <c r="CA76" i="14"/>
  <c r="CI76" i="14"/>
  <c r="CQ76" i="14"/>
  <c r="CY76" i="14"/>
  <c r="DG76" i="14"/>
  <c r="DO76" i="14"/>
  <c r="DW76" i="14"/>
  <c r="AE77" i="14"/>
  <c r="AM77" i="14"/>
  <c r="AU77" i="14"/>
  <c r="BC77" i="14"/>
  <c r="BK77" i="14"/>
  <c r="BS77" i="14"/>
  <c r="CA77" i="14"/>
  <c r="CI77" i="14"/>
  <c r="CQ77" i="14"/>
  <c r="CY77" i="14"/>
  <c r="DG77" i="14"/>
  <c r="DO77" i="14"/>
  <c r="DW77" i="14"/>
  <c r="AE78" i="14"/>
  <c r="AM78" i="14"/>
  <c r="AU78" i="14"/>
  <c r="BC78" i="14"/>
  <c r="BK78" i="14"/>
  <c r="BS78" i="14"/>
  <c r="CA78" i="14"/>
  <c r="CI78" i="14"/>
  <c r="CQ78" i="14"/>
  <c r="CY78" i="14"/>
  <c r="DG78" i="14"/>
  <c r="DO78" i="14"/>
  <c r="DW78" i="14"/>
  <c r="AE79" i="14"/>
  <c r="AM79" i="14"/>
  <c r="AU79" i="14"/>
  <c r="BC79" i="14"/>
  <c r="BK79" i="14"/>
  <c r="BS79" i="14"/>
  <c r="CA79" i="14"/>
  <c r="CI79" i="14"/>
  <c r="CQ79" i="14"/>
  <c r="CY79" i="14"/>
  <c r="DG79" i="14"/>
  <c r="DO79" i="14"/>
  <c r="DW79" i="14"/>
  <c r="AE80" i="14"/>
  <c r="AM80" i="14"/>
  <c r="AU80" i="14"/>
  <c r="AS8" i="14"/>
  <c r="BM9" i="14"/>
  <c r="Z10" i="14"/>
  <c r="CE10" i="14"/>
  <c r="DV10" i="14"/>
  <c r="BF11" i="14"/>
  <c r="CH11" i="14"/>
  <c r="DG11" i="14"/>
  <c r="AG12" i="14"/>
  <c r="BC12" i="14"/>
  <c r="CB12" i="14"/>
  <c r="DB12" i="14"/>
  <c r="X14" i="14"/>
  <c r="AW14" i="14"/>
  <c r="BX14" i="14"/>
  <c r="CP14" i="14"/>
  <c r="DH14" i="14"/>
  <c r="X41" i="14"/>
  <c r="AQ41" i="14"/>
  <c r="BF41" i="14"/>
  <c r="BS41" i="14"/>
  <c r="CH41" i="14"/>
  <c r="CT41" i="14"/>
  <c r="DG41" i="14"/>
  <c r="DT41" i="14"/>
  <c r="AF43" i="14"/>
  <c r="AT43" i="14"/>
  <c r="BF43" i="14"/>
  <c r="BS43" i="14"/>
  <c r="CF43" i="14"/>
  <c r="CR43" i="14"/>
  <c r="DF43" i="14"/>
  <c r="DR43" i="14"/>
  <c r="AE44" i="14"/>
  <c r="AR44" i="14"/>
  <c r="BD44" i="14"/>
  <c r="BQ8" i="14"/>
  <c r="BX9" i="14"/>
  <c r="AI10" i="14"/>
  <c r="CM10" i="14"/>
  <c r="AB11" i="14"/>
  <c r="BL11" i="14"/>
  <c r="CN11" i="14"/>
  <c r="DI11" i="14"/>
  <c r="AH12" i="14"/>
  <c r="BI12" i="14"/>
  <c r="CD12" i="14"/>
  <c r="DD12" i="14"/>
  <c r="AD14" i="14"/>
  <c r="AZ14" i="14"/>
  <c r="BY14" i="14"/>
  <c r="CQ14" i="14"/>
  <c r="DI14" i="14"/>
  <c r="Z41" i="14"/>
  <c r="AR41" i="14"/>
  <c r="BH41" i="14"/>
  <c r="BV41" i="14"/>
  <c r="CI41" i="14"/>
  <c r="CV41" i="14"/>
  <c r="DH41" i="14"/>
  <c r="DV41" i="14"/>
  <c r="AH43" i="14"/>
  <c r="AU43" i="14"/>
  <c r="BH43" i="14"/>
  <c r="BT43" i="14"/>
  <c r="CH43" i="14"/>
  <c r="CT43" i="14"/>
  <c r="DG43" i="14"/>
  <c r="DT43" i="14"/>
  <c r="AF44" i="14"/>
  <c r="AT44" i="14"/>
  <c r="BF44" i="14"/>
  <c r="BR44" i="14"/>
  <c r="CA44" i="14"/>
  <c r="CJ44" i="14"/>
  <c r="CT44" i="14"/>
  <c r="DC44" i="14"/>
  <c r="DL44" i="14"/>
  <c r="DU44" i="14"/>
  <c r="AD46" i="14"/>
  <c r="AM46" i="14"/>
  <c r="AV46" i="14"/>
  <c r="BF46" i="14"/>
  <c r="BO46" i="14"/>
  <c r="BX46" i="14"/>
  <c r="CG46" i="14"/>
  <c r="CO46" i="14"/>
  <c r="CW46" i="14"/>
  <c r="DE46" i="14"/>
  <c r="DM46" i="14"/>
  <c r="DU46" i="14"/>
  <c r="AC47" i="14"/>
  <c r="AK47" i="14"/>
  <c r="AS47" i="14"/>
  <c r="BA47" i="14"/>
  <c r="BI47" i="14"/>
  <c r="BQ47" i="14"/>
  <c r="BY47" i="14"/>
  <c r="CG47" i="14"/>
  <c r="CO47" i="14"/>
  <c r="CW47" i="14"/>
  <c r="DE47" i="14"/>
  <c r="DM47" i="14"/>
  <c r="DU47" i="14"/>
  <c r="AC48" i="14"/>
  <c r="AK48" i="14"/>
  <c r="AS48" i="14"/>
  <c r="BA48" i="14"/>
  <c r="BI48" i="14"/>
  <c r="BQ48" i="14"/>
  <c r="BY48" i="14"/>
  <c r="CG48" i="14"/>
  <c r="CO48" i="14"/>
  <c r="CW48" i="14"/>
  <c r="DE48" i="14"/>
  <c r="DM48" i="14"/>
  <c r="DU48" i="14"/>
  <c r="AA62" i="14"/>
  <c r="AI62" i="14"/>
  <c r="AQ62" i="14"/>
  <c r="DM6" i="14"/>
  <c r="DM8" i="14"/>
  <c r="CY9" i="14"/>
  <c r="BC10" i="14"/>
  <c r="DB10" i="14"/>
  <c r="AN11" i="14"/>
  <c r="BV11" i="14"/>
  <c r="CW11" i="14"/>
  <c r="DR11" i="14"/>
  <c r="AR12" i="14"/>
  <c r="BR12" i="14"/>
  <c r="CN12" i="14"/>
  <c r="DM12" i="14"/>
  <c r="AM14" i="14"/>
  <c r="BI14" i="14"/>
  <c r="CG14" i="14"/>
  <c r="CY14" i="14"/>
  <c r="DQ14" i="14"/>
  <c r="AH41" i="14"/>
  <c r="AY41" i="14"/>
  <c r="BL41" i="14"/>
  <c r="CA41" i="14"/>
  <c r="CN41" i="14"/>
  <c r="CZ41" i="14"/>
  <c r="DN41" i="14"/>
  <c r="Z43" i="14"/>
  <c r="AM43" i="14"/>
  <c r="AZ43" i="14"/>
  <c r="BL43" i="14"/>
  <c r="BZ43" i="14"/>
  <c r="CL43" i="14"/>
  <c r="CY43" i="14"/>
  <c r="DL43" i="14"/>
  <c r="X44" i="14"/>
  <c r="AL44" i="14"/>
  <c r="AX44" i="14"/>
  <c r="BK44" i="14"/>
  <c r="BV44" i="14"/>
  <c r="CE44" i="14"/>
  <c r="CN44" i="14"/>
  <c r="CW44" i="14"/>
  <c r="DF44" i="14"/>
  <c r="DO44" i="14"/>
  <c r="X46" i="14"/>
  <c r="AH46" i="14"/>
  <c r="AQ46" i="14"/>
  <c r="AZ46" i="14"/>
  <c r="BI46" i="14"/>
  <c r="BR46" i="14"/>
  <c r="CA46" i="14"/>
  <c r="CJ46" i="14"/>
  <c r="CR46" i="14"/>
  <c r="CZ46" i="14"/>
  <c r="DH46" i="14"/>
  <c r="DP46" i="14"/>
  <c r="X47" i="14"/>
  <c r="AF47" i="14"/>
  <c r="AN47" i="14"/>
  <c r="AV47" i="14"/>
  <c r="BD47" i="14"/>
  <c r="BL47" i="14"/>
  <c r="BT47" i="14"/>
  <c r="CB47" i="14"/>
  <c r="CJ47" i="14"/>
  <c r="CR47" i="14"/>
  <c r="CZ47" i="14"/>
  <c r="DH47" i="14"/>
  <c r="DP47" i="14"/>
  <c r="X48" i="14"/>
  <c r="AF48" i="14"/>
  <c r="AN48" i="14"/>
  <c r="AV48" i="14"/>
  <c r="BD48" i="14"/>
  <c r="BL48" i="14"/>
  <c r="BT48" i="14"/>
  <c r="CB48" i="14"/>
  <c r="CJ48" i="14"/>
  <c r="CR48" i="14"/>
  <c r="CZ48" i="14"/>
  <c r="DH48" i="14"/>
  <c r="DP48" i="14"/>
  <c r="AD62" i="14"/>
  <c r="AL62" i="14"/>
  <c r="AT62" i="14"/>
  <c r="BQ7" i="14"/>
  <c r="AE9" i="14"/>
  <c r="DI9" i="14"/>
  <c r="BM10" i="14"/>
  <c r="DI10" i="14"/>
  <c r="AT11" i="14"/>
  <c r="BY11" i="14"/>
  <c r="CX11" i="14"/>
  <c r="X12" i="14"/>
  <c r="AT12" i="14"/>
  <c r="BS12" i="14"/>
  <c r="CS12" i="14"/>
  <c r="DO12" i="14"/>
  <c r="AN14" i="14"/>
  <c r="BN14" i="14"/>
  <c r="CH14" i="14"/>
  <c r="CZ14" i="14"/>
  <c r="DR14" i="14"/>
  <c r="AI41" i="14"/>
  <c r="AZ41" i="14"/>
  <c r="BO41" i="14"/>
  <c r="CB41" i="14"/>
  <c r="CP41" i="14"/>
  <c r="DB41" i="14"/>
  <c r="DO41" i="14"/>
  <c r="AB43" i="14"/>
  <c r="AN43" i="14"/>
  <c r="BB43" i="14"/>
  <c r="BN43" i="14"/>
  <c r="CA43" i="14"/>
  <c r="CN43" i="14"/>
  <c r="CZ43" i="14"/>
  <c r="DN43" i="14"/>
  <c r="Z44" i="14"/>
  <c r="AM44" i="14"/>
  <c r="AZ44" i="14"/>
  <c r="BL44" i="14"/>
  <c r="BW44" i="14"/>
  <c r="CF44" i="14"/>
  <c r="CO44" i="14"/>
  <c r="CX44" i="14"/>
  <c r="DG44" i="14"/>
  <c r="DP44" i="14"/>
  <c r="Z46" i="14"/>
  <c r="AI46" i="14"/>
  <c r="AR46" i="14"/>
  <c r="BA46" i="14"/>
  <c r="BJ46" i="14"/>
  <c r="BS46" i="14"/>
  <c r="CB46" i="14"/>
  <c r="CK46" i="14"/>
  <c r="CS46" i="14"/>
  <c r="DA46" i="14"/>
  <c r="DI46" i="14"/>
  <c r="DQ46" i="14"/>
  <c r="Y47" i="14"/>
  <c r="AG47" i="14"/>
  <c r="AO47" i="14"/>
  <c r="CQ9" i="14"/>
  <c r="AE11" i="14"/>
  <c r="CZ11" i="14"/>
  <c r="BL12" i="14"/>
  <c r="AE14" i="14"/>
  <c r="CJ14" i="14"/>
  <c r="AK41" i="14"/>
  <c r="BZ41" i="14"/>
  <c r="DJ41" i="14"/>
  <c r="AP43" i="14"/>
  <c r="BX43" i="14"/>
  <c r="DH43" i="14"/>
  <c r="AN44" i="14"/>
  <c r="BS44" i="14"/>
  <c r="CL44" i="14"/>
  <c r="DD44" i="14"/>
  <c r="DV44" i="14"/>
  <c r="AN46" i="14"/>
  <c r="BG46" i="14"/>
  <c r="BY46" i="14"/>
  <c r="CP46" i="14"/>
  <c r="DF46" i="14"/>
  <c r="DV46" i="14"/>
  <c r="AL47" i="14"/>
  <c r="AZ47" i="14"/>
  <c r="BM47" i="14"/>
  <c r="BZ47" i="14"/>
  <c r="CL47" i="14"/>
  <c r="CY47" i="14"/>
  <c r="DL47" i="14"/>
  <c r="Y48" i="14"/>
  <c r="AL48" i="14"/>
  <c r="AX48" i="14"/>
  <c r="BK48" i="14"/>
  <c r="BX48" i="14"/>
  <c r="CK48" i="14"/>
  <c r="CX48" i="14"/>
  <c r="DJ48" i="14"/>
  <c r="DW48" i="14"/>
  <c r="X62" i="14"/>
  <c r="AK62" i="14"/>
  <c r="AX62" i="14"/>
  <c r="BG62" i="14"/>
  <c r="BP62" i="14"/>
  <c r="BY62" i="14"/>
  <c r="CH62" i="14"/>
  <c r="CQ62" i="14"/>
  <c r="CZ62" i="14"/>
  <c r="DJ62" i="14"/>
  <c r="DS62" i="14"/>
  <c r="AA76" i="14"/>
  <c r="AJ76" i="14"/>
  <c r="AS76" i="14"/>
  <c r="BB76" i="14"/>
  <c r="BL76" i="14"/>
  <c r="BU76" i="14"/>
  <c r="CD76" i="14"/>
  <c r="CM76" i="14"/>
  <c r="CV76" i="14"/>
  <c r="DE76" i="14"/>
  <c r="DN76" i="14"/>
  <c r="X77" i="14"/>
  <c r="AG77" i="14"/>
  <c r="AP77" i="14"/>
  <c r="AY77" i="14"/>
  <c r="BH77" i="14"/>
  <c r="BQ77" i="14"/>
  <c r="BZ77" i="14"/>
  <c r="CJ77" i="14"/>
  <c r="CS77" i="14"/>
  <c r="DB77" i="14"/>
  <c r="DK77" i="14"/>
  <c r="DT77" i="14"/>
  <c r="AC78" i="14"/>
  <c r="AL78" i="14"/>
  <c r="AV78" i="14"/>
  <c r="BE78" i="14"/>
  <c r="BN78" i="14"/>
  <c r="BW78" i="14"/>
  <c r="DL9" i="14"/>
  <c r="AK11" i="14"/>
  <c r="DO11" i="14"/>
  <c r="BU12" i="14"/>
  <c r="AG14" i="14"/>
  <c r="CS14" i="14"/>
  <c r="AT41" i="14"/>
  <c r="CD41" i="14"/>
  <c r="DL41" i="14"/>
  <c r="AV43" i="14"/>
  <c r="CB43" i="14"/>
  <c r="DJ43" i="14"/>
  <c r="AU44" i="14"/>
  <c r="BT44" i="14"/>
  <c r="CM44" i="14"/>
  <c r="DE44" i="14"/>
  <c r="DW44" i="14"/>
  <c r="AP46" i="14"/>
  <c r="BH46" i="14"/>
  <c r="BZ46" i="14"/>
  <c r="CQ46" i="14"/>
  <c r="DG46" i="14"/>
  <c r="DW46" i="14"/>
  <c r="AM47" i="14"/>
  <c r="BB47" i="14"/>
  <c r="BN47" i="14"/>
  <c r="CA47" i="14"/>
  <c r="CN47" i="14"/>
  <c r="DA47" i="14"/>
  <c r="DN47" i="14"/>
  <c r="Z48" i="14"/>
  <c r="AM48" i="14"/>
  <c r="AZ48" i="14"/>
  <c r="BM48" i="14"/>
  <c r="BZ48" i="14"/>
  <c r="CL48" i="14"/>
  <c r="CY48" i="14"/>
  <c r="DL48" i="14"/>
  <c r="Z62" i="14"/>
  <c r="AM62" i="14"/>
  <c r="AY62" i="14"/>
  <c r="BH62" i="14"/>
  <c r="BQ62" i="14"/>
  <c r="BZ62" i="14"/>
  <c r="CI62" i="14"/>
  <c r="CR62" i="14"/>
  <c r="DB62" i="14"/>
  <c r="DK62" i="14"/>
  <c r="DT62" i="14"/>
  <c r="AB76" i="14"/>
  <c r="AK76" i="14"/>
  <c r="AT76" i="14"/>
  <c r="BD76" i="14"/>
  <c r="BM76" i="14"/>
  <c r="BV76" i="14"/>
  <c r="CE76" i="14"/>
  <c r="CN76" i="14"/>
  <c r="CW76" i="14"/>
  <c r="DF76" i="14"/>
  <c r="DP76" i="14"/>
  <c r="Y77" i="14"/>
  <c r="AH77" i="14"/>
  <c r="AQ77" i="14"/>
  <c r="AZ77" i="14"/>
  <c r="BI77" i="14"/>
  <c r="BR77" i="14"/>
  <c r="CB77" i="14"/>
  <c r="CK77" i="14"/>
  <c r="CT77" i="14"/>
  <c r="DC77" i="14"/>
  <c r="DL77" i="14"/>
  <c r="DU77" i="14"/>
  <c r="AD78" i="14"/>
  <c r="AN78" i="14"/>
  <c r="AW78" i="14"/>
  <c r="BF78" i="14"/>
  <c r="BO78" i="14"/>
  <c r="BX78" i="14"/>
  <c r="CG78" i="14"/>
  <c r="CP78" i="14"/>
  <c r="CZ78" i="14"/>
  <c r="DI78" i="14"/>
  <c r="DR78" i="14"/>
  <c r="CG8" i="14"/>
  <c r="BP10" i="14"/>
  <c r="BU11" i="14"/>
  <c r="AK12" i="14"/>
  <c r="CT12" i="14"/>
  <c r="BF14" i="14"/>
  <c r="DL14" i="14"/>
  <c r="BI41" i="14"/>
  <c r="CQ41" i="14"/>
  <c r="X43" i="14"/>
  <c r="BJ43" i="14"/>
  <c r="CP43" i="14"/>
  <c r="DW43" i="14"/>
  <c r="BH44" i="14"/>
  <c r="CB44" i="14"/>
  <c r="CU44" i="14"/>
  <c r="DM44" i="14"/>
  <c r="AE46" i="14"/>
  <c r="AX46" i="14"/>
  <c r="BP46" i="14"/>
  <c r="CH46" i="14"/>
  <c r="CX46" i="14"/>
  <c r="DN46" i="14"/>
  <c r="AD47" i="14"/>
  <c r="AT47" i="14"/>
  <c r="BF47" i="14"/>
  <c r="BS47" i="14"/>
  <c r="CF47" i="14"/>
  <c r="CS47" i="14"/>
  <c r="DF47" i="14"/>
  <c r="DR47" i="14"/>
  <c r="AE48" i="14"/>
  <c r="AR48" i="14"/>
  <c r="BE48" i="14"/>
  <c r="BR48" i="14"/>
  <c r="CD48" i="14"/>
  <c r="CQ48" i="14"/>
  <c r="DD48" i="14"/>
  <c r="DQ48" i="14"/>
  <c r="AE62" i="14"/>
  <c r="CY8" i="14"/>
  <c r="CQ10" i="14"/>
  <c r="CD11" i="14"/>
  <c r="AP12" i="14"/>
  <c r="DF12" i="14"/>
  <c r="BP14" i="14"/>
  <c r="DN14" i="14"/>
  <c r="BJ41" i="14"/>
  <c r="CX41" i="14"/>
  <c r="AD43" i="14"/>
  <c r="BK43" i="14"/>
  <c r="CV43" i="14"/>
  <c r="AB44" i="14"/>
  <c r="BJ44" i="14"/>
  <c r="CD44" i="14"/>
  <c r="CV44" i="14"/>
  <c r="DN44" i="14"/>
  <c r="AF46" i="14"/>
  <c r="AY46" i="14"/>
  <c r="BQ46" i="14"/>
  <c r="CI46" i="14"/>
  <c r="CY46" i="14"/>
  <c r="DO46" i="14"/>
  <c r="AE47" i="14"/>
  <c r="AU47" i="14"/>
  <c r="BH47" i="14"/>
  <c r="BU47" i="14"/>
  <c r="CH47" i="14"/>
  <c r="CT47" i="14"/>
  <c r="DG47" i="14"/>
  <c r="DT47" i="14"/>
  <c r="AG48" i="14"/>
  <c r="AT48" i="14"/>
  <c r="BF48" i="14"/>
  <c r="BS48" i="14"/>
  <c r="CF48" i="14"/>
  <c r="CS48" i="14"/>
  <c r="DF48" i="14"/>
  <c r="DR48" i="14"/>
  <c r="AF62" i="14"/>
  <c r="AS62" i="14"/>
  <c r="BC62" i="14"/>
  <c r="BL62" i="14"/>
  <c r="BV62" i="14"/>
  <c r="CE62" i="14"/>
  <c r="CN62" i="14"/>
  <c r="CW62" i="14"/>
  <c r="DF62" i="14"/>
  <c r="DO62" i="14"/>
  <c r="X76" i="14"/>
  <c r="AG76" i="14"/>
  <c r="AP76" i="14"/>
  <c r="AY76" i="14"/>
  <c r="BH76" i="14"/>
  <c r="BQ76" i="14"/>
  <c r="BZ76" i="14"/>
  <c r="CJ76" i="14"/>
  <c r="CS76" i="14"/>
  <c r="DB76" i="14"/>
  <c r="DK76" i="14"/>
  <c r="DT76" i="14"/>
  <c r="AC77" i="14"/>
  <c r="AL77" i="14"/>
  <c r="AV77" i="14"/>
  <c r="BE77" i="14"/>
  <c r="BN77" i="14"/>
  <c r="BW77" i="14"/>
  <c r="CF77" i="14"/>
  <c r="CO77" i="14"/>
  <c r="CX77" i="14"/>
  <c r="DH77" i="14"/>
  <c r="DQ77" i="14"/>
  <c r="Z78" i="14"/>
  <c r="AI78" i="14"/>
  <c r="AR78" i="14"/>
  <c r="BA78" i="14"/>
  <c r="BJ78" i="14"/>
  <c r="BT78" i="14"/>
  <c r="CC78" i="14"/>
  <c r="CL78" i="14"/>
  <c r="CU78" i="14"/>
  <c r="DD78" i="14"/>
  <c r="DM78" i="14"/>
  <c r="AS9" i="14"/>
  <c r="CY10" i="14"/>
  <c r="CO11" i="14"/>
  <c r="AZ12" i="14"/>
  <c r="DL12" i="14"/>
  <c r="CA14" i="14"/>
  <c r="DU14" i="14"/>
  <c r="AB41" i="14"/>
  <c r="BQ41" i="14"/>
  <c r="CY41" i="14"/>
  <c r="AJ43" i="14"/>
  <c r="BP43" i="14"/>
  <c r="CX43" i="14"/>
  <c r="AH44" i="14"/>
  <c r="BN44" i="14"/>
  <c r="CG44" i="14"/>
  <c r="CY44" i="14"/>
  <c r="DR44" i="14"/>
  <c r="AJ46" i="14"/>
  <c r="BB46" i="14"/>
  <c r="BT46" i="14"/>
  <c r="CL46" i="14"/>
  <c r="DB46" i="14"/>
  <c r="DR46" i="14"/>
  <c r="AH47" i="14"/>
  <c r="AW47" i="14"/>
  <c r="BJ47" i="14"/>
  <c r="BV47" i="14"/>
  <c r="CI47" i="14"/>
  <c r="CV47" i="14"/>
  <c r="DI47" i="14"/>
  <c r="DV47" i="14"/>
  <c r="AH48" i="14"/>
  <c r="AU48" i="14"/>
  <c r="BH48" i="14"/>
  <c r="BU48" i="14"/>
  <c r="CH48" i="14"/>
  <c r="CT48" i="14"/>
  <c r="DG48" i="14"/>
  <c r="DT48" i="14"/>
  <c r="AH62" i="14"/>
  <c r="AU62" i="14"/>
  <c r="BD62" i="14"/>
  <c r="BN62" i="14"/>
  <c r="BW62" i="14"/>
  <c r="CF62" i="14"/>
  <c r="CO62" i="14"/>
  <c r="CX62" i="14"/>
  <c r="DG62" i="14"/>
  <c r="DP62" i="14"/>
  <c r="Y76" i="14"/>
  <c r="AH76" i="14"/>
  <c r="AQ76" i="14"/>
  <c r="AZ76" i="14"/>
  <c r="BI76" i="14"/>
  <c r="BR76" i="14"/>
  <c r="CB76" i="14"/>
  <c r="CK76" i="14"/>
  <c r="CT76" i="14"/>
  <c r="DC76" i="14"/>
  <c r="DL76" i="14"/>
  <c r="DU76" i="14"/>
  <c r="AD77" i="14"/>
  <c r="AN77" i="14"/>
  <c r="AW77" i="14"/>
  <c r="BF77" i="14"/>
  <c r="BO77" i="14"/>
  <c r="BX77" i="14"/>
  <c r="CG77" i="14"/>
  <c r="CP77" i="14"/>
  <c r="CZ77" i="14"/>
  <c r="DI77" i="14"/>
  <c r="DR77" i="14"/>
  <c r="AA78" i="14"/>
  <c r="AJ78" i="14"/>
  <c r="AS78" i="14"/>
  <c r="BP11" i="14"/>
  <c r="AP14" i="14"/>
  <c r="CJ41" i="14"/>
  <c r="BV43" i="14"/>
  <c r="BB44" i="14"/>
  <c r="DH44" i="14"/>
  <c r="BD46" i="14"/>
  <c r="CV46" i="14"/>
  <c r="AP47" i="14"/>
  <c r="BX47" i="14"/>
  <c r="DD47" i="14"/>
  <c r="AO48" i="14"/>
  <c r="BV48" i="14"/>
  <c r="DB48" i="14"/>
  <c r="AZ62" i="14"/>
  <c r="BR62" i="14"/>
  <c r="CJ62" i="14"/>
  <c r="DC62" i="14"/>
  <c r="DU62" i="14"/>
  <c r="Z76" i="14"/>
  <c r="AR76" i="14"/>
  <c r="BJ76" i="14"/>
  <c r="CC76" i="14"/>
  <c r="CU76" i="14"/>
  <c r="DM76" i="14"/>
  <c r="AF77" i="14"/>
  <c r="AX77" i="14"/>
  <c r="BP77" i="14"/>
  <c r="CH77" i="14"/>
  <c r="DA77" i="14"/>
  <c r="DS77" i="14"/>
  <c r="AK78" i="14"/>
  <c r="BB78" i="14"/>
  <c r="BQ78" i="14"/>
  <c r="CE78" i="14"/>
  <c r="CR78" i="14"/>
  <c r="DC78" i="14"/>
  <c r="DP78" i="14"/>
  <c r="Z79" i="14"/>
  <c r="AI79" i="14"/>
  <c r="AR79" i="14"/>
  <c r="BA79" i="14"/>
  <c r="BJ79" i="14"/>
  <c r="BT79" i="14"/>
  <c r="CC79" i="14"/>
  <c r="CL79" i="14"/>
  <c r="CU79" i="14"/>
  <c r="DD79" i="14"/>
  <c r="DM79" i="14"/>
  <c r="DV79" i="14"/>
  <c r="AF80" i="14"/>
  <c r="AO80" i="14"/>
  <c r="AX80" i="14"/>
  <c r="BF80" i="14"/>
  <c r="BN80" i="14"/>
  <c r="BV80" i="14"/>
  <c r="CD80" i="14"/>
  <c r="CL80" i="14"/>
  <c r="CT80" i="14"/>
  <c r="DB80" i="14"/>
  <c r="DJ80" i="14"/>
  <c r="DR80" i="14"/>
  <c r="Z94" i="14"/>
  <c r="AH94" i="14"/>
  <c r="AP94" i="14"/>
  <c r="AX94" i="14"/>
  <c r="BF94" i="14"/>
  <c r="BN94" i="14"/>
  <c r="BV94" i="14"/>
  <c r="CD94" i="14"/>
  <c r="CL94" i="14"/>
  <c r="CT94" i="14"/>
  <c r="DB94" i="14"/>
  <c r="DJ94" i="14"/>
  <c r="DR94" i="14"/>
  <c r="DA7" i="14"/>
  <c r="DP11" i="14"/>
  <c r="CC14" i="14"/>
  <c r="DD41" i="14"/>
  <c r="CJ43" i="14"/>
  <c r="BX44" i="14"/>
  <c r="DT44" i="14"/>
  <c r="BN46" i="14"/>
  <c r="DJ46" i="14"/>
  <c r="AX47" i="14"/>
  <c r="CD47" i="14"/>
  <c r="DO47" i="14"/>
  <c r="AW48" i="14"/>
  <c r="CC48" i="14"/>
  <c r="DN48" i="14"/>
  <c r="AC62" i="14"/>
  <c r="BB62" i="14"/>
  <c r="BT62" i="14"/>
  <c r="CM62" i="14"/>
  <c r="DE62" i="14"/>
  <c r="DW62" i="14"/>
  <c r="AD76" i="14"/>
  <c r="AW76" i="14"/>
  <c r="BO76" i="14"/>
  <c r="CG76" i="14"/>
  <c r="CZ76" i="14"/>
  <c r="DR76" i="14"/>
  <c r="AJ77" i="14"/>
  <c r="BB77" i="14"/>
  <c r="BU77" i="14"/>
  <c r="CM77" i="14"/>
  <c r="DE77" i="14"/>
  <c r="X78" i="14"/>
  <c r="AP78" i="14"/>
  <c r="CF9" i="14"/>
  <c r="Y12" i="14"/>
  <c r="CV14" i="14"/>
  <c r="DP41" i="14"/>
  <c r="DB43" i="14"/>
  <c r="BZ44" i="14"/>
  <c r="AA46" i="14"/>
  <c r="BW46" i="14"/>
  <c r="DL46" i="14"/>
  <c r="BC47" i="14"/>
  <c r="CK47" i="14"/>
  <c r="DQ47" i="14"/>
  <c r="BB48" i="14"/>
  <c r="CI48" i="14"/>
  <c r="DO48" i="14"/>
  <c r="AJ62" i="14"/>
  <c r="BF62" i="14"/>
  <c r="BX62" i="14"/>
  <c r="CP62" i="14"/>
  <c r="DH62" i="14"/>
  <c r="AF76" i="14"/>
  <c r="AX76" i="14"/>
  <c r="BP76" i="14"/>
  <c r="CH76" i="14"/>
  <c r="DA76" i="14"/>
  <c r="DS76" i="14"/>
  <c r="AK77" i="14"/>
  <c r="BD77" i="14"/>
  <c r="BV77" i="14"/>
  <c r="CN77" i="14"/>
  <c r="DF77" i="14"/>
  <c r="Y78" i="14"/>
  <c r="AQ78" i="14"/>
  <c r="BH78" i="14"/>
  <c r="BV78" i="14"/>
  <c r="CJ78" i="14"/>
  <c r="CV78" i="14"/>
  <c r="DH78" i="14"/>
  <c r="DT78" i="14"/>
  <c r="AC79" i="14"/>
  <c r="AL79" i="14"/>
  <c r="AV79" i="14"/>
  <c r="BE79" i="14"/>
  <c r="BN79" i="14"/>
  <c r="BW79" i="14"/>
  <c r="CF79" i="14"/>
  <c r="CO79" i="14"/>
  <c r="CX79" i="14"/>
  <c r="DH79" i="14"/>
  <c r="DQ79" i="14"/>
  <c r="Z80" i="14"/>
  <c r="AI80" i="14"/>
  <c r="AR80" i="14"/>
  <c r="BA80" i="14"/>
  <c r="BI80" i="14"/>
  <c r="BQ80" i="14"/>
  <c r="BY80" i="14"/>
  <c r="CG80" i="14"/>
  <c r="CO80" i="14"/>
  <c r="CW80" i="14"/>
  <c r="DE80" i="14"/>
  <c r="DM80" i="14"/>
  <c r="DU80" i="14"/>
  <c r="AC94" i="14"/>
  <c r="AK94" i="14"/>
  <c r="AS94" i="14"/>
  <c r="BA94" i="14"/>
  <c r="BI94" i="14"/>
  <c r="BQ94" i="14"/>
  <c r="BY94" i="14"/>
  <c r="CG94" i="14"/>
  <c r="CO94" i="14"/>
  <c r="CW94" i="14"/>
  <c r="DE94" i="14"/>
  <c r="DM94" i="14"/>
  <c r="DU94" i="14"/>
  <c r="BF79" i="14"/>
  <c r="BX79" i="14"/>
  <c r="CG79" i="14"/>
  <c r="CZ79" i="14"/>
  <c r="DI79" i="14"/>
  <c r="DR79" i="14"/>
  <c r="AJ80" i="14"/>
  <c r="BB80" i="14"/>
  <c r="BR80" i="14"/>
  <c r="AP10" i="14"/>
  <c r="BJ12" i="14"/>
  <c r="DB14" i="14"/>
  <c r="AD41" i="14"/>
  <c r="DW41" i="14"/>
  <c r="DO43" i="14"/>
  <c r="CI44" i="14"/>
  <c r="AC46" i="14"/>
  <c r="CD46" i="14"/>
  <c r="DT46" i="14"/>
  <c r="BE47" i="14"/>
  <c r="CP47" i="14"/>
  <c r="DW47" i="14"/>
  <c r="BC48" i="14"/>
  <c r="CN48" i="14"/>
  <c r="DV48" i="14"/>
  <c r="AN62" i="14"/>
  <c r="BI62" i="14"/>
  <c r="CA62" i="14"/>
  <c r="CT62" i="14"/>
  <c r="DL62" i="14"/>
  <c r="AI76" i="14"/>
  <c r="BA76" i="14"/>
  <c r="BT76" i="14"/>
  <c r="CL76" i="14"/>
  <c r="DD76" i="14"/>
  <c r="DV76" i="14"/>
  <c r="AO77" i="14"/>
  <c r="BG77" i="14"/>
  <c r="BY77" i="14"/>
  <c r="CR77" i="14"/>
  <c r="DJ77" i="14"/>
  <c r="AB78" i="14"/>
  <c r="AT78" i="14"/>
  <c r="BI78" i="14"/>
  <c r="BY78" i="14"/>
  <c r="CK78" i="14"/>
  <c r="CW78" i="14"/>
  <c r="DJ78" i="14"/>
  <c r="DU78" i="14"/>
  <c r="AD79" i="14"/>
  <c r="AN79" i="14"/>
  <c r="AW79" i="14"/>
  <c r="BO79" i="14"/>
  <c r="CP79" i="14"/>
  <c r="AA80" i="14"/>
  <c r="AS80" i="14"/>
  <c r="BJ80" i="14"/>
  <c r="BZ80" i="14"/>
  <c r="AY10" i="14"/>
  <c r="CJ12" i="14"/>
  <c r="AV41" i="14"/>
  <c r="AL43" i="14"/>
  <c r="DV43" i="14"/>
  <c r="CP44" i="14"/>
  <c r="AL46" i="14"/>
  <c r="CF46" i="14"/>
  <c r="Z47" i="14"/>
  <c r="BK47" i="14"/>
  <c r="CQ47" i="14"/>
  <c r="AB48" i="14"/>
  <c r="BJ48" i="14"/>
  <c r="CP48" i="14"/>
  <c r="AP62" i="14"/>
  <c r="BJ62" i="14"/>
  <c r="CB62" i="14"/>
  <c r="CU62" i="14"/>
  <c r="DM62" i="14"/>
  <c r="AL76" i="14"/>
  <c r="BE76" i="14"/>
  <c r="BW76" i="14"/>
  <c r="CO76" i="14"/>
  <c r="DH76" i="14"/>
  <c r="Z77" i="14"/>
  <c r="AR77" i="14"/>
  <c r="BJ77" i="14"/>
  <c r="CC77" i="14"/>
  <c r="CU77" i="14"/>
  <c r="DM77" i="14"/>
  <c r="AF78" i="14"/>
  <c r="AX78" i="14"/>
  <c r="BL78" i="14"/>
  <c r="BZ78" i="14"/>
  <c r="CM78" i="14"/>
  <c r="CX78" i="14"/>
  <c r="DK78" i="14"/>
  <c r="DV78" i="14"/>
  <c r="AF79" i="14"/>
  <c r="AO79" i="14"/>
  <c r="AX79" i="14"/>
  <c r="BG79" i="14"/>
  <c r="BP79" i="14"/>
  <c r="BY79" i="14"/>
  <c r="CH94" i="14"/>
  <c r="BL94" i="14"/>
  <c r="DK80" i="14"/>
  <c r="CE80" i="14"/>
  <c r="AQ80" i="14"/>
  <c r="DA79" i="14"/>
  <c r="BB79" i="14"/>
  <c r="CS78" i="14"/>
  <c r="AH78" i="14"/>
  <c r="AV76" i="14"/>
  <c r="DR62" i="14"/>
  <c r="BS62" i="14"/>
  <c r="AP48" i="14"/>
  <c r="BP47" i="14"/>
  <c r="AU46" i="14"/>
  <c r="CI43" i="14"/>
  <c r="CQ11" i="14"/>
  <c r="DW94" i="14"/>
  <c r="DL94" i="14"/>
  <c r="DA94" i="14"/>
  <c r="CQ94" i="14"/>
  <c r="CF94" i="14"/>
  <c r="BU94" i="14"/>
  <c r="BK94" i="14"/>
  <c r="AZ94" i="14"/>
  <c r="AO94" i="14"/>
  <c r="AE94" i="14"/>
  <c r="DT80" i="14"/>
  <c r="DI80" i="14"/>
  <c r="CY80" i="14"/>
  <c r="CN80" i="14"/>
  <c r="CC80" i="14"/>
  <c r="BP80" i="14"/>
  <c r="BD80" i="14"/>
  <c r="AP80" i="14"/>
  <c r="AB80" i="14"/>
  <c r="DL79" i="14"/>
  <c r="CW79" i="14"/>
  <c r="CJ79" i="14"/>
  <c r="BR79" i="14"/>
  <c r="AZ79" i="14"/>
  <c r="AH79" i="14"/>
  <c r="DN78" i="14"/>
  <c r="CO78" i="14"/>
  <c r="BP78" i="14"/>
  <c r="AG78" i="14"/>
  <c r="CE77" i="14"/>
  <c r="AI77" i="14"/>
  <c r="CP76" i="14"/>
  <c r="AO76" i="14"/>
  <c r="DN62" i="14"/>
  <c r="BO62" i="14"/>
  <c r="AJ48" i="14"/>
  <c r="AR47" i="14"/>
  <c r="AS46" i="14"/>
  <c r="BC43" i="14"/>
  <c r="AW11" i="14"/>
  <c r="X94" i="14"/>
  <c r="BU80" i="14"/>
  <c r="CN79" i="14"/>
  <c r="AY78" i="14"/>
  <c r="CC47" i="14"/>
  <c r="CR94" i="14"/>
  <c r="AF94" i="14"/>
  <c r="BS80" i="14"/>
  <c r="CK79" i="14"/>
  <c r="DQ78" i="14"/>
  <c r="CR76" i="14"/>
  <c r="DK94" i="14"/>
  <c r="CE94" i="14"/>
  <c r="AY94" i="14"/>
  <c r="DS80" i="14"/>
  <c r="CB80" i="14"/>
  <c r="BC80" i="14"/>
  <c r="AN80" i="14"/>
  <c r="Y80" i="14"/>
  <c r="DK79" i="14"/>
  <c r="CV79" i="14"/>
  <c r="CH79" i="14"/>
  <c r="BQ79" i="14"/>
  <c r="AY79" i="14"/>
  <c r="AG79" i="14"/>
  <c r="DL78" i="14"/>
  <c r="CN78" i="14"/>
  <c r="BM78" i="14"/>
  <c r="DV77" i="14"/>
  <c r="CD77" i="14"/>
  <c r="AB77" i="14"/>
  <c r="CF76" i="14"/>
  <c r="AN76" i="14"/>
  <c r="DD62" i="14"/>
  <c r="BK62" i="14"/>
  <c r="DI48" i="14"/>
  <c r="AD48" i="14"/>
  <c r="AJ47" i="14"/>
  <c r="DK44" i="14"/>
  <c r="AX43" i="14"/>
  <c r="DM10" i="14"/>
  <c r="BZ94" i="14"/>
  <c r="DN80" i="14"/>
  <c r="AV80" i="14"/>
  <c r="BZ79" i="14"/>
  <c r="CW77" i="14"/>
  <c r="BP48" i="14"/>
  <c r="DC94" i="14"/>
  <c r="AQ94" i="14"/>
  <c r="CZ80" i="14"/>
  <c r="AC80" i="14"/>
  <c r="AJ79" i="14"/>
  <c r="CL77" i="14"/>
  <c r="DV94" i="14"/>
  <c r="CP94" i="14"/>
  <c r="BJ94" i="14"/>
  <c r="AN94" i="14"/>
  <c r="DH80" i="14"/>
  <c r="CM80" i="14"/>
  <c r="DT94" i="14"/>
  <c r="CN94" i="14"/>
  <c r="BH94" i="14"/>
  <c r="AB94" i="14"/>
  <c r="DG80" i="14"/>
  <c r="CA80" i="14"/>
  <c r="AL80" i="14"/>
  <c r="CT79" i="14"/>
  <c r="BM79" i="14"/>
  <c r="AT79" i="14"/>
  <c r="AB79" i="14"/>
  <c r="DF78" i="14"/>
  <c r="CH78" i="14"/>
  <c r="BG78" i="14"/>
  <c r="DP77" i="14"/>
  <c r="BT77" i="14"/>
  <c r="AA77" i="14"/>
  <c r="BY76" i="14"/>
  <c r="AC76" i="14"/>
  <c r="CY62" i="14"/>
  <c r="BA62" i="14"/>
  <c r="DA48" i="14"/>
  <c r="DJ47" i="14"/>
  <c r="AB47" i="14"/>
  <c r="DB44" i="14"/>
  <c r="CL41" i="14"/>
  <c r="BC6" i="14"/>
  <c r="CU94" i="14"/>
  <c r="BO94" i="14"/>
  <c r="AI94" i="14"/>
  <c r="DC80" i="14"/>
  <c r="BH80" i="14"/>
  <c r="DS79" i="14"/>
  <c r="AP79" i="14"/>
  <c r="CB78" i="14"/>
  <c r="DI76" i="14"/>
  <c r="CG62" i="14"/>
  <c r="CN46" i="14"/>
  <c r="BW94" i="14"/>
  <c r="BB94" i="14"/>
  <c r="DV80" i="14"/>
  <c r="CP80" i="14"/>
  <c r="BE80" i="14"/>
  <c r="DN79" i="14"/>
  <c r="BU79" i="14"/>
  <c r="BR78" i="14"/>
  <c r="AS77" i="14"/>
  <c r="CZ94" i="14"/>
  <c r="BT94" i="14"/>
  <c r="AD94" i="14"/>
  <c r="CX80" i="14"/>
  <c r="BO80" i="14"/>
  <c r="DI94" i="14"/>
  <c r="CY94" i="14"/>
  <c r="CC94" i="14"/>
  <c r="BS94" i="14"/>
  <c r="AW94" i="14"/>
  <c r="AM94" i="14"/>
  <c r="DQ80" i="14"/>
  <c r="CV80" i="14"/>
  <c r="CK80" i="14"/>
  <c r="BM80" i="14"/>
  <c r="AZ80" i="14"/>
  <c r="X80" i="14"/>
  <c r="DJ79" i="14"/>
  <c r="CE79" i="14"/>
  <c r="DS94" i="14"/>
  <c r="DH94" i="14"/>
  <c r="CX94" i="14"/>
  <c r="CM94" i="14"/>
  <c r="CB94" i="14"/>
  <c r="BR94" i="14"/>
  <c r="BG94" i="14"/>
  <c r="AV94" i="14"/>
  <c r="AL94" i="14"/>
  <c r="AA94" i="14"/>
  <c r="DP80" i="14"/>
  <c r="DF80" i="14"/>
  <c r="CU80" i="14"/>
  <c r="CJ80" i="14"/>
  <c r="BX80" i="14"/>
  <c r="BL80" i="14"/>
  <c r="AY80" i="14"/>
  <c r="AK80" i="14"/>
  <c r="DU79" i="14"/>
  <c r="DF79" i="14"/>
  <c r="CS79" i="14"/>
  <c r="CD79" i="14"/>
  <c r="BL79" i="14"/>
  <c r="AS79" i="14"/>
  <c r="AA79" i="14"/>
  <c r="DE78" i="14"/>
  <c r="CF78" i="14"/>
  <c r="BD78" i="14"/>
  <c r="DN77" i="14"/>
  <c r="BM77" i="14"/>
  <c r="DQ76" i="14"/>
  <c r="BX76" i="14"/>
  <c r="CV62" i="14"/>
  <c r="AV62" i="14"/>
  <c r="CV48" i="14"/>
  <c r="DB47" i="14"/>
  <c r="DD46" i="14"/>
  <c r="CR44" i="14"/>
  <c r="BX41" i="14"/>
  <c r="Z3" i="14"/>
  <c r="Z2" i="14" l="1"/>
  <c r="AA3" i="14"/>
  <c r="AA2" i="14" l="1"/>
  <c r="AB3" i="14"/>
  <c r="AB2" i="14" l="1"/>
  <c r="AC3" i="14"/>
  <c r="AC2" i="14" l="1"/>
  <c r="AD3" i="14"/>
  <c r="AD2" i="14" l="1"/>
  <c r="AE3" i="14"/>
  <c r="AE2" i="14" l="1"/>
  <c r="AF3" i="14"/>
  <c r="AF2" i="14" l="1"/>
  <c r="AG3" i="14"/>
  <c r="AG2" i="14" l="1"/>
  <c r="AH3" i="14"/>
  <c r="AH2" i="14" l="1"/>
  <c r="AI3" i="14"/>
  <c r="AI2" i="14" l="1"/>
  <c r="AJ3" i="14"/>
  <c r="AJ2" i="14" l="1"/>
  <c r="AK3" i="14"/>
  <c r="AK2" i="14" l="1"/>
  <c r="AL3" i="14"/>
  <c r="AM3" i="14" l="1"/>
  <c r="AL2" i="14"/>
  <c r="AM2" i="14" l="1"/>
  <c r="AN3" i="14"/>
  <c r="AN2" i="14" l="1"/>
  <c r="AO3" i="14"/>
  <c r="AO2" i="14" l="1"/>
  <c r="AP3" i="14"/>
  <c r="AP2" i="14" l="1"/>
  <c r="AQ3" i="14"/>
  <c r="AQ2" i="14" l="1"/>
  <c r="AR3" i="14"/>
  <c r="AS3" i="14" l="1"/>
  <c r="AR2" i="14"/>
  <c r="AS2" i="14" l="1"/>
  <c r="AT3" i="14"/>
  <c r="AU3" i="14" l="1"/>
  <c r="AT2" i="14"/>
  <c r="AU2" i="14" l="1"/>
  <c r="AV3" i="14"/>
  <c r="AV2" i="14" l="1"/>
  <c r="AW3" i="14"/>
  <c r="AW2" i="14" l="1"/>
  <c r="AX3" i="14"/>
  <c r="AX2" i="14" l="1"/>
  <c r="AY3" i="14"/>
  <c r="AY2" i="14" l="1"/>
  <c r="AZ3" i="14"/>
  <c r="BA3" i="14" l="1"/>
  <c r="AZ2" i="14"/>
  <c r="BA2" i="14" l="1"/>
  <c r="BB3" i="14"/>
  <c r="BC3" i="14" l="1"/>
  <c r="BB2" i="14"/>
  <c r="BC2" i="14" l="1"/>
  <c r="BD3" i="14"/>
  <c r="BD2" i="14" l="1"/>
  <c r="BE3" i="14"/>
  <c r="BE2" i="14" l="1"/>
  <c r="BF3" i="14"/>
  <c r="BF2" i="14" l="1"/>
  <c r="BG3" i="14"/>
  <c r="BG2" i="14" l="1"/>
  <c r="BH3" i="14"/>
  <c r="BH2" i="14" l="1"/>
  <c r="BI3" i="14"/>
  <c r="BI2" i="14" l="1"/>
  <c r="BJ3" i="14"/>
  <c r="BJ2" i="14" l="1"/>
  <c r="BK3" i="14"/>
  <c r="H3" i="9"/>
  <c r="BK2" i="14" l="1"/>
  <c r="BL3" i="14"/>
  <c r="I8" i="11"/>
  <c r="J8" i="11"/>
  <c r="K8" i="11"/>
  <c r="BL2" i="14" l="1"/>
  <c r="BM3" i="14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I3" i="9"/>
  <c r="J3" i="9"/>
  <c r="K3" i="9"/>
  <c r="L3" i="9"/>
  <c r="BM2" i="14" l="1"/>
  <c r="BN3" i="14"/>
  <c r="BN2" i="14" l="1"/>
  <c r="BO3" i="14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D3" i="2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H59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1" i="8"/>
  <c r="C81" i="8"/>
  <c r="D80" i="8"/>
  <c r="C80" i="8"/>
  <c r="D79" i="8"/>
  <c r="C79" i="8"/>
  <c r="D78" i="8"/>
  <c r="C78" i="8"/>
  <c r="D77" i="8"/>
  <c r="C77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E64" i="5"/>
  <c r="D64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3" i="3"/>
  <c r="E27" i="3"/>
  <c r="E26" i="3"/>
  <c r="E25" i="3"/>
  <c r="E24" i="3"/>
  <c r="I19" i="3"/>
  <c r="H19" i="3"/>
  <c r="I15" i="3"/>
  <c r="H15" i="3"/>
  <c r="H8" i="3"/>
  <c r="H7" i="3"/>
  <c r="I4" i="3"/>
  <c r="H4" i="3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P60" i="10"/>
  <c r="O60" i="10"/>
  <c r="N60" i="10"/>
  <c r="M60" i="10"/>
  <c r="L60" i="10"/>
  <c r="K60" i="10"/>
  <c r="J60" i="10"/>
  <c r="I60" i="10"/>
  <c r="H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AJ73" i="8"/>
  <c r="AJ36" i="10" s="1"/>
  <c r="AI73" i="8"/>
  <c r="AI36" i="10" s="1"/>
  <c r="AH73" i="8"/>
  <c r="AH36" i="10" s="1"/>
  <c r="AG73" i="8"/>
  <c r="AG36" i="10" s="1"/>
  <c r="AF73" i="8"/>
  <c r="AF36" i="10" s="1"/>
  <c r="AE73" i="8"/>
  <c r="AE36" i="10" s="1"/>
  <c r="AD73" i="8"/>
  <c r="AD36" i="10" s="1"/>
  <c r="AC73" i="8"/>
  <c r="AC36" i="10" s="1"/>
  <c r="AB73" i="8"/>
  <c r="AB36" i="10" s="1"/>
  <c r="AA73" i="8"/>
  <c r="AA36" i="10" s="1"/>
  <c r="Z73" i="8"/>
  <c r="Z36" i="10" s="1"/>
  <c r="Y73" i="8"/>
  <c r="Y36" i="10" s="1"/>
  <c r="X73" i="8"/>
  <c r="X36" i="10" s="1"/>
  <c r="W73" i="8"/>
  <c r="W36" i="10" s="1"/>
  <c r="V73" i="8"/>
  <c r="V36" i="10" s="1"/>
  <c r="U73" i="8"/>
  <c r="U36" i="10" s="1"/>
  <c r="T73" i="8"/>
  <c r="T36" i="10" s="1"/>
  <c r="S73" i="8"/>
  <c r="S36" i="10" s="1"/>
  <c r="R73" i="8"/>
  <c r="R36" i="10" s="1"/>
  <c r="Q73" i="8"/>
  <c r="Q36" i="10" s="1"/>
  <c r="P73" i="8"/>
  <c r="P36" i="10" s="1"/>
  <c r="O73" i="8"/>
  <c r="O36" i="10" s="1"/>
  <c r="N73" i="8"/>
  <c r="N36" i="10" s="1"/>
  <c r="M73" i="8"/>
  <c r="M36" i="10" s="1"/>
  <c r="L73" i="8"/>
  <c r="L36" i="10" s="1"/>
  <c r="K73" i="8"/>
  <c r="K36" i="10" s="1"/>
  <c r="J73" i="8"/>
  <c r="J36" i="10" s="1"/>
  <c r="I73" i="8"/>
  <c r="I36" i="10" s="1"/>
  <c r="H73" i="8"/>
  <c r="H36" i="10" s="1"/>
  <c r="AJ70" i="8"/>
  <c r="AJ35" i="10" s="1"/>
  <c r="AI70" i="8"/>
  <c r="AI35" i="10" s="1"/>
  <c r="AH70" i="8"/>
  <c r="AH35" i="10" s="1"/>
  <c r="AG70" i="8"/>
  <c r="AG35" i="10" s="1"/>
  <c r="AF70" i="8"/>
  <c r="AF35" i="10" s="1"/>
  <c r="AE70" i="8"/>
  <c r="AE35" i="10" s="1"/>
  <c r="AD70" i="8"/>
  <c r="AD35" i="10" s="1"/>
  <c r="AC70" i="8"/>
  <c r="AC35" i="10" s="1"/>
  <c r="AB70" i="8"/>
  <c r="AB35" i="10" s="1"/>
  <c r="AA70" i="8"/>
  <c r="AA35" i="10" s="1"/>
  <c r="Z70" i="8"/>
  <c r="Z35" i="10" s="1"/>
  <c r="Y70" i="8"/>
  <c r="Y35" i="10" s="1"/>
  <c r="X70" i="8"/>
  <c r="X35" i="10" s="1"/>
  <c r="W70" i="8"/>
  <c r="W35" i="10" s="1"/>
  <c r="V70" i="8"/>
  <c r="V35" i="10" s="1"/>
  <c r="U70" i="8"/>
  <c r="U35" i="10" s="1"/>
  <c r="T70" i="8"/>
  <c r="T35" i="10" s="1"/>
  <c r="S70" i="8"/>
  <c r="S35" i="10" s="1"/>
  <c r="R70" i="8"/>
  <c r="R35" i="10" s="1"/>
  <c r="Q70" i="8"/>
  <c r="Q35" i="10" s="1"/>
  <c r="P70" i="8"/>
  <c r="O70" i="8"/>
  <c r="N70" i="8"/>
  <c r="M70" i="8"/>
  <c r="L70" i="8"/>
  <c r="K70" i="8"/>
  <c r="K35" i="10" s="1"/>
  <c r="J70" i="8"/>
  <c r="J35" i="10" s="1"/>
  <c r="I70" i="8"/>
  <c r="I35" i="10" s="1"/>
  <c r="H70" i="8"/>
  <c r="H35" i="10" s="1"/>
  <c r="AJ67" i="8"/>
  <c r="AJ34" i="10" s="1"/>
  <c r="AI67" i="8"/>
  <c r="AI34" i="10" s="1"/>
  <c r="AH67" i="8"/>
  <c r="AH34" i="10" s="1"/>
  <c r="AG67" i="8"/>
  <c r="AG34" i="10" s="1"/>
  <c r="AF67" i="8"/>
  <c r="AF34" i="10" s="1"/>
  <c r="AE67" i="8"/>
  <c r="AE34" i="10" s="1"/>
  <c r="AD67" i="8"/>
  <c r="AD34" i="10" s="1"/>
  <c r="AC67" i="8"/>
  <c r="AC34" i="10" s="1"/>
  <c r="AB67" i="8"/>
  <c r="AB34" i="10" s="1"/>
  <c r="AA67" i="8"/>
  <c r="AA34" i="10" s="1"/>
  <c r="Z67" i="8"/>
  <c r="Z34" i="10" s="1"/>
  <c r="Y67" i="8"/>
  <c r="Y34" i="10" s="1"/>
  <c r="X67" i="8"/>
  <c r="X34" i="10" s="1"/>
  <c r="W67" i="8"/>
  <c r="W34" i="10" s="1"/>
  <c r="V67" i="8"/>
  <c r="V34" i="10" s="1"/>
  <c r="U67" i="8"/>
  <c r="U34" i="10" s="1"/>
  <c r="T67" i="8"/>
  <c r="T34" i="10" s="1"/>
  <c r="S67" i="8"/>
  <c r="S34" i="10" s="1"/>
  <c r="R67" i="8"/>
  <c r="R34" i="10" s="1"/>
  <c r="Q67" i="8"/>
  <c r="Q34" i="10" s="1"/>
  <c r="P67" i="8"/>
  <c r="P34" i="10" s="1"/>
  <c r="O67" i="8"/>
  <c r="O34" i="10" s="1"/>
  <c r="N67" i="8"/>
  <c r="N34" i="10" s="1"/>
  <c r="M67" i="8"/>
  <c r="M34" i="10" s="1"/>
  <c r="L67" i="8"/>
  <c r="L34" i="10" s="1"/>
  <c r="K67" i="8"/>
  <c r="K34" i="10" s="1"/>
  <c r="J67" i="8"/>
  <c r="J34" i="10" s="1"/>
  <c r="I67" i="8"/>
  <c r="I34" i="10" s="1"/>
  <c r="H67" i="8"/>
  <c r="H34" i="10" s="1"/>
  <c r="AJ64" i="8"/>
  <c r="AJ33" i="10" s="1"/>
  <c r="AI64" i="8"/>
  <c r="AI33" i="10"/>
  <c r="AH64" i="8"/>
  <c r="AH33" i="10" s="1"/>
  <c r="AG64" i="8"/>
  <c r="AG33" i="10" s="1"/>
  <c r="AF64" i="8"/>
  <c r="AF33" i="10" s="1"/>
  <c r="AE64" i="8"/>
  <c r="AE33" i="10" s="1"/>
  <c r="AD64" i="8"/>
  <c r="AD33" i="10" s="1"/>
  <c r="AC64" i="8"/>
  <c r="AC33" i="10" s="1"/>
  <c r="AB64" i="8"/>
  <c r="AB33" i="10" s="1"/>
  <c r="AA64" i="8"/>
  <c r="AA33" i="10" s="1"/>
  <c r="Z64" i="8"/>
  <c r="Z33" i="10" s="1"/>
  <c r="Y64" i="8"/>
  <c r="Y33" i="10" s="1"/>
  <c r="X64" i="8"/>
  <c r="X33" i="10" s="1"/>
  <c r="W64" i="8"/>
  <c r="W33" i="10" s="1"/>
  <c r="V64" i="8"/>
  <c r="V33" i="10" s="1"/>
  <c r="U64" i="8"/>
  <c r="U33" i="10" s="1"/>
  <c r="T64" i="8"/>
  <c r="T33" i="10" s="1"/>
  <c r="S64" i="8"/>
  <c r="S33" i="10" s="1"/>
  <c r="R64" i="8"/>
  <c r="R33" i="10" s="1"/>
  <c r="Q64" i="8"/>
  <c r="Q33" i="10" s="1"/>
  <c r="P64" i="8"/>
  <c r="P33" i="10" s="1"/>
  <c r="O64" i="8"/>
  <c r="O33" i="10" s="1"/>
  <c r="N64" i="8"/>
  <c r="N33" i="10" s="1"/>
  <c r="M64" i="8"/>
  <c r="M33" i="10" s="1"/>
  <c r="L64" i="8"/>
  <c r="L33" i="10"/>
  <c r="K64" i="8"/>
  <c r="K33" i="10" s="1"/>
  <c r="J64" i="8"/>
  <c r="J33" i="10" s="1"/>
  <c r="I64" i="8"/>
  <c r="I33" i="10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/>
  <c r="M61" i="8"/>
  <c r="M32" i="10" s="1"/>
  <c r="L61" i="8"/>
  <c r="L32" i="10" s="1"/>
  <c r="K61" i="8"/>
  <c r="K32" i="10" s="1"/>
  <c r="J61" i="8"/>
  <c r="J32" i="10" s="1"/>
  <c r="I61" i="8"/>
  <c r="I32" i="10" s="1"/>
  <c r="H61" i="8"/>
  <c r="H32" i="10" s="1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/>
  <c r="AA58" i="8"/>
  <c r="AA30" i="10" s="1"/>
  <c r="Z58" i="8"/>
  <c r="Z30" i="10" s="1"/>
  <c r="Y58" i="8"/>
  <c r="Y30" i="10" s="1"/>
  <c r="X58" i="8"/>
  <c r="X30" i="10" s="1"/>
  <c r="W58" i="8"/>
  <c r="W30" i="10" s="1"/>
  <c r="V58" i="8"/>
  <c r="V30" i="10" s="1"/>
  <c r="U58" i="8"/>
  <c r="U30" i="10" s="1"/>
  <c r="T58" i="8"/>
  <c r="T30" i="10" s="1"/>
  <c r="S58" i="8"/>
  <c r="S30" i="10" s="1"/>
  <c r="R58" i="8"/>
  <c r="R30" i="10" s="1"/>
  <c r="Q58" i="8"/>
  <c r="Q30" i="10" s="1"/>
  <c r="P58" i="8"/>
  <c r="P30" i="10" s="1"/>
  <c r="O58" i="8"/>
  <c r="O30" i="10" s="1"/>
  <c r="N58" i="8"/>
  <c r="N30" i="10" s="1"/>
  <c r="M58" i="8"/>
  <c r="M30" i="10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I55" i="8"/>
  <c r="AH55" i="8"/>
  <c r="AG55" i="8"/>
  <c r="AF55" i="8"/>
  <c r="AE55" i="8"/>
  <c r="AD55" i="8"/>
  <c r="AD6" i="10" s="1"/>
  <c r="AC55" i="8"/>
  <c r="AB55" i="8"/>
  <c r="AA55" i="8"/>
  <c r="Z55" i="8"/>
  <c r="Y55" i="8"/>
  <c r="Y6" i="10" s="1"/>
  <c r="X55" i="8"/>
  <c r="W55" i="8"/>
  <c r="V55" i="8"/>
  <c r="V6" i="10" s="1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AJ51" i="8"/>
  <c r="AI51" i="8"/>
  <c r="AH51" i="8"/>
  <c r="AH5" i="10" s="1"/>
  <c r="AG51" i="8"/>
  <c r="AF51" i="8"/>
  <c r="AE51" i="8"/>
  <c r="AD51" i="8"/>
  <c r="AD5" i="10" s="1"/>
  <c r="AC51" i="8"/>
  <c r="AC5" i="10" s="1"/>
  <c r="AB51" i="8"/>
  <c r="AA51" i="8"/>
  <c r="Z51" i="8"/>
  <c r="Y51" i="8"/>
  <c r="X51" i="8"/>
  <c r="W51" i="8"/>
  <c r="V51" i="8"/>
  <c r="U51" i="8"/>
  <c r="U5" i="10" s="1"/>
  <c r="T51" i="8"/>
  <c r="S51" i="8"/>
  <c r="R51" i="8"/>
  <c r="Q51" i="8"/>
  <c r="P51" i="8"/>
  <c r="O51" i="8"/>
  <c r="N51" i="8"/>
  <c r="N5" i="10" s="1"/>
  <c r="M51" i="8"/>
  <c r="M5" i="10" s="1"/>
  <c r="L51" i="8"/>
  <c r="K51" i="8"/>
  <c r="J51" i="8"/>
  <c r="I51" i="8"/>
  <c r="I9" i="10"/>
  <c r="I13" i="10" s="1"/>
  <c r="H51" i="8"/>
  <c r="AJ48" i="8"/>
  <c r="AJ4" i="10" s="1"/>
  <c r="AI48" i="8"/>
  <c r="AI4" i="10" s="1"/>
  <c r="AH48" i="8"/>
  <c r="AH4" i="10" s="1"/>
  <c r="AG48" i="8"/>
  <c r="AG4" i="10" s="1"/>
  <c r="AF48" i="8"/>
  <c r="AF4" i="10" s="1"/>
  <c r="AE48" i="8"/>
  <c r="AE4" i="10" s="1"/>
  <c r="AD48" i="8"/>
  <c r="AD4" i="10" s="1"/>
  <c r="AC48" i="8"/>
  <c r="AC4" i="10" s="1"/>
  <c r="AB48" i="8"/>
  <c r="AB4" i="10" s="1"/>
  <c r="AA48" i="8"/>
  <c r="Z48" i="8"/>
  <c r="Z4" i="10" s="1"/>
  <c r="Y48" i="8"/>
  <c r="Y4" i="10" s="1"/>
  <c r="X48" i="8"/>
  <c r="X4" i="10" s="1"/>
  <c r="W48" i="8"/>
  <c r="W4" i="10" s="1"/>
  <c r="V48" i="8"/>
  <c r="V4" i="10" s="1"/>
  <c r="U48" i="8"/>
  <c r="U4" i="10" s="1"/>
  <c r="T48" i="8"/>
  <c r="S48" i="8"/>
  <c r="S4" i="10" s="1"/>
  <c r="R48" i="8"/>
  <c r="R4" i="10" s="1"/>
  <c r="Q48" i="8"/>
  <c r="Q4" i="10" s="1"/>
  <c r="P48" i="8"/>
  <c r="P4" i="10" s="1"/>
  <c r="O48" i="8"/>
  <c r="O4" i="10" s="1"/>
  <c r="N48" i="8"/>
  <c r="N4" i="10" s="1"/>
  <c r="M48" i="8"/>
  <c r="M4" i="10" s="1"/>
  <c r="L48" i="8"/>
  <c r="K48" i="8"/>
  <c r="K4" i="10" s="1"/>
  <c r="J48" i="8"/>
  <c r="J4" i="10" s="1"/>
  <c r="I48" i="8"/>
  <c r="I4" i="10" s="1"/>
  <c r="H48" i="8"/>
  <c r="H4" i="10"/>
  <c r="AJ45" i="8"/>
  <c r="AJ3" i="10" s="1"/>
  <c r="AI45" i="8"/>
  <c r="AI3" i="10" s="1"/>
  <c r="AH45" i="8"/>
  <c r="AH3" i="10" s="1"/>
  <c r="AG45" i="8"/>
  <c r="AG3" i="10" s="1"/>
  <c r="AF45" i="8"/>
  <c r="AE45" i="8"/>
  <c r="AE3" i="10" s="1"/>
  <c r="AD45" i="8"/>
  <c r="AD3" i="10" s="1"/>
  <c r="AC45" i="8"/>
  <c r="AC3" i="10" s="1"/>
  <c r="AB45" i="8"/>
  <c r="AA45" i="8"/>
  <c r="AA3" i="10" s="1"/>
  <c r="Z45" i="8"/>
  <c r="Z3" i="10" s="1"/>
  <c r="Y45" i="8"/>
  <c r="Y3" i="10" s="1"/>
  <c r="X45" i="8"/>
  <c r="X3" i="10" s="1"/>
  <c r="W45" i="8"/>
  <c r="W3" i="10" s="1"/>
  <c r="V45" i="8"/>
  <c r="V3" i="10" s="1"/>
  <c r="U45" i="8"/>
  <c r="U3" i="10" s="1"/>
  <c r="T45" i="8"/>
  <c r="T3" i="10" s="1"/>
  <c r="S45" i="8"/>
  <c r="S3" i="10" s="1"/>
  <c r="R45" i="8"/>
  <c r="R3" i="10" s="1"/>
  <c r="Q45" i="8"/>
  <c r="Q3" i="10" s="1"/>
  <c r="P45" i="8"/>
  <c r="O45" i="8"/>
  <c r="O3" i="10" s="1"/>
  <c r="N45" i="8"/>
  <c r="N3" i="10" s="1"/>
  <c r="M45" i="8"/>
  <c r="M3" i="10" s="1"/>
  <c r="L45" i="8"/>
  <c r="L3" i="10" s="1"/>
  <c r="K45" i="8"/>
  <c r="K3" i="10" s="1"/>
  <c r="J45" i="8"/>
  <c r="J3" i="10" s="1"/>
  <c r="I45" i="8"/>
  <c r="I3" i="10" s="1"/>
  <c r="H45" i="8"/>
  <c r="H3" i="10" s="1"/>
  <c r="AJ41" i="8"/>
  <c r="AI41" i="8"/>
  <c r="AI28" i="9" s="1"/>
  <c r="AH41" i="8"/>
  <c r="AH28" i="9" s="1"/>
  <c r="AG41" i="8"/>
  <c r="AG28" i="9" s="1"/>
  <c r="AF41" i="8"/>
  <c r="AF28" i="9"/>
  <c r="AE41" i="8"/>
  <c r="AE28" i="9" s="1"/>
  <c r="AD41" i="8"/>
  <c r="AD28" i="9" s="1"/>
  <c r="AC41" i="8"/>
  <c r="AC28" i="9" s="1"/>
  <c r="AB41" i="8"/>
  <c r="AA41" i="8"/>
  <c r="AA28" i="9" s="1"/>
  <c r="Z41" i="8"/>
  <c r="Z28" i="9" s="1"/>
  <c r="Y41" i="8"/>
  <c r="X41" i="8"/>
  <c r="W41" i="8"/>
  <c r="W28" i="9" s="1"/>
  <c r="V41" i="8"/>
  <c r="V28" i="9" s="1"/>
  <c r="U41" i="8"/>
  <c r="U28" i="9" s="1"/>
  <c r="T41" i="8"/>
  <c r="T28" i="9" s="1"/>
  <c r="S41" i="8"/>
  <c r="S28" i="9" s="1"/>
  <c r="R41" i="8"/>
  <c r="R28" i="9" s="1"/>
  <c r="Q41" i="8"/>
  <c r="Q28" i="9" s="1"/>
  <c r="P41" i="8"/>
  <c r="P28" i="9" s="1"/>
  <c r="O41" i="8"/>
  <c r="O28" i="9" s="1"/>
  <c r="N41" i="8"/>
  <c r="M41" i="8"/>
  <c r="M28" i="9" s="1"/>
  <c r="L41" i="8"/>
  <c r="K41" i="8"/>
  <c r="K28" i="9" s="1"/>
  <c r="J41" i="8"/>
  <c r="J28" i="9" s="1"/>
  <c r="I41" i="8"/>
  <c r="H41" i="8"/>
  <c r="H28" i="9" s="1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P37" i="8" s="1"/>
  <c r="O38" i="8"/>
  <c r="O37" i="8" s="1"/>
  <c r="N38" i="8"/>
  <c r="M38" i="8"/>
  <c r="L38" i="8"/>
  <c r="K38" i="8"/>
  <c r="J38" i="8"/>
  <c r="I38" i="8"/>
  <c r="H38" i="8"/>
  <c r="AJ34" i="8"/>
  <c r="AJ31" i="10" s="1"/>
  <c r="AI34" i="8"/>
  <c r="AI31" i="10" s="1"/>
  <c r="AH34" i="8"/>
  <c r="AH31" i="10" s="1"/>
  <c r="AG34" i="8"/>
  <c r="AG31" i="10" s="1"/>
  <c r="AF34" i="8"/>
  <c r="AF31" i="10" s="1"/>
  <c r="AE34" i="8"/>
  <c r="AD34" i="8"/>
  <c r="AD31" i="10" s="1"/>
  <c r="AC34" i="8"/>
  <c r="AC31" i="10" s="1"/>
  <c r="AB34" i="8"/>
  <c r="AA34" i="8"/>
  <c r="AA31" i="10" s="1"/>
  <c r="Z34" i="8"/>
  <c r="Z31" i="10" s="1"/>
  <c r="Y34" i="8"/>
  <c r="X34" i="8"/>
  <c r="X31" i="10" s="1"/>
  <c r="W34" i="8"/>
  <c r="W31" i="10" s="1"/>
  <c r="V34" i="8"/>
  <c r="U34" i="8"/>
  <c r="U31" i="10" s="1"/>
  <c r="T34" i="8"/>
  <c r="T31" i="10" s="1"/>
  <c r="S34" i="8"/>
  <c r="R34" i="8"/>
  <c r="R31" i="10" s="1"/>
  <c r="Q34" i="8"/>
  <c r="Q31" i="10" s="1"/>
  <c r="P34" i="8"/>
  <c r="P31" i="10" s="1"/>
  <c r="O34" i="8"/>
  <c r="N34" i="8"/>
  <c r="N31" i="10" s="1"/>
  <c r="M34" i="8"/>
  <c r="M31" i="10" s="1"/>
  <c r="L34" i="8"/>
  <c r="K34" i="8"/>
  <c r="K31" i="10" s="1"/>
  <c r="J34" i="8"/>
  <c r="J31" i="10" s="1"/>
  <c r="I34" i="8"/>
  <c r="I31" i="10" s="1"/>
  <c r="H34" i="8"/>
  <c r="H31" i="10" s="1"/>
  <c r="AJ31" i="8"/>
  <c r="AI31" i="8"/>
  <c r="AI37" i="10" s="1"/>
  <c r="AH31" i="8"/>
  <c r="AG31" i="8"/>
  <c r="AG37" i="10" s="1"/>
  <c r="AF31" i="8"/>
  <c r="AE31" i="8"/>
  <c r="AE37" i="10" s="1"/>
  <c r="AD31" i="8"/>
  <c r="AD37" i="10" s="1"/>
  <c r="AC31" i="8"/>
  <c r="AC37" i="10" s="1"/>
  <c r="AB31" i="8"/>
  <c r="AB37" i="10" s="1"/>
  <c r="AA31" i="8"/>
  <c r="AA37" i="10" s="1"/>
  <c r="Z31" i="8"/>
  <c r="Z37" i="10" s="1"/>
  <c r="Y31" i="8"/>
  <c r="Y37" i="10" s="1"/>
  <c r="X31" i="8"/>
  <c r="X37" i="10" s="1"/>
  <c r="W31" i="8"/>
  <c r="W37" i="10" s="1"/>
  <c r="V31" i="8"/>
  <c r="V37" i="10" s="1"/>
  <c r="U31" i="8"/>
  <c r="T31" i="8"/>
  <c r="S31" i="8"/>
  <c r="S37" i="10" s="1"/>
  <c r="R31" i="8"/>
  <c r="Q31" i="8"/>
  <c r="Q37" i="10" s="1"/>
  <c r="P31" i="8"/>
  <c r="O31" i="8"/>
  <c r="O37" i="10" s="1"/>
  <c r="N31" i="8"/>
  <c r="N37" i="10" s="1"/>
  <c r="M31" i="8"/>
  <c r="M37" i="10" s="1"/>
  <c r="L31" i="8"/>
  <c r="L37" i="10" s="1"/>
  <c r="K31" i="8"/>
  <c r="K37" i="10" s="1"/>
  <c r="J31" i="8"/>
  <c r="J37" i="10" s="1"/>
  <c r="I31" i="8"/>
  <c r="H31" i="8"/>
  <c r="B30" i="8"/>
  <c r="B31" i="8" s="1"/>
  <c r="B34" i="8" s="1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G4" i="8" s="1"/>
  <c r="AF14" i="8"/>
  <c r="AE14" i="8"/>
  <c r="AD14" i="8"/>
  <c r="AC14" i="8"/>
  <c r="AC4" i="8" s="1"/>
  <c r="AB14" i="8"/>
  <c r="AA14" i="8"/>
  <c r="Z14" i="8"/>
  <c r="Y14" i="8"/>
  <c r="Y4" i="8" s="1"/>
  <c r="X14" i="8"/>
  <c r="W14" i="8"/>
  <c r="V14" i="8"/>
  <c r="U14" i="8"/>
  <c r="U4" i="8" s="1"/>
  <c r="T14" i="8"/>
  <c r="S14" i="8"/>
  <c r="R14" i="8"/>
  <c r="Q14" i="8"/>
  <c r="Q4" i="8" s="1"/>
  <c r="P14" i="8"/>
  <c r="O14" i="8"/>
  <c r="N14" i="8"/>
  <c r="M14" i="8"/>
  <c r="M4" i="8" s="1"/>
  <c r="L14" i="8"/>
  <c r="K14" i="8"/>
  <c r="J14" i="8"/>
  <c r="I14" i="8"/>
  <c r="I4" i="8" s="1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AJ8" i="6"/>
  <c r="AF21" i="2" s="1"/>
  <c r="AI8" i="6"/>
  <c r="AE21" i="2" s="1"/>
  <c r="AH8" i="6"/>
  <c r="AD21" i="2" s="1"/>
  <c r="AG8" i="6"/>
  <c r="AC21" i="2" s="1"/>
  <c r="AF8" i="6"/>
  <c r="AB21" i="2" s="1"/>
  <c r="AE8" i="6"/>
  <c r="AA21" i="2" s="1"/>
  <c r="AD8" i="6"/>
  <c r="Z21" i="2" s="1"/>
  <c r="AC8" i="6"/>
  <c r="Y21" i="2" s="1"/>
  <c r="AB8" i="6"/>
  <c r="X21" i="2" s="1"/>
  <c r="AA8" i="6"/>
  <c r="W21" i="2" s="1"/>
  <c r="Z8" i="6"/>
  <c r="V21" i="2" s="1"/>
  <c r="Y8" i="6"/>
  <c r="U21" i="2" s="1"/>
  <c r="X8" i="6"/>
  <c r="T21" i="2" s="1"/>
  <c r="W8" i="6"/>
  <c r="S21" i="2" s="1"/>
  <c r="V8" i="6"/>
  <c r="R21" i="2" s="1"/>
  <c r="U8" i="6"/>
  <c r="Q21" i="2" s="1"/>
  <c r="T8" i="6"/>
  <c r="P21" i="2"/>
  <c r="S8" i="6"/>
  <c r="O21" i="2" s="1"/>
  <c r="R8" i="6"/>
  <c r="N21" i="2" s="1"/>
  <c r="Q8" i="6"/>
  <c r="M21" i="2" s="1"/>
  <c r="P8" i="6"/>
  <c r="L21" i="2" s="1"/>
  <c r="O8" i="6"/>
  <c r="K21" i="2" s="1"/>
  <c r="N8" i="6"/>
  <c r="J21" i="2"/>
  <c r="M8" i="6"/>
  <c r="I21" i="2" s="1"/>
  <c r="L8" i="6"/>
  <c r="H21" i="2" s="1"/>
  <c r="K8" i="6"/>
  <c r="G21" i="2" s="1"/>
  <c r="J8" i="6"/>
  <c r="F21" i="2" s="1"/>
  <c r="I8" i="6"/>
  <c r="E21" i="2" s="1"/>
  <c r="H8" i="6"/>
  <c r="D21" i="2" s="1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AF8" i="2"/>
  <c r="AD8" i="2"/>
  <c r="AC8" i="2"/>
  <c r="T8" i="2"/>
  <c r="L8" i="2"/>
  <c r="G8" i="2"/>
  <c r="E8" i="2"/>
  <c r="AF10" i="2"/>
  <c r="AA10" i="2"/>
  <c r="Z10" i="2"/>
  <c r="Y10" i="2"/>
  <c r="V10" i="2"/>
  <c r="R10" i="2"/>
  <c r="P10" i="2"/>
  <c r="O10" i="2"/>
  <c r="N10" i="2"/>
  <c r="M10" i="2"/>
  <c r="K10" i="2"/>
  <c r="J10" i="2"/>
  <c r="I12" i="2"/>
  <c r="V12" i="2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L20" i="4"/>
  <c r="L18" i="4" s="1"/>
  <c r="K20" i="4"/>
  <c r="K18" i="4" s="1"/>
  <c r="J20" i="4"/>
  <c r="J18" i="4" s="1"/>
  <c r="I20" i="4"/>
  <c r="I18" i="4" s="1"/>
  <c r="H20" i="4"/>
  <c r="H18" i="4" s="1"/>
  <c r="AJ14" i="4"/>
  <c r="AJ17" i="9" s="1"/>
  <c r="AI14" i="4"/>
  <c r="AH14" i="4"/>
  <c r="AG14" i="4"/>
  <c r="AF14" i="4"/>
  <c r="AF17" i="9" s="1"/>
  <c r="AE14" i="4"/>
  <c r="AE17" i="9" s="1"/>
  <c r="AD14" i="4"/>
  <c r="AC14" i="4"/>
  <c r="AB14" i="4"/>
  <c r="AB17" i="9" s="1"/>
  <c r="AA14" i="4"/>
  <c r="AA17" i="9" s="1"/>
  <c r="Z14" i="4"/>
  <c r="Y14" i="4"/>
  <c r="X14" i="4"/>
  <c r="X17" i="9" s="1"/>
  <c r="W14" i="4"/>
  <c r="W17" i="9" s="1"/>
  <c r="V14" i="4"/>
  <c r="U14" i="4"/>
  <c r="T14" i="4"/>
  <c r="T17" i="9" s="1"/>
  <c r="S14" i="4"/>
  <c r="S17" i="9" s="1"/>
  <c r="R14" i="4"/>
  <c r="Q14" i="4"/>
  <c r="P14" i="4"/>
  <c r="P17" i="9" s="1"/>
  <c r="O14" i="4"/>
  <c r="O17" i="9" s="1"/>
  <c r="N14" i="4"/>
  <c r="M14" i="4"/>
  <c r="L14" i="4"/>
  <c r="L17" i="9" s="1"/>
  <c r="K14" i="4"/>
  <c r="K17" i="9" s="1"/>
  <c r="J14" i="4"/>
  <c r="J17" i="9" s="1"/>
  <c r="I14" i="4"/>
  <c r="H14" i="4"/>
  <c r="H17" i="9" s="1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J4" i="4"/>
  <c r="AI4" i="4"/>
  <c r="AH4" i="4"/>
  <c r="AG4" i="4"/>
  <c r="AF4" i="4"/>
  <c r="AE4" i="4"/>
  <c r="AD4" i="4"/>
  <c r="AC4" i="4"/>
  <c r="AC4" i="9" s="1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AA4" i="10"/>
  <c r="N8" i="2"/>
  <c r="R37" i="10"/>
  <c r="AF3" i="10"/>
  <c r="W8" i="2"/>
  <c r="P8" i="2"/>
  <c r="AE10" i="2"/>
  <c r="Q5" i="10" l="1"/>
  <c r="Y5" i="10"/>
  <c r="S5" i="10"/>
  <c r="AI5" i="10"/>
  <c r="L5" i="10"/>
  <c r="L9" i="10" s="1"/>
  <c r="L13" i="10" s="1"/>
  <c r="T5" i="10"/>
  <c r="T9" i="10" s="1"/>
  <c r="T13" i="10" s="1"/>
  <c r="AB5" i="10"/>
  <c r="AB9" i="10" s="1"/>
  <c r="AB13" i="10" s="1"/>
  <c r="AJ5" i="10"/>
  <c r="AA5" i="10"/>
  <c r="O5" i="10"/>
  <c r="P5" i="10"/>
  <c r="AF5" i="10"/>
  <c r="AF9" i="10" s="1"/>
  <c r="W5" i="10"/>
  <c r="W9" i="10" s="1"/>
  <c r="W13" i="10" s="1"/>
  <c r="AE5" i="10"/>
  <c r="S6" i="10"/>
  <c r="AI6" i="10"/>
  <c r="L35" i="10"/>
  <c r="L6" i="10"/>
  <c r="AJ6" i="10"/>
  <c r="M35" i="10"/>
  <c r="M6" i="10"/>
  <c r="M3" i="11" s="1"/>
  <c r="N35" i="10"/>
  <c r="N10" i="10" s="1"/>
  <c r="N21" i="10" s="1"/>
  <c r="N6" i="10"/>
  <c r="O35" i="10"/>
  <c r="O38" i="10" s="1"/>
  <c r="O6" i="10"/>
  <c r="P35" i="10"/>
  <c r="P6" i="10"/>
  <c r="R6" i="10"/>
  <c r="R10" i="10" s="1"/>
  <c r="N9" i="2" s="1"/>
  <c r="Z6" i="10"/>
  <c r="Z10" i="10" s="1"/>
  <c r="V9" i="2" s="1"/>
  <c r="T6" i="10"/>
  <c r="T10" i="10" s="1"/>
  <c r="P9" i="2" s="1"/>
  <c r="AB6" i="10"/>
  <c r="U6" i="10"/>
  <c r="U10" i="10" s="1"/>
  <c r="Q9" i="2" s="1"/>
  <c r="AC6" i="10"/>
  <c r="AE6" i="10"/>
  <c r="W6" i="10"/>
  <c r="X6" i="10"/>
  <c r="X10" i="10" s="1"/>
  <c r="AF6" i="10"/>
  <c r="AF10" i="10" s="1"/>
  <c r="V5" i="10"/>
  <c r="V9" i="10" s="1"/>
  <c r="X5" i="10"/>
  <c r="X9" i="10" s="1"/>
  <c r="X13" i="10" s="1"/>
  <c r="R5" i="10"/>
  <c r="R9" i="10" s="1"/>
  <c r="R13" i="10" s="1"/>
  <c r="Z5" i="10"/>
  <c r="Q6" i="10"/>
  <c r="Q10" i="10" s="1"/>
  <c r="AG6" i="10"/>
  <c r="AG10" i="10" s="1"/>
  <c r="AH6" i="10"/>
  <c r="AH10" i="10" s="1"/>
  <c r="AA6" i="10"/>
  <c r="AA10" i="10" s="1"/>
  <c r="AG5" i="10"/>
  <c r="AG9" i="10" s="1"/>
  <c r="AG13" i="10" s="1"/>
  <c r="Z4" i="8"/>
  <c r="H61" i="10"/>
  <c r="N4" i="8"/>
  <c r="V4" i="8"/>
  <c r="AH4" i="8"/>
  <c r="B37" i="8"/>
  <c r="B38" i="8" s="1"/>
  <c r="B41" i="8" s="1"/>
  <c r="K4" i="8"/>
  <c r="O4" i="8"/>
  <c r="S4" i="8"/>
  <c r="W4" i="8"/>
  <c r="AA4" i="8"/>
  <c r="AE4" i="8"/>
  <c r="AI4" i="8"/>
  <c r="V30" i="8"/>
  <c r="AG37" i="8"/>
  <c r="AC7" i="10"/>
  <c r="J4" i="8"/>
  <c r="R4" i="8"/>
  <c r="AD4" i="8"/>
  <c r="H62" i="10"/>
  <c r="H4" i="9"/>
  <c r="L4" i="9"/>
  <c r="P4" i="9"/>
  <c r="T4" i="9"/>
  <c r="X4" i="9"/>
  <c r="AB4" i="9"/>
  <c r="AJ4" i="9"/>
  <c r="O8" i="9"/>
  <c r="W8" i="9"/>
  <c r="AE8" i="9"/>
  <c r="H4" i="8"/>
  <c r="L4" i="8"/>
  <c r="P4" i="8"/>
  <c r="T4" i="8"/>
  <c r="X4" i="8"/>
  <c r="AB4" i="8"/>
  <c r="AF4" i="8"/>
  <c r="AJ4" i="8"/>
  <c r="I43" i="10"/>
  <c r="I53" i="10" s="1"/>
  <c r="AI7" i="10"/>
  <c r="H53" i="10"/>
  <c r="G12" i="2"/>
  <c r="W12" i="2"/>
  <c r="AE12" i="2"/>
  <c r="L12" i="2"/>
  <c r="AA8" i="2"/>
  <c r="BO2" i="14"/>
  <c r="BP3" i="14"/>
  <c r="AC10" i="2"/>
  <c r="S8" i="2"/>
  <c r="E16" i="2"/>
  <c r="AD10" i="2"/>
  <c r="G16" i="2"/>
  <c r="K12" i="2"/>
  <c r="S12" i="2"/>
  <c r="K8" i="2"/>
  <c r="AB10" i="2"/>
  <c r="F8" i="2"/>
  <c r="F10" i="2"/>
  <c r="G10" i="2"/>
  <c r="S10" i="2"/>
  <c r="AD16" i="2"/>
  <c r="K16" i="2"/>
  <c r="T7" i="10"/>
  <c r="K10" i="10"/>
  <c r="K21" i="10" s="1"/>
  <c r="J4" i="9"/>
  <c r="Z4" i="9"/>
  <c r="K8" i="10"/>
  <c r="AE7" i="10"/>
  <c r="AF7" i="10"/>
  <c r="AI8" i="10"/>
  <c r="AE13" i="2" s="1"/>
  <c r="U8" i="10"/>
  <c r="S7" i="10"/>
  <c r="AA17" i="8"/>
  <c r="L17" i="8"/>
  <c r="M7" i="10"/>
  <c r="T30" i="8"/>
  <c r="AC30" i="8"/>
  <c r="L10" i="10"/>
  <c r="Q30" i="8"/>
  <c r="T37" i="10"/>
  <c r="T38" i="10" s="1"/>
  <c r="M37" i="8"/>
  <c r="U37" i="8"/>
  <c r="O7" i="10"/>
  <c r="W37" i="8"/>
  <c r="M4" i="9"/>
  <c r="W7" i="10"/>
  <c r="S8" i="9"/>
  <c r="AF37" i="8"/>
  <c r="K7" i="10"/>
  <c r="K8" i="9"/>
  <c r="H17" i="8"/>
  <c r="H13" i="9" s="1"/>
  <c r="Q37" i="8"/>
  <c r="Z7" i="10"/>
  <c r="B44" i="8"/>
  <c r="B45" i="8" s="1"/>
  <c r="B73" i="8" s="1"/>
  <c r="AH30" i="8"/>
  <c r="AF4" i="9"/>
  <c r="J21" i="9"/>
  <c r="AA8" i="9"/>
  <c r="AI30" i="8"/>
  <c r="N7" i="10"/>
  <c r="N17" i="8"/>
  <c r="J37" i="8"/>
  <c r="R37" i="8"/>
  <c r="Z37" i="8"/>
  <c r="Z30" i="8"/>
  <c r="V37" i="8"/>
  <c r="AI8" i="9"/>
  <c r="AH37" i="10"/>
  <c r="X8" i="2"/>
  <c r="I10" i="2"/>
  <c r="I8" i="2"/>
  <c r="AA30" i="8"/>
  <c r="AH7" i="10"/>
  <c r="N12" i="2"/>
  <c r="L10" i="2"/>
  <c r="H8" i="2"/>
  <c r="N8" i="10"/>
  <c r="B48" i="8"/>
  <c r="B51" i="8" s="1"/>
  <c r="B55" i="8" s="1"/>
  <c r="B58" i="8" s="1"/>
  <c r="B61" i="8" s="1"/>
  <c r="B64" i="8" s="1"/>
  <c r="B67" i="8" s="1"/>
  <c r="B70" i="8" s="1"/>
  <c r="K30" i="8"/>
  <c r="N30" i="8"/>
  <c r="E12" i="2"/>
  <c r="J17" i="8"/>
  <c r="R17" i="8"/>
  <c r="R13" i="9" s="1"/>
  <c r="V17" i="8"/>
  <c r="U30" i="8"/>
  <c r="U37" i="10"/>
  <c r="U38" i="10" s="1"/>
  <c r="AD17" i="8"/>
  <c r="AD13" i="9" s="1"/>
  <c r="AH17" i="8"/>
  <c r="I17" i="9"/>
  <c r="H16" i="2"/>
  <c r="M30" i="8"/>
  <c r="I4" i="9"/>
  <c r="H8" i="9"/>
  <c r="L8" i="9"/>
  <c r="P8" i="9"/>
  <c r="T8" i="9"/>
  <c r="X8" i="9"/>
  <c r="AB8" i="9"/>
  <c r="AF8" i="9"/>
  <c r="AJ8" i="9"/>
  <c r="T17" i="8"/>
  <c r="T13" i="9" s="1"/>
  <c r="AB17" i="8"/>
  <c r="AB13" i="9" s="1"/>
  <c r="AF17" i="8"/>
  <c r="AJ17" i="8"/>
  <c r="AJ13" i="9" s="1"/>
  <c r="K17" i="8"/>
  <c r="K13" i="9" s="1"/>
  <c r="O17" i="8"/>
  <c r="O13" i="9" s="1"/>
  <c r="W17" i="8"/>
  <c r="V17" i="9"/>
  <c r="V31" i="10"/>
  <c r="K37" i="8"/>
  <c r="R7" i="10"/>
  <c r="AC8" i="10"/>
  <c r="AC9" i="10"/>
  <c r="AC13" i="10" s="1"/>
  <c r="I44" i="8"/>
  <c r="R30" i="8"/>
  <c r="Q4" i="9"/>
  <c r="U4" i="9"/>
  <c r="Y4" i="9"/>
  <c r="M17" i="8"/>
  <c r="AC17" i="8"/>
  <c r="AC13" i="9" s="1"/>
  <c r="X28" i="9"/>
  <c r="X37" i="8"/>
  <c r="AB28" i="9"/>
  <c r="AB37" i="8"/>
  <c r="AD27" i="9"/>
  <c r="AD37" i="8"/>
  <c r="AH27" i="9"/>
  <c r="AH37" i="8"/>
  <c r="I28" i="9"/>
  <c r="I37" i="8"/>
  <c r="L28" i="9"/>
  <c r="L37" i="8"/>
  <c r="Y28" i="9"/>
  <c r="Y37" i="8"/>
  <c r="AJ28" i="9"/>
  <c r="AJ37" i="8"/>
  <c r="Q17" i="9"/>
  <c r="U17" i="9"/>
  <c r="Y17" i="9"/>
  <c r="AC17" i="9"/>
  <c r="AG17" i="9"/>
  <c r="J8" i="2"/>
  <c r="R8" i="2"/>
  <c r="U8" i="2"/>
  <c r="N17" i="9"/>
  <c r="AJ37" i="10"/>
  <c r="AJ38" i="10" s="1"/>
  <c r="AJ30" i="8"/>
  <c r="S31" i="10"/>
  <c r="S3" i="11" s="1"/>
  <c r="S30" i="8"/>
  <c r="Y31" i="10"/>
  <c r="Y3" i="11" s="1"/>
  <c r="Y30" i="8"/>
  <c r="T4" i="10"/>
  <c r="T8" i="10" s="1"/>
  <c r="T44" i="8"/>
  <c r="P8" i="10"/>
  <c r="AG30" i="8"/>
  <c r="R16" i="2"/>
  <c r="R17" i="9"/>
  <c r="O8" i="2"/>
  <c r="J8" i="10"/>
  <c r="M13" i="9"/>
  <c r="J16" i="2"/>
  <c r="D10" i="2"/>
  <c r="X10" i="2"/>
  <c r="H37" i="10"/>
  <c r="H3" i="11" s="1"/>
  <c r="H30" i="8"/>
  <c r="AI37" i="8"/>
  <c r="E10" i="2"/>
  <c r="E18" i="2" s="1"/>
  <c r="Q8" i="2"/>
  <c r="I37" i="10"/>
  <c r="I38" i="10" s="1"/>
  <c r="I30" i="8"/>
  <c r="AE31" i="10"/>
  <c r="AE30" i="8"/>
  <c r="AA8" i="10"/>
  <c r="X7" i="10"/>
  <c r="AH13" i="9"/>
  <c r="Z17" i="8"/>
  <c r="Z13" i="9" s="1"/>
  <c r="X17" i="8"/>
  <c r="X13" i="9" s="1"/>
  <c r="I8" i="10"/>
  <c r="R8" i="10"/>
  <c r="N13" i="2" s="1"/>
  <c r="Y8" i="10"/>
  <c r="H7" i="10"/>
  <c r="M17" i="9"/>
  <c r="AC16" i="2"/>
  <c r="D12" i="2"/>
  <c r="H12" i="2"/>
  <c r="T12" i="2"/>
  <c r="X12" i="2"/>
  <c r="AF12" i="2"/>
  <c r="P17" i="8"/>
  <c r="P13" i="9" s="1"/>
  <c r="AG8" i="10"/>
  <c r="S8" i="10"/>
  <c r="AC44" i="8"/>
  <c r="AD44" i="8"/>
  <c r="J7" i="10"/>
  <c r="AE10" i="10"/>
  <c r="AA9" i="2" s="1"/>
  <c r="AJ7" i="10"/>
  <c r="AF8" i="10"/>
  <c r="AA9" i="10"/>
  <c r="AF44" i="8"/>
  <c r="J10" i="10"/>
  <c r="J21" i="10" s="1"/>
  <c r="K3" i="11"/>
  <c r="AA3" i="11"/>
  <c r="K38" i="10"/>
  <c r="G15" i="2" s="1"/>
  <c r="J3" i="11"/>
  <c r="I7" i="10"/>
  <c r="W8" i="10"/>
  <c r="AI10" i="10"/>
  <c r="M8" i="10"/>
  <c r="U7" i="10"/>
  <c r="Q13" i="2" s="1"/>
  <c r="AD3" i="11"/>
  <c r="Q8" i="10"/>
  <c r="X8" i="10"/>
  <c r="K9" i="10"/>
  <c r="K13" i="10" s="1"/>
  <c r="H10" i="10"/>
  <c r="H21" i="10" s="1"/>
  <c r="AC10" i="10"/>
  <c r="AE8" i="10"/>
  <c r="Q38" i="10"/>
  <c r="AD8" i="10"/>
  <c r="I10" i="10"/>
  <c r="AH9" i="10"/>
  <c r="AH13" i="10" s="1"/>
  <c r="AB10" i="10"/>
  <c r="Q44" i="8"/>
  <c r="X30" i="8"/>
  <c r="AI38" i="10"/>
  <c r="AC38" i="10"/>
  <c r="AC3" i="11"/>
  <c r="L38" i="10"/>
  <c r="X38" i="10"/>
  <c r="AA38" i="10"/>
  <c r="AD38" i="10"/>
  <c r="W38" i="10"/>
  <c r="Z38" i="10"/>
  <c r="J44" i="8"/>
  <c r="H10" i="2"/>
  <c r="AF16" i="2"/>
  <c r="F16" i="2"/>
  <c r="D16" i="2"/>
  <c r="Z17" i="9"/>
  <c r="AD17" i="9"/>
  <c r="AD12" i="2"/>
  <c r="S17" i="8"/>
  <c r="S13" i="9" s="1"/>
  <c r="J30" i="8"/>
  <c r="AB8" i="10"/>
  <c r="H9" i="10"/>
  <c r="AG44" i="8"/>
  <c r="AC37" i="8"/>
  <c r="N16" i="2"/>
  <c r="T10" i="2"/>
  <c r="J12" i="2"/>
  <c r="AF13" i="9"/>
  <c r="P12" i="2"/>
  <c r="R12" i="2"/>
  <c r="O31" i="10"/>
  <c r="O3" i="11" s="1"/>
  <c r="O30" i="8"/>
  <c r="AH44" i="8"/>
  <c r="K44" i="8"/>
  <c r="L13" i="9"/>
  <c r="W13" i="9"/>
  <c r="AH17" i="9"/>
  <c r="I21" i="9"/>
  <c r="AB12" i="2"/>
  <c r="K4" i="9"/>
  <c r="N13" i="9"/>
  <c r="L7" i="10"/>
  <c r="O27" i="9"/>
  <c r="W27" i="9"/>
  <c r="AA27" i="9"/>
  <c r="AE27" i="9"/>
  <c r="AI27" i="9"/>
  <c r="H8" i="10"/>
  <c r="S38" i="10"/>
  <c r="Y38" i="10"/>
  <c r="Z8" i="10"/>
  <c r="L16" i="2"/>
  <c r="P16" i="2"/>
  <c r="T16" i="2"/>
  <c r="X16" i="2"/>
  <c r="I17" i="8"/>
  <c r="Q17" i="8"/>
  <c r="Q13" i="9" s="1"/>
  <c r="U17" i="8"/>
  <c r="U13" i="9" s="1"/>
  <c r="AG17" i="8"/>
  <c r="AG13" i="9" s="1"/>
  <c r="H27" i="9"/>
  <c r="L27" i="9"/>
  <c r="P27" i="9"/>
  <c r="X27" i="9"/>
  <c r="AB27" i="9"/>
  <c r="AD10" i="10"/>
  <c r="N38" i="10"/>
  <c r="Q7" i="10"/>
  <c r="AI17" i="8"/>
  <c r="AI13" i="9" s="1"/>
  <c r="AD30" i="8"/>
  <c r="O8" i="10"/>
  <c r="N9" i="10"/>
  <c r="AD9" i="10"/>
  <c r="AD13" i="10" s="1"/>
  <c r="S10" i="10"/>
  <c r="AJ8" i="10"/>
  <c r="H17" i="4"/>
  <c r="Y17" i="4" s="1"/>
  <c r="Y4" i="6" s="1"/>
  <c r="Y5" i="6" s="1"/>
  <c r="Y44" i="8"/>
  <c r="N44" i="8"/>
  <c r="N3" i="11"/>
  <c r="B18" i="8"/>
  <c r="B21" i="8" s="1"/>
  <c r="B24" i="8"/>
  <c r="B27" i="8" s="1"/>
  <c r="N28" i="9"/>
  <c r="N37" i="8"/>
  <c r="P3" i="10"/>
  <c r="P7" i="10" s="1"/>
  <c r="P44" i="8"/>
  <c r="AE44" i="8"/>
  <c r="AH8" i="10"/>
  <c r="AB38" i="10"/>
  <c r="AA44" i="8"/>
  <c r="AE38" i="10"/>
  <c r="S4" i="9"/>
  <c r="W4" i="9"/>
  <c r="J8" i="9"/>
  <c r="N8" i="9"/>
  <c r="R8" i="9"/>
  <c r="V8" i="9"/>
  <c r="Z8" i="9"/>
  <c r="AD8" i="9"/>
  <c r="AH8" i="9"/>
  <c r="Y8" i="2"/>
  <c r="AB8" i="2"/>
  <c r="S27" i="9"/>
  <c r="S37" i="8"/>
  <c r="AA7" i="10"/>
  <c r="L4" i="10"/>
  <c r="L8" i="10" s="1"/>
  <c r="L44" i="8"/>
  <c r="E11" i="2"/>
  <c r="P9" i="10"/>
  <c r="Z44" i="8"/>
  <c r="J38" i="10"/>
  <c r="V38" i="10"/>
  <c r="AB16" i="2"/>
  <c r="H37" i="8"/>
  <c r="V44" i="8"/>
  <c r="AE37" i="8"/>
  <c r="I59" i="10"/>
  <c r="AE8" i="2"/>
  <c r="Y7" i="10"/>
  <c r="S44" i="8"/>
  <c r="Q10" i="2"/>
  <c r="M8" i="2"/>
  <c r="V8" i="2"/>
  <c r="V16" i="2"/>
  <c r="Z8" i="2"/>
  <c r="AF30" i="8"/>
  <c r="AF37" i="10"/>
  <c r="AB30" i="8"/>
  <c r="AB31" i="10"/>
  <c r="T27" i="9"/>
  <c r="T37" i="8"/>
  <c r="V7" i="10"/>
  <c r="AG7" i="10"/>
  <c r="AG3" i="11"/>
  <c r="AJ44" i="8"/>
  <c r="M44" i="8"/>
  <c r="AA37" i="8"/>
  <c r="J43" i="10"/>
  <c r="Y16" i="2"/>
  <c r="AE16" i="2"/>
  <c r="F12" i="2"/>
  <c r="D8" i="2"/>
  <c r="U17" i="4"/>
  <c r="U4" i="6" s="1"/>
  <c r="U5" i="6" s="1"/>
  <c r="Q5" i="2" s="1"/>
  <c r="V13" i="9"/>
  <c r="O12" i="2"/>
  <c r="O16" i="2"/>
  <c r="S16" i="2"/>
  <c r="Z16" i="2"/>
  <c r="Z12" i="2"/>
  <c r="I16" i="2"/>
  <c r="M16" i="2"/>
  <c r="M12" i="2"/>
  <c r="Q16" i="2"/>
  <c r="U16" i="2"/>
  <c r="U12" i="2"/>
  <c r="Y12" i="2"/>
  <c r="AC12" i="2"/>
  <c r="U10" i="2"/>
  <c r="W16" i="2"/>
  <c r="W10" i="2"/>
  <c r="Y17" i="8"/>
  <c r="Y13" i="9" s="1"/>
  <c r="L31" i="10"/>
  <c r="L30" i="8"/>
  <c r="W44" i="8"/>
  <c r="AI44" i="8"/>
  <c r="AG38" i="10"/>
  <c r="M38" i="10"/>
  <c r="R38" i="10"/>
  <c r="AD4" i="9"/>
  <c r="AH4" i="9"/>
  <c r="J13" i="9"/>
  <c r="AA13" i="9"/>
  <c r="AA16" i="2"/>
  <c r="P37" i="10"/>
  <c r="P38" i="10" s="1"/>
  <c r="P30" i="8"/>
  <c r="I27" i="9"/>
  <c r="M27" i="9"/>
  <c r="H44" i="8"/>
  <c r="AB3" i="10"/>
  <c r="AB44" i="8"/>
  <c r="V8" i="10"/>
  <c r="AJ9" i="10"/>
  <c r="AJ13" i="10" s="1"/>
  <c r="AA12" i="2"/>
  <c r="N4" i="9"/>
  <c r="R4" i="9"/>
  <c r="AE4" i="9"/>
  <c r="AI4" i="9"/>
  <c r="I8" i="9"/>
  <c r="M8" i="9"/>
  <c r="Q8" i="9"/>
  <c r="U8" i="9"/>
  <c r="Y8" i="9"/>
  <c r="AC8" i="9"/>
  <c r="AG8" i="9"/>
  <c r="K21" i="9"/>
  <c r="K4" i="6"/>
  <c r="K5" i="6" s="1"/>
  <c r="G5" i="2" s="1"/>
  <c r="Q12" i="2"/>
  <c r="AE17" i="8"/>
  <c r="AE13" i="9" s="1"/>
  <c r="W30" i="8"/>
  <c r="J9" i="10"/>
  <c r="J13" i="10" s="1"/>
  <c r="O10" i="10"/>
  <c r="AD7" i="10"/>
  <c r="J27" i="9"/>
  <c r="N27" i="9"/>
  <c r="Q27" i="9"/>
  <c r="U27" i="9"/>
  <c r="Y27" i="9"/>
  <c r="AF27" i="9"/>
  <c r="Y10" i="10"/>
  <c r="U9" i="2" s="1"/>
  <c r="O4" i="9"/>
  <c r="V4" i="9"/>
  <c r="AA4" i="9"/>
  <c r="I13" i="9"/>
  <c r="AI17" i="9"/>
  <c r="K27" i="9"/>
  <c r="R27" i="9"/>
  <c r="V27" i="9"/>
  <c r="Z27" i="9"/>
  <c r="AC27" i="9"/>
  <c r="AG27" i="9"/>
  <c r="AJ27" i="9"/>
  <c r="O44" i="8"/>
  <c r="J4" i="6"/>
  <c r="J5" i="6" s="1"/>
  <c r="I4" i="6"/>
  <c r="I5" i="6" s="1"/>
  <c r="AG4" i="9"/>
  <c r="P10" i="10"/>
  <c r="P21" i="10" s="1"/>
  <c r="V10" i="10"/>
  <c r="W3" i="11"/>
  <c r="W10" i="10"/>
  <c r="X44" i="8"/>
  <c r="R44" i="8"/>
  <c r="M9" i="10"/>
  <c r="M13" i="10" s="1"/>
  <c r="Q3" i="11"/>
  <c r="Q9" i="10"/>
  <c r="Q13" i="10" s="1"/>
  <c r="S9" i="10"/>
  <c r="S13" i="10" s="1"/>
  <c r="Y9" i="10"/>
  <c r="Y13" i="10" s="1"/>
  <c r="O9" i="10"/>
  <c r="O13" i="10" s="1"/>
  <c r="U9" i="10"/>
  <c r="U13" i="10" s="1"/>
  <c r="U44" i="8"/>
  <c r="Z3" i="11" l="1"/>
  <c r="V3" i="11"/>
  <c r="M10" i="10"/>
  <c r="I61" i="10"/>
  <c r="X3" i="11"/>
  <c r="T17" i="2" s="1"/>
  <c r="W11" i="2"/>
  <c r="AA13" i="10"/>
  <c r="J11" i="2"/>
  <c r="N13" i="10"/>
  <c r="L11" i="2"/>
  <c r="P13" i="10"/>
  <c r="R11" i="2"/>
  <c r="V13" i="10"/>
  <c r="R3" i="11"/>
  <c r="N17" i="2" s="1"/>
  <c r="D11" i="2"/>
  <c r="H13" i="10"/>
  <c r="K9" i="2"/>
  <c r="O21" i="10"/>
  <c r="I29" i="10"/>
  <c r="I21" i="10"/>
  <c r="H9" i="2"/>
  <c r="L21" i="10"/>
  <c r="AB11" i="2"/>
  <c r="AF13" i="10"/>
  <c r="V15" i="2"/>
  <c r="AE15" i="2"/>
  <c r="S15" i="2"/>
  <c r="AF15" i="2"/>
  <c r="Z15" i="2"/>
  <c r="K15" i="2"/>
  <c r="W15" i="2"/>
  <c r="P15" i="2"/>
  <c r="T15" i="2"/>
  <c r="J15" i="2"/>
  <c r="U15" i="2"/>
  <c r="H15" i="2"/>
  <c r="Q15" i="2"/>
  <c r="O15" i="2"/>
  <c r="Y15" i="2"/>
  <c r="M15" i="2"/>
  <c r="W9" i="2"/>
  <c r="AD9" i="2"/>
  <c r="AC9" i="2"/>
  <c r="M9" i="2"/>
  <c r="AH3" i="11"/>
  <c r="AG29" i="10"/>
  <c r="AC11" i="2"/>
  <c r="Y13" i="2"/>
  <c r="I62" i="10"/>
  <c r="L18" i="2"/>
  <c r="AH38" i="10"/>
  <c r="N18" i="2"/>
  <c r="AA13" i="2"/>
  <c r="I18" i="2"/>
  <c r="K18" i="2"/>
  <c r="AB18" i="2"/>
  <c r="G18" i="2"/>
  <c r="U3" i="11"/>
  <c r="Q17" i="2" s="1"/>
  <c r="G9" i="2"/>
  <c r="O13" i="2"/>
  <c r="BP2" i="14"/>
  <c r="BQ3" i="14"/>
  <c r="AD18" i="2"/>
  <c r="K9" i="6"/>
  <c r="K10" i="6" s="1"/>
  <c r="S18" i="2"/>
  <c r="G13" i="2"/>
  <c r="P13" i="2"/>
  <c r="R17" i="4"/>
  <c r="R4" i="6" s="1"/>
  <c r="R5" i="6" s="1"/>
  <c r="R9" i="6" s="1"/>
  <c r="N23" i="2" s="1"/>
  <c r="AG17" i="4"/>
  <c r="AG4" i="6" s="1"/>
  <c r="AG5" i="6" s="1"/>
  <c r="AG9" i="6" s="1"/>
  <c r="H4" i="6"/>
  <c r="H5" i="6" s="1"/>
  <c r="H9" i="6" s="1"/>
  <c r="H10" i="6" s="1"/>
  <c r="Z13" i="2"/>
  <c r="X18" i="2"/>
  <c r="I13" i="2"/>
  <c r="S13" i="2"/>
  <c r="AB13" i="2"/>
  <c r="I3" i="11"/>
  <c r="E17" i="2" s="1"/>
  <c r="H38" i="10"/>
  <c r="D15" i="2" s="1"/>
  <c r="K13" i="2"/>
  <c r="V13" i="2"/>
  <c r="F13" i="2"/>
  <c r="AC29" i="10"/>
  <c r="Y11" i="2"/>
  <c r="AD13" i="2"/>
  <c r="J13" i="2"/>
  <c r="L3" i="11"/>
  <c r="H17" i="2" s="1"/>
  <c r="J4" i="11"/>
  <c r="J5" i="11" s="1"/>
  <c r="J9" i="11" s="1"/>
  <c r="X11" i="2"/>
  <c r="M13" i="2"/>
  <c r="T13" i="2"/>
  <c r="AB29" i="10"/>
  <c r="AB9" i="2"/>
  <c r="AC18" i="2"/>
  <c r="M18" i="2"/>
  <c r="T3" i="11"/>
  <c r="P17" i="2" s="1"/>
  <c r="AE18" i="2"/>
  <c r="F9" i="2"/>
  <c r="H29" i="10"/>
  <c r="AF13" i="2"/>
  <c r="G17" i="2"/>
  <c r="J18" i="2"/>
  <c r="U13" i="2"/>
  <c r="D13" i="2"/>
  <c r="H18" i="2"/>
  <c r="E13" i="2"/>
  <c r="U5" i="2"/>
  <c r="Y9" i="6"/>
  <c r="Y10" i="6" s="1"/>
  <c r="P29" i="2" s="1"/>
  <c r="E15" i="2"/>
  <c r="I39" i="10"/>
  <c r="W18" i="2"/>
  <c r="Z17" i="4"/>
  <c r="F18" i="2"/>
  <c r="AC13" i="2"/>
  <c r="H13" i="2"/>
  <c r="AJ17" i="4"/>
  <c r="P18" i="2"/>
  <c r="Z9" i="10"/>
  <c r="Q17" i="4"/>
  <c r="Q4" i="6" s="1"/>
  <c r="Q5" i="6" s="1"/>
  <c r="V17" i="4"/>
  <c r="AH17" i="4"/>
  <c r="AH4" i="6" s="1"/>
  <c r="AH5" i="6" s="1"/>
  <c r="AD5" i="2" s="1"/>
  <c r="L13" i="2"/>
  <c r="R18" i="2"/>
  <c r="J9" i="2"/>
  <c r="D18" i="2"/>
  <c r="AD17" i="4"/>
  <c r="N17" i="4"/>
  <c r="AC17" i="4"/>
  <c r="AC4" i="6" s="1"/>
  <c r="AC5" i="6" s="1"/>
  <c r="AF18" i="2"/>
  <c r="P3" i="11"/>
  <c r="L17" i="2" s="1"/>
  <c r="AH29" i="10"/>
  <c r="D9" i="2"/>
  <c r="AA29" i="10"/>
  <c r="AD11" i="2"/>
  <c r="Y17" i="2"/>
  <c r="T9" i="2"/>
  <c r="AE9" i="2"/>
  <c r="X9" i="2"/>
  <c r="Y9" i="2"/>
  <c r="E9" i="2"/>
  <c r="G11" i="2"/>
  <c r="K29" i="10"/>
  <c r="N29" i="10"/>
  <c r="S17" i="2"/>
  <c r="J17" i="2"/>
  <c r="K17" i="2"/>
  <c r="O9" i="2"/>
  <c r="S11" i="2"/>
  <c r="H21" i="9"/>
  <c r="H4" i="11" s="1"/>
  <c r="H5" i="11" s="1"/>
  <c r="M17" i="4"/>
  <c r="W17" i="4"/>
  <c r="L17" i="4"/>
  <c r="AB17" i="4"/>
  <c r="AA17" i="4"/>
  <c r="O17" i="4"/>
  <c r="AE17" i="4"/>
  <c r="T17" i="4"/>
  <c r="S17" i="4"/>
  <c r="X17" i="4"/>
  <c r="AI17" i="4"/>
  <c r="P17" i="4"/>
  <c r="AF17" i="4"/>
  <c r="Z11" i="2"/>
  <c r="AD29" i="10"/>
  <c r="Z9" i="2"/>
  <c r="T18" i="2"/>
  <c r="K4" i="11"/>
  <c r="K5" i="11" s="1"/>
  <c r="I4" i="11"/>
  <c r="I5" i="11" s="1"/>
  <c r="R17" i="2"/>
  <c r="Y21" i="9"/>
  <c r="Y4" i="11" s="1"/>
  <c r="Y5" i="11" s="1"/>
  <c r="U6" i="2" s="1"/>
  <c r="AF29" i="10"/>
  <c r="M17" i="2"/>
  <c r="L15" i="2"/>
  <c r="I17" i="2"/>
  <c r="I15" i="2"/>
  <c r="U18" i="2"/>
  <c r="O18" i="2"/>
  <c r="AJ10" i="10"/>
  <c r="AJ3" i="11"/>
  <c r="V18" i="2"/>
  <c r="AB3" i="11"/>
  <c r="AB7" i="10"/>
  <c r="X13" i="2" s="1"/>
  <c r="AC15" i="2"/>
  <c r="Q18" i="2"/>
  <c r="Y18" i="2"/>
  <c r="R13" i="2"/>
  <c r="Z17" i="2"/>
  <c r="AF11" i="2"/>
  <c r="Z18" i="2"/>
  <c r="AC17" i="2"/>
  <c r="AF3" i="11"/>
  <c r="AF38" i="10"/>
  <c r="R15" i="2"/>
  <c r="U21" i="9"/>
  <c r="U4" i="11" s="1"/>
  <c r="U5" i="11" s="1"/>
  <c r="Q6" i="2" s="1"/>
  <c r="AA15" i="2"/>
  <c r="AE9" i="10"/>
  <c r="AE13" i="10" s="1"/>
  <c r="AE3" i="11"/>
  <c r="F11" i="2"/>
  <c r="F17" i="2"/>
  <c r="J29" i="10"/>
  <c r="AA18" i="2"/>
  <c r="N15" i="2"/>
  <c r="AI3" i="11"/>
  <c r="AI9" i="10"/>
  <c r="AI13" i="10" s="1"/>
  <c r="J62" i="10"/>
  <c r="K43" i="10"/>
  <c r="J53" i="10"/>
  <c r="J39" i="10" s="1"/>
  <c r="J61" i="10"/>
  <c r="J59" i="10"/>
  <c r="F15" i="2"/>
  <c r="W13" i="2"/>
  <c r="W17" i="2"/>
  <c r="X15" i="2"/>
  <c r="I9" i="6"/>
  <c r="I10" i="6" s="1"/>
  <c r="E5" i="2"/>
  <c r="F5" i="2"/>
  <c r="J9" i="6"/>
  <c r="J10" i="6" s="1"/>
  <c r="U9" i="6"/>
  <c r="U10" i="6" s="1"/>
  <c r="L29" i="2" s="1"/>
  <c r="R9" i="2"/>
  <c r="V29" i="10"/>
  <c r="W29" i="10"/>
  <c r="S9" i="2"/>
  <c r="P29" i="10"/>
  <c r="L9" i="2"/>
  <c r="T29" i="10"/>
  <c r="P11" i="2"/>
  <c r="N11" i="2"/>
  <c r="R29" i="10"/>
  <c r="Q11" i="2"/>
  <c r="U29" i="10"/>
  <c r="U11" i="2"/>
  <c r="Y29" i="10"/>
  <c r="U17" i="2"/>
  <c r="M11" i="2"/>
  <c r="Q29" i="10"/>
  <c r="O29" i="10"/>
  <c r="K11" i="2"/>
  <c r="S29" i="10"/>
  <c r="O11" i="2"/>
  <c r="O17" i="2"/>
  <c r="M29" i="10"/>
  <c r="I11" i="2"/>
  <c r="X29" i="10"/>
  <c r="T11" i="2"/>
  <c r="L29" i="10"/>
  <c r="H11" i="2"/>
  <c r="G23" i="2"/>
  <c r="M21" i="10" l="1"/>
  <c r="I9" i="2"/>
  <c r="Z29" i="10"/>
  <c r="Z13" i="10"/>
  <c r="AC5" i="2"/>
  <c r="AG21" i="9"/>
  <c r="AG4" i="11" s="1"/>
  <c r="AG5" i="11" s="1"/>
  <c r="AG9" i="11" s="1"/>
  <c r="AG10" i="11" s="1"/>
  <c r="X64" i="2" s="1"/>
  <c r="R21" i="9"/>
  <c r="R4" i="11" s="1"/>
  <c r="R5" i="11" s="1"/>
  <c r="N6" i="2" s="1"/>
  <c r="AD17" i="2"/>
  <c r="AD15" i="2"/>
  <c r="R10" i="6"/>
  <c r="I29" i="2" s="1"/>
  <c r="BQ2" i="14"/>
  <c r="BR3" i="14"/>
  <c r="U23" i="2"/>
  <c r="N5" i="2"/>
  <c r="D17" i="2"/>
  <c r="D19" i="2" s="1"/>
  <c r="D5" i="2"/>
  <c r="AH21" i="9"/>
  <c r="AH4" i="11" s="1"/>
  <c r="AH5" i="11" s="1"/>
  <c r="AH9" i="11" s="1"/>
  <c r="AH10" i="11" s="1"/>
  <c r="Y64" i="2" s="1"/>
  <c r="Q23" i="2"/>
  <c r="V17" i="2"/>
  <c r="H39" i="10"/>
  <c r="V11" i="2"/>
  <c r="D23" i="2"/>
  <c r="AC21" i="9"/>
  <c r="AC4" i="11" s="1"/>
  <c r="AC5" i="11" s="1"/>
  <c r="Y6" i="2" s="1"/>
  <c r="G19" i="2"/>
  <c r="AH9" i="6"/>
  <c r="AD23" i="2" s="1"/>
  <c r="E23" i="2"/>
  <c r="J19" i="2"/>
  <c r="N4" i="6"/>
  <c r="N5" i="6" s="1"/>
  <c r="N21" i="9"/>
  <c r="N4" i="11" s="1"/>
  <c r="N5" i="11" s="1"/>
  <c r="J6" i="2" s="1"/>
  <c r="AJ4" i="6"/>
  <c r="AJ5" i="6" s="1"/>
  <c r="AJ21" i="9"/>
  <c r="AJ4" i="11" s="1"/>
  <c r="AJ5" i="11" s="1"/>
  <c r="AF6" i="2" s="1"/>
  <c r="Z21" i="9"/>
  <c r="Z4" i="11" s="1"/>
  <c r="Z5" i="11" s="1"/>
  <c r="V6" i="2" s="1"/>
  <c r="Z4" i="6"/>
  <c r="Z5" i="6" s="1"/>
  <c r="V4" i="6"/>
  <c r="V5" i="6" s="1"/>
  <c r="V21" i="9"/>
  <c r="V4" i="11" s="1"/>
  <c r="V5" i="11" s="1"/>
  <c r="AD21" i="9"/>
  <c r="AD4" i="11" s="1"/>
  <c r="AD5" i="11" s="1"/>
  <c r="AD9" i="11" s="1"/>
  <c r="AD10" i="11" s="1"/>
  <c r="U64" i="2" s="1"/>
  <c r="AD4" i="6"/>
  <c r="AD5" i="6" s="1"/>
  <c r="Q9" i="6"/>
  <c r="M5" i="2"/>
  <c r="AG10" i="6"/>
  <c r="X29" i="2" s="1"/>
  <c r="AC23" i="2"/>
  <c r="Q21" i="9"/>
  <c r="Q4" i="11" s="1"/>
  <c r="Q5" i="11" s="1"/>
  <c r="E19" i="2"/>
  <c r="Y5" i="2"/>
  <c r="AC9" i="6"/>
  <c r="Y19" i="2"/>
  <c r="Z19" i="2"/>
  <c r="H19" i="2"/>
  <c r="F6" i="2"/>
  <c r="K19" i="2"/>
  <c r="S19" i="2"/>
  <c r="M19" i="2"/>
  <c r="AB17" i="2"/>
  <c r="I9" i="11"/>
  <c r="E6" i="2"/>
  <c r="AF4" i="6"/>
  <c r="AF5" i="6" s="1"/>
  <c r="AF21" i="9"/>
  <c r="AF4" i="11" s="1"/>
  <c r="AF5" i="11" s="1"/>
  <c r="AB6" i="2" s="1"/>
  <c r="M4" i="6"/>
  <c r="M5" i="6" s="1"/>
  <c r="M21" i="9"/>
  <c r="M4" i="11" s="1"/>
  <c r="M5" i="11" s="1"/>
  <c r="AC19" i="2"/>
  <c r="P4" i="6"/>
  <c r="P5" i="6" s="1"/>
  <c r="P21" i="9"/>
  <c r="P4" i="11" s="1"/>
  <c r="P5" i="11" s="1"/>
  <c r="T4" i="6"/>
  <c r="T5" i="6" s="1"/>
  <c r="T21" i="9"/>
  <c r="T4" i="11" s="1"/>
  <c r="T5" i="11" s="1"/>
  <c r="T9" i="11" s="1"/>
  <c r="H9" i="11"/>
  <c r="D6" i="2"/>
  <c r="S4" i="6"/>
  <c r="S5" i="6" s="1"/>
  <c r="S21" i="9"/>
  <c r="S4" i="11" s="1"/>
  <c r="S5" i="11" s="1"/>
  <c r="AA4" i="6"/>
  <c r="AA5" i="6" s="1"/>
  <c r="AA21" i="9"/>
  <c r="AA4" i="11" s="1"/>
  <c r="AA5" i="11" s="1"/>
  <c r="AB4" i="6"/>
  <c r="AB5" i="6" s="1"/>
  <c r="AB21" i="9"/>
  <c r="AB4" i="11" s="1"/>
  <c r="AB5" i="11" s="1"/>
  <c r="X6" i="2" s="1"/>
  <c r="F23" i="2"/>
  <c r="R19" i="2"/>
  <c r="AC6" i="2"/>
  <c r="F19" i="2"/>
  <c r="AI4" i="6"/>
  <c r="AI5" i="6" s="1"/>
  <c r="AI21" i="9"/>
  <c r="AI4" i="11" s="1"/>
  <c r="AI5" i="11" s="1"/>
  <c r="AE4" i="6"/>
  <c r="AE5" i="6" s="1"/>
  <c r="AE21" i="9"/>
  <c r="AE4" i="11" s="1"/>
  <c r="AE5" i="11" s="1"/>
  <c r="L4" i="6"/>
  <c r="L5" i="6" s="1"/>
  <c r="L21" i="9"/>
  <c r="L4" i="11" s="1"/>
  <c r="L5" i="11" s="1"/>
  <c r="K9" i="11"/>
  <c r="G6" i="2"/>
  <c r="L19" i="2"/>
  <c r="X4" i="6"/>
  <c r="X5" i="6" s="1"/>
  <c r="X21" i="9"/>
  <c r="X4" i="11" s="1"/>
  <c r="X5" i="11" s="1"/>
  <c r="O21" i="9"/>
  <c r="O4" i="11" s="1"/>
  <c r="O5" i="11" s="1"/>
  <c r="O4" i="6"/>
  <c r="O5" i="6" s="1"/>
  <c r="W4" i="6"/>
  <c r="W5" i="6" s="1"/>
  <c r="W21" i="9"/>
  <c r="W4" i="11" s="1"/>
  <c r="W5" i="11" s="1"/>
  <c r="J10" i="11"/>
  <c r="F24" i="2"/>
  <c r="AF9" i="2"/>
  <c r="T19" i="2"/>
  <c r="AE11" i="2"/>
  <c r="AI29" i="10"/>
  <c r="X17" i="2"/>
  <c r="X19" i="2" s="1"/>
  <c r="Q19" i="2"/>
  <c r="K53" i="10"/>
  <c r="K39" i="10" s="1"/>
  <c r="K62" i="10"/>
  <c r="L43" i="10"/>
  <c r="K61" i="10"/>
  <c r="K59" i="10"/>
  <c r="AE17" i="2"/>
  <c r="AA17" i="2"/>
  <c r="AJ29" i="10"/>
  <c r="U9" i="11"/>
  <c r="U10" i="11" s="1"/>
  <c r="L64" i="2" s="1"/>
  <c r="I19" i="2"/>
  <c r="Y9" i="11"/>
  <c r="Y10" i="11" s="1"/>
  <c r="P64" i="2" s="1"/>
  <c r="W19" i="2"/>
  <c r="AA11" i="2"/>
  <c r="AE29" i="10"/>
  <c r="AB15" i="2"/>
  <c r="AF17" i="2"/>
  <c r="O19" i="2"/>
  <c r="N19" i="2"/>
  <c r="P19" i="2"/>
  <c r="U19" i="2"/>
  <c r="R9" i="11" l="1"/>
  <c r="R10" i="11" s="1"/>
  <c r="I64" i="2" s="1"/>
  <c r="AD19" i="2"/>
  <c r="AC24" i="2"/>
  <c r="AD6" i="2"/>
  <c r="AD24" i="2"/>
  <c r="BS3" i="14"/>
  <c r="BR2" i="14"/>
  <c r="AC9" i="11"/>
  <c r="AC10" i="11" s="1"/>
  <c r="T64" i="2" s="1"/>
  <c r="AH10" i="6"/>
  <c r="Y29" i="2" s="1"/>
  <c r="Z6" i="2"/>
  <c r="V19" i="2"/>
  <c r="N9" i="11"/>
  <c r="N10" i="11" s="1"/>
  <c r="E64" i="2" s="1"/>
  <c r="Z24" i="2"/>
  <c r="Z9" i="11"/>
  <c r="V24" i="2" s="1"/>
  <c r="Y23" i="2"/>
  <c r="AC10" i="6"/>
  <c r="T29" i="2" s="1"/>
  <c r="AD9" i="6"/>
  <c r="Z5" i="2"/>
  <c r="AJ9" i="6"/>
  <c r="AF5" i="2"/>
  <c r="M23" i="2"/>
  <c r="Q10" i="6"/>
  <c r="H29" i="2" s="1"/>
  <c r="R5" i="2"/>
  <c r="V9" i="6"/>
  <c r="Z9" i="6"/>
  <c r="V5" i="2"/>
  <c r="Q9" i="11"/>
  <c r="M6" i="2"/>
  <c r="V9" i="11"/>
  <c r="R6" i="2"/>
  <c r="AJ9" i="11"/>
  <c r="J5" i="2"/>
  <c r="N9" i="6"/>
  <c r="AB19" i="2"/>
  <c r="AB9" i="11"/>
  <c r="AB10" i="11" s="1"/>
  <c r="S64" i="2" s="1"/>
  <c r="AA19" i="2"/>
  <c r="K5" i="2"/>
  <c r="O9" i="6"/>
  <c r="AE6" i="2"/>
  <c r="AI9" i="11"/>
  <c r="T10" i="11"/>
  <c r="K64" i="2" s="1"/>
  <c r="P24" i="2"/>
  <c r="K6" i="2"/>
  <c r="O9" i="11"/>
  <c r="H5" i="2"/>
  <c r="L9" i="6"/>
  <c r="S9" i="6"/>
  <c r="O5" i="2"/>
  <c r="S6" i="2"/>
  <c r="W9" i="11"/>
  <c r="T6" i="2"/>
  <c r="X9" i="11"/>
  <c r="AE9" i="11"/>
  <c r="AA6" i="2"/>
  <c r="W6" i="2"/>
  <c r="AA9" i="11"/>
  <c r="L6" i="2"/>
  <c r="P9" i="11"/>
  <c r="I6" i="2"/>
  <c r="M9" i="11"/>
  <c r="L9" i="11"/>
  <c r="H6" i="2"/>
  <c r="O6" i="2"/>
  <c r="S9" i="11"/>
  <c r="AI9" i="6"/>
  <c r="AE5" i="2"/>
  <c r="T9" i="6"/>
  <c r="P5" i="2"/>
  <c r="AB5" i="2"/>
  <c r="AF9" i="6"/>
  <c r="N24" i="2"/>
  <c r="P6" i="2"/>
  <c r="AF9" i="11"/>
  <c r="S5" i="2"/>
  <c r="W9" i="6"/>
  <c r="T5" i="2"/>
  <c r="X9" i="6"/>
  <c r="K10" i="11"/>
  <c r="G24" i="2"/>
  <c r="AE9" i="6"/>
  <c r="AA5" i="2"/>
  <c r="AB9" i="6"/>
  <c r="X5" i="2"/>
  <c r="W5" i="2"/>
  <c r="AA9" i="6"/>
  <c r="D24" i="2"/>
  <c r="H10" i="11"/>
  <c r="L5" i="2"/>
  <c r="P9" i="6"/>
  <c r="I5" i="2"/>
  <c r="M9" i="6"/>
  <c r="I10" i="11"/>
  <c r="E24" i="2"/>
  <c r="U24" i="2"/>
  <c r="Q24" i="2"/>
  <c r="L59" i="10"/>
  <c r="L61" i="10"/>
  <c r="L62" i="10"/>
  <c r="M43" i="10"/>
  <c r="L53" i="10"/>
  <c r="L39" i="10" s="1"/>
  <c r="AF19" i="2"/>
  <c r="AE19" i="2"/>
  <c r="Y24" i="2" l="1"/>
  <c r="BS2" i="14"/>
  <c r="BT3" i="14"/>
  <c r="J24" i="2"/>
  <c r="Z10" i="11"/>
  <c r="Q64" i="2" s="1"/>
  <c r="X24" i="2"/>
  <c r="V10" i="11"/>
  <c r="M64" i="2" s="1"/>
  <c r="R24" i="2"/>
  <c r="V10" i="6"/>
  <c r="M29" i="2" s="1"/>
  <c r="R23" i="2"/>
  <c r="J23" i="2"/>
  <c r="N10" i="6"/>
  <c r="E29" i="2" s="1"/>
  <c r="Z10" i="6"/>
  <c r="Q29" i="2" s="1"/>
  <c r="V23" i="2"/>
  <c r="Z23" i="2"/>
  <c r="AD10" i="6"/>
  <c r="U29" i="2" s="1"/>
  <c r="AJ10" i="11"/>
  <c r="AA64" i="2" s="1"/>
  <c r="AF24" i="2"/>
  <c r="M24" i="2"/>
  <c r="Q10" i="11"/>
  <c r="H64" i="2" s="1"/>
  <c r="AF23" i="2"/>
  <c r="AJ10" i="6"/>
  <c r="AA29" i="2" s="1"/>
  <c r="AB10" i="6"/>
  <c r="S29" i="2" s="1"/>
  <c r="X23" i="2"/>
  <c r="AB23" i="2"/>
  <c r="AF10" i="6"/>
  <c r="W29" i="2" s="1"/>
  <c r="P10" i="11"/>
  <c r="G64" i="2" s="1"/>
  <c r="L24" i="2"/>
  <c r="O23" i="2"/>
  <c r="S10" i="6"/>
  <c r="J29" i="2" s="1"/>
  <c r="O10" i="11"/>
  <c r="F64" i="2" s="1"/>
  <c r="K24" i="2"/>
  <c r="AA10" i="6"/>
  <c r="R29" i="2" s="1"/>
  <c r="W23" i="2"/>
  <c r="AF10" i="11"/>
  <c r="W64" i="2" s="1"/>
  <c r="AB24" i="2"/>
  <c r="L10" i="11"/>
  <c r="C64" i="2" s="1"/>
  <c r="H24" i="2"/>
  <c r="AE10" i="11"/>
  <c r="V64" i="2" s="1"/>
  <c r="AA24" i="2"/>
  <c r="AE10" i="6"/>
  <c r="V29" i="2" s="1"/>
  <c r="AA23" i="2"/>
  <c r="S10" i="11"/>
  <c r="J64" i="2" s="1"/>
  <c r="O24" i="2"/>
  <c r="M10" i="11"/>
  <c r="D64" i="2" s="1"/>
  <c r="I24" i="2"/>
  <c r="AA10" i="11"/>
  <c r="R64" i="2" s="1"/>
  <c r="W24" i="2"/>
  <c r="T24" i="2"/>
  <c r="X10" i="11"/>
  <c r="O64" i="2" s="1"/>
  <c r="O10" i="6"/>
  <c r="F29" i="2" s="1"/>
  <c r="K23" i="2"/>
  <c r="S24" i="2"/>
  <c r="W10" i="11"/>
  <c r="N64" i="2" s="1"/>
  <c r="AI10" i="11"/>
  <c r="Z64" i="2" s="1"/>
  <c r="AE24" i="2"/>
  <c r="L23" i="2"/>
  <c r="P10" i="6"/>
  <c r="G29" i="2" s="1"/>
  <c r="T23" i="2"/>
  <c r="X10" i="6"/>
  <c r="O29" i="2" s="1"/>
  <c r="AE23" i="2"/>
  <c r="AI10" i="6"/>
  <c r="Z29" i="2" s="1"/>
  <c r="H23" i="2"/>
  <c r="L10" i="6"/>
  <c r="C29" i="2" s="1"/>
  <c r="I23" i="2"/>
  <c r="M10" i="6"/>
  <c r="D29" i="2" s="1"/>
  <c r="W10" i="6"/>
  <c r="N29" i="2" s="1"/>
  <c r="S23" i="2"/>
  <c r="T10" i="6"/>
  <c r="K29" i="2" s="1"/>
  <c r="P23" i="2"/>
  <c r="M59" i="10"/>
  <c r="M53" i="10"/>
  <c r="M39" i="10" s="1"/>
  <c r="M62" i="10"/>
  <c r="M61" i="10"/>
  <c r="N43" i="10"/>
  <c r="BT2" i="14" l="1"/>
  <c r="BU3" i="14"/>
  <c r="N62" i="10"/>
  <c r="O43" i="10"/>
  <c r="N53" i="10"/>
  <c r="N39" i="10" s="1"/>
  <c r="N59" i="10"/>
  <c r="N61" i="10"/>
  <c r="BU2" i="14" l="1"/>
  <c r="BV3" i="14"/>
  <c r="O61" i="10"/>
  <c r="O59" i="10"/>
  <c r="O53" i="10"/>
  <c r="O39" i="10" s="1"/>
  <c r="P43" i="10"/>
  <c r="O62" i="10"/>
  <c r="BV2" i="14" l="1"/>
  <c r="BW3" i="14"/>
  <c r="P59" i="10"/>
  <c r="P61" i="10"/>
  <c r="Q43" i="10"/>
  <c r="P53" i="10"/>
  <c r="P39" i="10" s="1"/>
  <c r="P62" i="10"/>
  <c r="BW2" i="14" l="1"/>
  <c r="BX3" i="14"/>
  <c r="Q59" i="10"/>
  <c r="Q53" i="10"/>
  <c r="Q39" i="10" s="1"/>
  <c r="Q62" i="10"/>
  <c r="Q61" i="10"/>
  <c r="R43" i="10"/>
  <c r="BY3" i="14" l="1"/>
  <c r="BX2" i="14"/>
  <c r="R62" i="10"/>
  <c r="S43" i="10"/>
  <c r="R53" i="10"/>
  <c r="R39" i="10" s="1"/>
  <c r="R59" i="10"/>
  <c r="R61" i="10"/>
  <c r="BY2" i="14" l="1"/>
  <c r="BZ3" i="14"/>
  <c r="S61" i="10"/>
  <c r="S59" i="10"/>
  <c r="S53" i="10"/>
  <c r="S39" i="10" s="1"/>
  <c r="T43" i="10"/>
  <c r="S62" i="10"/>
  <c r="CA3" i="14" l="1"/>
  <c r="BZ2" i="14"/>
  <c r="T59" i="10"/>
  <c r="T53" i="10"/>
  <c r="T39" i="10" s="1"/>
  <c r="T61" i="10"/>
  <c r="T62" i="10"/>
  <c r="U43" i="10"/>
  <c r="CA2" i="14" l="1"/>
  <c r="CB3" i="14"/>
  <c r="U59" i="10"/>
  <c r="U53" i="10"/>
  <c r="U39" i="10" s="1"/>
  <c r="U62" i="10"/>
  <c r="U61" i="10"/>
  <c r="V43" i="10"/>
  <c r="CB2" i="14" l="1"/>
  <c r="CC3" i="14"/>
  <c r="V62" i="10"/>
  <c r="W43" i="10"/>
  <c r="V53" i="10"/>
  <c r="V39" i="10" s="1"/>
  <c r="V59" i="10"/>
  <c r="V61" i="10"/>
  <c r="CC2" i="14" l="1"/>
  <c r="CD3" i="14"/>
  <c r="W61" i="10"/>
  <c r="W59" i="10"/>
  <c r="W53" i="10"/>
  <c r="W39" i="10" s="1"/>
  <c r="X43" i="10"/>
  <c r="W62" i="10"/>
  <c r="CD2" i="14" l="1"/>
  <c r="CE3" i="14"/>
  <c r="X59" i="10"/>
  <c r="X53" i="10"/>
  <c r="X39" i="10" s="1"/>
  <c r="X61" i="10"/>
  <c r="Y43" i="10"/>
  <c r="X62" i="10"/>
  <c r="CE2" i="14" l="1"/>
  <c r="CF3" i="14"/>
  <c r="Y59" i="10"/>
  <c r="Y53" i="10"/>
  <c r="Y39" i="10" s="1"/>
  <c r="Y62" i="10"/>
  <c r="Y61" i="10"/>
  <c r="Z43" i="10"/>
  <c r="CG3" i="14" l="1"/>
  <c r="CF2" i="14"/>
  <c r="Z62" i="10"/>
  <c r="AA43" i="10"/>
  <c r="Z53" i="10"/>
  <c r="Z39" i="10" s="1"/>
  <c r="Z59" i="10"/>
  <c r="Z61" i="10"/>
  <c r="CG2" i="14" l="1"/>
  <c r="CH3" i="14"/>
  <c r="AA61" i="10"/>
  <c r="AA59" i="10"/>
  <c r="AA53" i="10"/>
  <c r="AA39" i="10" s="1"/>
  <c r="AB43" i="10"/>
  <c r="AA62" i="10"/>
  <c r="CI3" i="14" l="1"/>
  <c r="CH2" i="14"/>
  <c r="AB59" i="10"/>
  <c r="AB61" i="10"/>
  <c r="AC43" i="10"/>
  <c r="AB53" i="10"/>
  <c r="AB39" i="10" s="1"/>
  <c r="AB62" i="10"/>
  <c r="CI2" i="14" l="1"/>
  <c r="CJ3" i="14"/>
  <c r="AC59" i="10"/>
  <c r="AC53" i="10"/>
  <c r="AC39" i="10" s="1"/>
  <c r="AC62" i="10"/>
  <c r="AC61" i="10"/>
  <c r="AD43" i="10"/>
  <c r="CJ2" i="14" l="1"/>
  <c r="CK3" i="14"/>
  <c r="AD62" i="10"/>
  <c r="AE43" i="10"/>
  <c r="AD53" i="10"/>
  <c r="AD39" i="10" s="1"/>
  <c r="AD59" i="10"/>
  <c r="AD61" i="10"/>
  <c r="CK2" i="14" l="1"/>
  <c r="CL3" i="14"/>
  <c r="AE61" i="10"/>
  <c r="AE59" i="10"/>
  <c r="AE53" i="10"/>
  <c r="AE39" i="10" s="1"/>
  <c r="AF43" i="10"/>
  <c r="AE62" i="10"/>
  <c r="CL2" i="14" l="1"/>
  <c r="CM3" i="14"/>
  <c r="AF59" i="10"/>
  <c r="AF61" i="10"/>
  <c r="AG43" i="10"/>
  <c r="AF53" i="10"/>
  <c r="AF39" i="10" s="1"/>
  <c r="AF62" i="10"/>
  <c r="CM2" i="14" l="1"/>
  <c r="CN3" i="14"/>
  <c r="AG59" i="10"/>
  <c r="AG53" i="10"/>
  <c r="AG39" i="10" s="1"/>
  <c r="AG62" i="10"/>
  <c r="AG61" i="10"/>
  <c r="AH43" i="10"/>
  <c r="CN2" i="14" l="1"/>
  <c r="CO3" i="14"/>
  <c r="AH62" i="10"/>
  <c r="AI43" i="10"/>
  <c r="AH53" i="10"/>
  <c r="AH39" i="10" s="1"/>
  <c r="AH59" i="10"/>
  <c r="AH61" i="10"/>
  <c r="CO2" i="14" l="1"/>
  <c r="CP3" i="14"/>
  <c r="AI61" i="10"/>
  <c r="AI59" i="10"/>
  <c r="AI53" i="10"/>
  <c r="AI39" i="10" s="1"/>
  <c r="AJ43" i="10"/>
  <c r="AI62" i="10"/>
  <c r="CP2" i="14" l="1"/>
  <c r="CQ3" i="14"/>
  <c r="AJ59" i="10"/>
  <c r="AJ61" i="10"/>
  <c r="AJ62" i="10"/>
  <c r="AJ53" i="10"/>
  <c r="AJ39" i="10" s="1"/>
  <c r="CQ2" i="14" l="1"/>
  <c r="CR3" i="14"/>
  <c r="CR2" i="14" l="1"/>
  <c r="CS3" i="14"/>
  <c r="CS2" i="14" l="1"/>
  <c r="CT3" i="14"/>
  <c r="CT2" i="14" l="1"/>
  <c r="CU3" i="14"/>
  <c r="CU2" i="14" l="1"/>
  <c r="CV3" i="14"/>
  <c r="CV2" i="14" l="1"/>
  <c r="CW3" i="14"/>
  <c r="CW2" i="14" l="1"/>
  <c r="CX3" i="14"/>
  <c r="CY3" i="14" l="1"/>
  <c r="CX2" i="14"/>
  <c r="CY2" i="14" l="1"/>
  <c r="CZ3" i="14"/>
  <c r="DA3" i="14" s="1"/>
  <c r="DB3" i="14" s="1"/>
  <c r="DC3" i="14" s="1"/>
  <c r="DD3" i="14" s="1"/>
  <c r="DE3" i="14" s="1"/>
  <c r="DF3" i="14" s="1"/>
  <c r="DG3" i="14" s="1"/>
  <c r="DH3" i="14" s="1"/>
  <c r="DI3" i="14" s="1"/>
  <c r="DJ3" i="14" s="1"/>
  <c r="DK3" i="14" s="1"/>
  <c r="DL3" i="14" s="1"/>
  <c r="DM3" i="14" s="1"/>
  <c r="DN3" i="14" s="1"/>
  <c r="DO3" i="14" s="1"/>
  <c r="DP3" i="14" s="1"/>
  <c r="DQ3" i="14" s="1"/>
  <c r="DR3" i="14" s="1"/>
  <c r="DS3" i="14" s="1"/>
  <c r="DT3" i="14" s="1"/>
  <c r="DU3" i="14" s="1"/>
  <c r="DV3" i="14" s="1"/>
  <c r="DW3" i="14" s="1"/>
  <c r="M49" i="14" l="1"/>
  <c r="J81" i="14"/>
  <c r="N49" i="14"/>
  <c r="O81" i="14"/>
  <c r="L81" i="14"/>
  <c r="J49" i="14"/>
  <c r="L49" i="14"/>
  <c r="O49" i="14"/>
  <c r="K81" i="14"/>
  <c r="K49" i="14"/>
  <c r="N81" i="14"/>
  <c r="J28" i="14"/>
  <c r="O28" i="14"/>
  <c r="L28" i="14"/>
  <c r="N28" i="14"/>
  <c r="M28" i="14"/>
  <c r="K28" i="14"/>
  <c r="P28" i="14" s="1"/>
  <c r="R28" i="14" s="1"/>
  <c r="K63" i="14"/>
  <c r="N63" i="14"/>
  <c r="O63" i="14"/>
  <c r="L63" i="14"/>
  <c r="J63" i="14"/>
  <c r="P81" i="14" l="1"/>
  <c r="R81" i="14" s="1"/>
  <c r="Q49" i="14"/>
  <c r="P49" i="14"/>
  <c r="R49" i="14" s="1"/>
  <c r="Q81" i="14"/>
  <c r="Q28" i="14"/>
  <c r="Q63" i="14"/>
  <c r="P63" i="14"/>
  <c r="R63" i="14" s="1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Q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Q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<sst xmlns="http://schemas.openxmlformats.org/spreadsheetml/2006/main" count="3350" uniqueCount="820">
  <si>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</si>
  <si>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</si>
  <si>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</si>
  <si>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</si>
  <si>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</si>
  <si>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</si>
  <si>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</si>
  <si>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</si>
  <si>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</si>
  <si>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</si>
  <si>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</si>
  <si>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</si>
  <si>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</si>
  <si>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</si>
  <si>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</si>
  <si>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</si>
  <si>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</si>
  <si>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</si>
  <si>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</si>
  <si>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</si>
  <si>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</si>
  <si>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</si>
  <si>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</si>
  <si>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</si>
  <si>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</si>
  <si>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</si>
  <si>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</si>
  <si>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</si>
  <si>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</si>
  <si>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</si>
  <si>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</si>
  <si>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</si>
  <si>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</si>
  <si>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</si>
  <si>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</si>
  <si>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</si>
  <si>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</si>
  <si>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</si>
  <si>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</si>
  <si>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</si>
  <si>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</si>
  <si>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</si>
  <si>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</si>
  <si>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</si>
  <si>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</si>
  <si>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</si>
  <si>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</si>
  <si>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</si>
  <si>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</si>
  <si>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</si>
  <si>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</si>
  <si>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</si>
  <si>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</si>
  <si>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</si>
  <si>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</si>
  <si>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</si>
  <si>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</si>
  <si>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</si>
  <si>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</si>
  <si>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</si>
  <si>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</si>
  <si>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</si>
  <si>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</si>
  <si>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</si>
  <si>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</si>
  <si>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</si>
  <si>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</si>
  <si>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</si>
  <si>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</si>
  <si>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</si>
  <si>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</si>
  <si>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</si>
  <si>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</si>
  <si>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</si>
  <si>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</si>
  <si>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</si>
  <si>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</si>
  <si>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</si>
  <si>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</si>
  <si>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</si>
  <si>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</si>
  <si>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</si>
  <si>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</si>
  <si>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</si>
  <si>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</si>
  <si>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</si>
  <si>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</si>
  <si>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</si>
  <si>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</si>
  <si>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</si>
  <si>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</si>
  <si>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</si>
  <si>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</si>
  <si>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</si>
  <si>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</si>
  <si>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</si>
  <si>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</si>
  <si>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</si>
  <si>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</si>
  <si>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</si>
  <si>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</si>
  <si>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</si>
  <si>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</si>
  <si>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</si>
  <si>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</si>
  <si>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</si>
  <si>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</si>
  <si>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</si>
  <si>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</si>
  <si>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</si>
  <si>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</si>
  <si>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</si>
  <si>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</si>
  <si>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</si>
  <si>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</si>
  <si>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</si>
  <si>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</si>
  <si>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</si>
  <si>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</si>
  <si>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</si>
  <si>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</si>
  <si>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</si>
  <si>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</si>
  <si>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</si>
  <si>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</si>
  <si>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</si>
  <si>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</si>
  <si>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</si>
  <si>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</si>
  <si>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[Enter name of group]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</si>
  <si>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</si>
  <si>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</si>
  <si>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</si>
  <si>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</si>
  <si>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</si>
  <si>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</si>
  <si>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</si>
  <si>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</si>
  <si>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</si>
  <si>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</si>
  <si>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</si>
  <si>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</si>
  <si>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</si>
  <si>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</si>
  <si>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</si>
  <si>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</si>
  <si>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</si>
  <si>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</si>
  <si>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</si>
  <si>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</si>
  <si>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3BL</t>
  </si>
  <si>
    <t>Total potable water imported</t>
  </si>
  <si>
    <t>sum(3.1BL+3.2BL+3.3BL...)</t>
  </si>
  <si>
    <t>3.1BL+</t>
  </si>
  <si>
    <t>5BL</t>
  </si>
  <si>
    <t>Total raw water exported (raw exports and non potable uses)</t>
  </si>
  <si>
    <t>sum(5.1BL+5.2BL+...)</t>
  </si>
  <si>
    <t>5.1BL</t>
  </si>
  <si>
    <t xml:space="preserve">Non potable water supplied to: 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</si>
  <si>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</si>
  <si>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</si>
  <si>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</si>
  <si>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</si>
  <si>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</si>
  <si>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</si>
  <si>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</si>
  <si>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</si>
  <si>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</si>
  <si>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</si>
  <si>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</si>
  <si>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</si>
  <si>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</si>
  <si>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</si>
  <si>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</si>
  <si>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</si>
  <si>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</si>
  <si>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</si>
  <si>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</si>
  <si>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</si>
  <si>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</si>
  <si>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Total for the zone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</si>
  <si>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</si>
  <si>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</si>
  <si>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</si>
  <si>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</si>
  <si>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</si>
  <si>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</si>
  <si>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</si>
  <si>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</si>
  <si>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</si>
  <si>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</si>
  <si>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</si>
  <si>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</si>
  <si>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</si>
  <si>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</si>
  <si>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</si>
  <si>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</si>
  <si>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</si>
  <si>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</si>
  <si>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</si>
  <si>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</si>
  <si>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</si>
  <si>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</si>
  <si>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</si>
  <si>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</si>
  <si>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</si>
  <si>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</si>
  <si>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</si>
  <si>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</si>
  <si>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</si>
  <si>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</si>
  <si>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</si>
  <si>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</si>
  <si>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</si>
  <si>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</si>
  <si>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</si>
  <si>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</si>
  <si>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</si>
  <si>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</si>
  <si>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</si>
  <si>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</si>
  <si>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</si>
  <si>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</si>
  <si>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</si>
  <si>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</si>
  <si>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</si>
  <si>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</si>
  <si>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</si>
  <si>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</si>
  <si>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</si>
  <si>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</si>
  <si>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</si>
  <si>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</si>
  <si>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</si>
  <si>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</si>
  <si>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</si>
  <si>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</si>
  <si>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</si>
  <si>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</si>
  <si>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</si>
  <si>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</si>
  <si>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</si>
  <si>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</si>
  <si>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</si>
  <si>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</si>
  <si>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</si>
  <si>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</si>
  <si>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</si>
  <si>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</si>
  <si>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</si>
  <si>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</si>
  <si>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</si>
  <si>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</si>
  <si>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</si>
  <si>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</si>
  <si>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</si>
  <si>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</si>
  <si>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</si>
  <si>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</si>
  <si>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</si>
  <si>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</si>
  <si>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</si>
  <si>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</si>
  <si>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</si>
  <si>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</si>
  <si>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</si>
  <si>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</si>
  <si>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</si>
  <si>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</si>
  <si>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</si>
  <si>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</si>
  <si>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</si>
  <si>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</si>
  <si>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</si>
  <si>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</si>
  <si>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</si>
  <si>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</si>
  <si>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</si>
  <si>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</si>
  <si>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</si>
  <si>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</si>
  <si>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</si>
  <si>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</si>
  <si>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</si>
  <si>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</si>
  <si>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</si>
  <si>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</si>
  <si>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</si>
  <si>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</si>
  <si>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</si>
  <si>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</si>
  <si>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</si>
  <si>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</si>
  <si>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</si>
  <si>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</si>
  <si>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</si>
  <si>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</si>
  <si>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</si>
  <si>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</si>
  <si>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</si>
  <si>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</si>
  <si>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</si>
  <si>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</si>
  <si>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</si>
  <si>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</si>
  <si>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</si>
  <si>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</si>
  <si>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</si>
  <si>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</si>
  <si>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</si>
  <si>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</si>
  <si>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</si>
  <si>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</si>
  <si>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</si>
  <si>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</si>
  <si>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</si>
  <si>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</si>
  <si>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</si>
  <si>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</si>
  <si>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</si>
  <si>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</si>
  <si>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</si>
  <si>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</si>
  <si>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</si>
  <si>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</si>
  <si>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</si>
  <si>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</si>
  <si>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</si>
  <si>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</si>
  <si>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</si>
  <si>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</si>
  <si>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</si>
  <si>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</si>
  <si>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</si>
  <si>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</si>
  <si>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</si>
  <si>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</si>
  <si>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</si>
  <si>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</si>
  <si>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</si>
  <si>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</si>
  <si>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</si>
  <si>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</si>
  <si>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</si>
  <si>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</si>
  <si>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</si>
  <si>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</si>
  <si>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</si>
  <si>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</si>
  <si>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</si>
  <si>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</si>
  <si>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</si>
  <si>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</si>
  <si>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</si>
  <si>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</si>
  <si>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</si>
  <si>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</si>
  <si>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</si>
  <si>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</si>
  <si>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</si>
  <si>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</si>
  <si>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</si>
  <si>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</si>
  <si>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</si>
  <si>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</si>
  <si>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</si>
  <si>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</si>
  <si>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</si>
  <si>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</si>
  <si>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</si>
  <si>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</si>
  <si>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</si>
  <si>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</si>
  <si>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</si>
  <si>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</si>
  <si>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</si>
  <si>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</si>
  <si>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</si>
  <si>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</si>
  <si>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</si>
  <si>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</si>
  <si>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</si>
  <si>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</si>
  <si>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</si>
  <si>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</si>
  <si>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</si>
  <si>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</si>
  <si>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</si>
  <si>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</si>
  <si>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</si>
  <si>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</si>
  <si>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</si>
  <si>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</si>
  <si>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</si>
  <si>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</si>
  <si>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</si>
  <si>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</si>
  <si>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</si>
  <si>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</si>
  <si>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</si>
  <si>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</si>
  <si>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</si>
  <si>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</si>
  <si>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</si>
  <si>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</si>
  <si>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</si>
  <si>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</si>
  <si>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</si>
  <si>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</si>
  <si>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</si>
  <si>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</si>
  <si>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</si>
  <si>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</si>
  <si>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</si>
  <si>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</si>
  <si>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</si>
  <si>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</si>
  <si>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</si>
  <si>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</si>
  <si>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</si>
  <si>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</si>
  <si>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</si>
  <si>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</si>
  <si>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</si>
  <si>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</si>
  <si>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</si>
  <si>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</si>
  <si>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</si>
  <si>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</si>
  <si>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</si>
  <si>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</si>
  <si>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</si>
  <si>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</si>
  <si>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</si>
  <si>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</si>
  <si>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</si>
  <si>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</si>
  <si>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</si>
  <si>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</si>
  <si>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</si>
  <si>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</si>
  <si>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</si>
  <si>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</si>
  <si>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</si>
  <si>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</si>
  <si>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</si>
  <si>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</si>
  <si>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</si>
  <si>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</si>
  <si>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</si>
  <si>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</si>
  <si>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</si>
  <si>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</si>
  <si>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</si>
  <si>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</si>
  <si>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</si>
  <si>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</si>
  <si>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</si>
  <si>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</si>
  <si>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</si>
  <si>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</si>
  <si>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</si>
  <si>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</si>
  <si>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</si>
  <si>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</si>
  <si>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</si>
  <si>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</si>
  <si>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</si>
  <si>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</si>
  <si>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</si>
  <si>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</si>
  <si>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</si>
  <si>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</si>
  <si>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</si>
  <si>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</si>
  <si>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</si>
  <si>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</si>
  <si>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</si>
  <si>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</si>
  <si>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</si>
  <si>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</si>
  <si>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</si>
  <si>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</si>
  <si>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</si>
  <si>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</si>
  <si>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</si>
  <si>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</si>
  <si>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</si>
  <si>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</si>
  <si>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</si>
  <si>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</si>
  <si>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</si>
  <si>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</si>
  <si>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</si>
  <si>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</si>
  <si>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</si>
  <si>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</si>
  <si>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</si>
  <si>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</si>
  <si>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</si>
  <si>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</si>
  <si>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</si>
  <si>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</si>
  <si>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</si>
  <si>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</si>
  <si>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</si>
  <si>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</si>
  <si>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</si>
  <si>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</si>
  <si>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</si>
  <si>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</si>
  <si>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</si>
  <si>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</si>
  <si>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</si>
  <si>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</si>
  <si>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</si>
  <si>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</si>
  <si>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</si>
  <si>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</si>
  <si>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</si>
  <si>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</si>
  <si>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</si>
  <si>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</si>
  <si>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</si>
  <si>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</si>
  <si>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</si>
  <si>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</si>
  <si>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</si>
  <si>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</si>
  <si>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</si>
  <si>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</si>
  <si>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</si>
  <si>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</si>
  <si>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</si>
  <si>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</si>
  <si>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</si>
  <si>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</si>
  <si>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</si>
  <si>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</si>
  <si>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</si>
  <si>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</si>
  <si>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</si>
  <si>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</si>
  <si>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</si>
  <si>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</si>
  <si>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</si>
  <si>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</si>
  <si>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</si>
  <si>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</si>
  <si>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</si>
  <si>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</si>
  <si>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</si>
  <si>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</si>
  <si>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</si>
  <si>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</si>
  <si>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</si>
  <si>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</si>
  <si>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</si>
  <si>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</si>
  <si>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</si>
  <si>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</si>
  <si>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</si>
  <si>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</si>
  <si>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</si>
  <si>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</si>
  <si>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</si>
  <si>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</si>
  <si>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</si>
  <si>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</si>
  <si>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</si>
  <si>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</si>
  <si>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</si>
  <si>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</si>
  <si>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</si>
  <si>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</si>
  <si>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</si>
  <si>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</si>
  <si>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</si>
  <si>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</si>
  <si>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</si>
  <si>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</si>
  <si>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</si>
  <si>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</si>
  <si>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</si>
  <si>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</si>
  <si>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</si>
  <si>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</si>
  <si>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</si>
  <si>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</si>
  <si>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</si>
  <si>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</si>
  <si>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</si>
  <si>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</si>
  <si>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</si>
  <si>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</si>
  <si>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</si>
  <si>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</si>
  <si>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</si>
  <si>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</si>
  <si>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</si>
  <si>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</si>
  <si>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</si>
  <si>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</si>
  <si>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</si>
  <si>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</si>
  <si>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</si>
  <si>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</si>
  <si>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</si>
  <si>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</si>
  <si>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</si>
  <si>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</si>
  <si>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</si>
  <si>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</si>
  <si>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</si>
  <si>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</si>
  <si>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</si>
  <si>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</si>
  <si>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</si>
  <si>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</si>
  <si>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</si>
  <si>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</si>
  <si>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</si>
  <si>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</si>
  <si>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</si>
  <si>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</si>
  <si>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</si>
  <si>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</si>
  <si>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</si>
  <si>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</si>
  <si>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</si>
  <si>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</si>
  <si>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</si>
  <si>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</si>
  <si>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</si>
  <si>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</si>
  <si>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</si>
  <si>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</si>
  <si>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</si>
  <si>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</si>
  <si>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</si>
  <si>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</si>
  <si>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</si>
  <si>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</si>
  <si>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</si>
  <si>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</si>
  <si>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</si>
  <si>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</si>
  <si>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</si>
  <si>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</si>
  <si>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</si>
  <si>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</si>
  <si>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</si>
  <si>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</si>
  <si>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</si>
  <si>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</si>
  <si>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</si>
  <si>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</si>
  <si>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</si>
  <si>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</si>
  <si>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</si>
  <si>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</si>
  <si>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</si>
  <si>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</si>
  <si>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</si>
  <si>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</si>
  <si>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</si>
  <si>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</si>
  <si>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</si>
  <si>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</si>
  <si>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</si>
  <si>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</si>
  <si>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</si>
  <si>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</si>
  <si>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</si>
  <si>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</si>
  <si>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</si>
  <si>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</si>
  <si>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</si>
  <si>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</si>
  <si>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</si>
  <si>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</si>
  <si>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</si>
  <si>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</si>
  <si>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</si>
  <si>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</si>
  <si>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</si>
  <si>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</si>
  <si>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</si>
  <si>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</si>
  <si>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</si>
  <si>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</si>
  <si>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</si>
  <si>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</si>
  <si>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</si>
  <si>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</si>
  <si>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</si>
  <si>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</si>
  <si>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</si>
  <si>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</si>
  <si>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</si>
  <si>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</si>
  <si>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</si>
  <si>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</si>
  <si>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</si>
  <si>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</si>
  <si>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</si>
  <si>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</si>
  <si>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</si>
  <si>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</si>
  <si>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</si>
  <si>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</si>
  <si>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</si>
  <si>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</si>
  <si>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</si>
  <si>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</si>
  <si>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</si>
  <si>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</si>
  <si>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</si>
  <si>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</si>
  <si>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</si>
  <si>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</si>
  <si>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</si>
  <si>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</si>
  <si>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</si>
  <si>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</si>
  <si>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</si>
  <si>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</si>
  <si>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</si>
  <si>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</si>
  <si>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</si>
  <si>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</si>
  <si>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</si>
  <si>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</si>
  <si>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</si>
  <si>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</si>
  <si>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</si>
  <si>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</si>
  <si>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</si>
  <si>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</si>
  <si>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</si>
  <si>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</si>
  <si>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</si>
  <si>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</si>
  <si>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</si>
  <si>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</si>
  <si>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</si>
  <si>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</si>
  <si>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</si>
  <si>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</si>
  <si>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</si>
  <si>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</si>
  <si>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</si>
  <si>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</si>
  <si>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</si>
  <si>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</si>
  <si>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</si>
  <si>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</si>
  <si>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</si>
  <si>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</si>
  <si>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</si>
  <si>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</si>
  <si>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</si>
  <si>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n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</si>
  <si>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</si>
  <si>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</si>
  <si>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</si>
  <si>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</si>
  <si>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</si>
  <si>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</si>
  <si>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</si>
  <si>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</si>
  <si>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</si>
  <si>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</si>
  <si>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</si>
  <si>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</si>
  <si>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</si>
  <si>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</si>
  <si>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</si>
  <si>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</si>
  <si>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</si>
  <si>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</si>
  <si>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</si>
  <si>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</si>
  <si>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Rutland</t>
  </si>
  <si>
    <t>2016-17</t>
  </si>
  <si>
    <t>Potable water imported from:  Anglian Water Wing import to Rutland - same value as WRMP14</t>
  </si>
  <si>
    <t>Marcus O'Kane</t>
  </si>
  <si>
    <t>Raw water imported from: None</t>
  </si>
  <si>
    <t>N/A</t>
  </si>
  <si>
    <t>(6)</t>
  </si>
  <si>
    <t xml:space="preserve">No drought resilience work was carried out for this WRZ as it is a bulk import see Appendix A9 for more information. </t>
  </si>
  <si>
    <t>List individual measures used in scenario e.g.
(6) No data entered into these cells- N/A for the WRZ</t>
  </si>
  <si>
    <t>Y</t>
  </si>
  <si>
    <t>7BL+ 8BL+ (6. Preferred scenario ref 58.7) + (6. Preferred scenario ref 58.1)</t>
  </si>
  <si>
    <t>9BL+ (6. Preferred scenario ref 60.1)+(6. Preferred scenario ref 58.4)</t>
  </si>
  <si>
    <t>7FP-(9FP+10FP)</t>
  </si>
  <si>
    <t>Leakage Reduction</t>
  </si>
  <si>
    <t>Enhanced metering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</si>
  <si>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</si>
  <si>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</si>
  <si>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</si>
  <si>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No more than 3 in 100 Temporary Use Bans</t>
  </si>
  <si>
    <t>PRODUCTION SIDE</t>
  </si>
  <si>
    <t>DISTRIBUTION SIDE</t>
  </si>
  <si>
    <t>Options to reduce raw water losses and operational use</t>
  </si>
  <si>
    <t>Financing costs</t>
  </si>
  <si>
    <t>v11 - August 2016 integrating updates up to v15 - June 2018</t>
  </si>
  <si>
    <t>29.7BL</t>
  </si>
  <si>
    <t xml:space="preserve">Measured water efficiency savings </t>
  </si>
  <si>
    <t>30.7BL</t>
  </si>
  <si>
    <t xml:space="preserve">Unmeasured water efficiency savings </t>
  </si>
  <si>
    <t xml:space="preserve">Home water efficiency audits </t>
  </si>
  <si>
    <t>WE001</t>
  </si>
  <si>
    <t>N</t>
  </si>
  <si>
    <t>EM001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</si>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</sst>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yyyy\-yy"/>
    <numFmt numFmtId="165" formatCode="0.0"/>
    <numFmt numFmtId="166" formatCode="0.000"/>
    <numFmt numFmtId="167" formatCode="yyyy/yy"/>
    <numFmt numFmtId="168" formatCode="[$-809]General"/>
    <numFmt numFmtId="169" formatCode="[$-809]0"/>
    <numFmt numFmtId="170" formatCode="[$-809]0.00"/>
    <numFmt numFmtId="171" formatCode="[$-809]0.00%"/>
    <numFmt numFmtId="172" formatCode="#,##0.0"/>
    <numFmt numFmtId="173" formatCode="0.00000"/>
  </numFmts>
  <fonts count="7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12"/>
      <color rgb="FF00000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sz val="10"/>
      <color rgb="FF808080"/>
      <name val="Arial"/>
      <family val="2"/>
    </font>
    <font>
      <sz val="10"/>
      <color rgb="FF00B050"/>
      <name val="Arial"/>
      <family val="2"/>
    </font>
    <font>
      <b/>
      <sz val="14"/>
      <color rgb="FF808080"/>
      <name val="Arial"/>
      <family val="2"/>
    </font>
    <font>
      <sz val="10"/>
      <color rgb="FFBFBFBF"/>
      <name val="Arial"/>
      <family val="2"/>
    </font>
    <font>
      <sz val="14"/>
      <color rgb="FF000000"/>
      <name val="Arial"/>
      <family val="2"/>
    </font>
    <font>
      <b/>
      <sz val="10"/>
      <color rgb="FF00B050"/>
      <name val="Arial"/>
      <family val="2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indexed="55"/>
      <name val="Arial"/>
      <family val="2"/>
    </font>
    <font>
      <sz val="10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8" fillId="0" borderId="0"/>
    <xf numFmtId="168" fontId="49" fillId="0" borderId="0"/>
    <xf numFmtId="168" fontId="50" fillId="0" borderId="0"/>
    <xf numFmtId="0" fontId="2" fillId="0" borderId="0"/>
    <xf numFmtId="168" fontId="49" fillId="0" borderId="0"/>
    <xf numFmtId="0" fontId="1" fillId="0" borderId="0"/>
    <xf numFmtId="0" fontId="71" fillId="0" borderId="0"/>
  </cellStyleXfs>
  <cellXfs count="1010">
    <xf numFmtId="0" fontId="0" fillId="0" borderId="0" xfId="0"/>
    <xf numFmtId="0" fontId="2" fillId="0" borderId="0" xfId="1" applyNumberFormat="1" applyProtection="1"/>
    <xf numFmtId="0" fontId="2" fillId="0" borderId="0" xfId="1" applyProtection="1"/>
    <xf numFmtId="0" fontId="2" fillId="0" borderId="2" xfId="1" applyBorder="1" applyProtection="1"/>
    <xf numFmtId="0" fontId="2" fillId="0" borderId="3" xfId="1" applyBorder="1" applyProtection="1"/>
    <xf numFmtId="0" fontId="2" fillId="0" borderId="0" xfId="1" applyBorder="1" applyProtection="1"/>
    <xf numFmtId="0" fontId="2" fillId="0" borderId="5" xfId="1" applyBorder="1" applyProtection="1"/>
    <xf numFmtId="0" fontId="4" fillId="0" borderId="0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left"/>
      <protection locked="0"/>
    </xf>
    <xf numFmtId="0" fontId="10" fillId="0" borderId="0" xfId="1" applyFont="1" applyBorder="1" applyProtection="1"/>
    <xf numFmtId="0" fontId="4" fillId="0" borderId="0" xfId="1" applyFont="1" applyBorder="1" applyProtection="1"/>
    <xf numFmtId="0" fontId="4" fillId="0" borderId="5" xfId="1" applyFont="1" applyBorder="1" applyProtection="1"/>
    <xf numFmtId="0" fontId="10" fillId="0" borderId="0" xfId="1" applyFont="1" applyProtection="1"/>
    <xf numFmtId="1" fontId="9" fillId="0" borderId="6" xfId="1" applyNumberFormat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Protection="1"/>
    <xf numFmtId="0" fontId="11" fillId="0" borderId="0" xfId="1" applyFont="1" applyBorder="1" applyProtection="1"/>
    <xf numFmtId="0" fontId="8" fillId="2" borderId="0" xfId="1" applyFont="1" applyFill="1" applyBorder="1" applyAlignment="1" applyProtection="1">
      <alignment horizontal="right"/>
    </xf>
    <xf numFmtId="0" fontId="9" fillId="0" borderId="6" xfId="3" applyFont="1" applyFill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Protection="1">
      <protection locked="0"/>
    </xf>
    <xf numFmtId="0" fontId="8" fillId="2" borderId="0" xfId="1" applyFont="1" applyFill="1" applyBorder="1" applyProtection="1"/>
    <xf numFmtId="14" fontId="9" fillId="0" borderId="6" xfId="1" applyNumberFormat="1" applyFont="1" applyFill="1" applyBorder="1" applyAlignment="1" applyProtection="1">
      <alignment horizontal="left"/>
      <protection locked="0"/>
    </xf>
    <xf numFmtId="2" fontId="9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Protection="1"/>
    <xf numFmtId="0" fontId="9" fillId="0" borderId="0" xfId="1" applyFont="1" applyBorder="1" applyProtection="1"/>
    <xf numFmtId="0" fontId="13" fillId="2" borderId="4" xfId="1" applyFont="1" applyFill="1" applyBorder="1" applyProtection="1"/>
    <xf numFmtId="0" fontId="14" fillId="0" borderId="0" xfId="1" applyFont="1" applyProtection="1"/>
    <xf numFmtId="0" fontId="3" fillId="0" borderId="0" xfId="1" applyFont="1" applyFill="1" applyBorder="1" applyAlignment="1" applyProtection="1">
      <alignment wrapText="1"/>
    </xf>
    <xf numFmtId="0" fontId="4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2" fillId="0" borderId="4" xfId="1" applyBorder="1" applyProtection="1"/>
    <xf numFmtId="0" fontId="4" fillId="0" borderId="8" xfId="1" applyFont="1" applyFill="1" applyBorder="1" applyProtection="1"/>
    <xf numFmtId="0" fontId="4" fillId="0" borderId="0" xfId="1" applyFont="1" applyFill="1" applyBorder="1" applyProtection="1"/>
    <xf numFmtId="0" fontId="2" fillId="0" borderId="0" xfId="1" applyFill="1" applyBorder="1" applyProtection="1"/>
    <xf numFmtId="0" fontId="15" fillId="0" borderId="0" xfId="1" applyFont="1" applyFill="1" applyProtection="1"/>
    <xf numFmtId="0" fontId="4" fillId="3" borderId="8" xfId="1" applyFont="1" applyFill="1" applyBorder="1" applyProtection="1"/>
    <xf numFmtId="0" fontId="4" fillId="0" borderId="4" xfId="1" applyFont="1" applyBorder="1" applyProtection="1"/>
    <xf numFmtId="0" fontId="4" fillId="4" borderId="8" xfId="1" applyFont="1" applyFill="1" applyBorder="1" applyProtection="1"/>
    <xf numFmtId="0" fontId="4" fillId="5" borderId="8" xfId="1" applyFont="1" applyFill="1" applyBorder="1" applyProtection="1"/>
    <xf numFmtId="0" fontId="4" fillId="6" borderId="8" xfId="1" applyFont="1" applyFill="1" applyBorder="1" applyProtection="1"/>
    <xf numFmtId="0" fontId="4" fillId="0" borderId="9" xfId="1" applyFont="1" applyFill="1" applyBorder="1" applyProtection="1"/>
    <xf numFmtId="0" fontId="4" fillId="0" borderId="10" xfId="1" applyFont="1" applyFill="1" applyBorder="1" applyProtection="1"/>
    <xf numFmtId="0" fontId="2" fillId="0" borderId="10" xfId="1" applyFill="1" applyBorder="1" applyProtection="1"/>
    <xf numFmtId="0" fontId="2" fillId="0" borderId="11" xfId="1" applyBorder="1" applyProtection="1"/>
    <xf numFmtId="0" fontId="16" fillId="0" borderId="2" xfId="1" applyFont="1" applyBorder="1" applyProtection="1"/>
    <xf numFmtId="0" fontId="7" fillId="0" borderId="2" xfId="1" applyFont="1" applyBorder="1" applyAlignment="1" applyProtection="1">
      <alignment vertical="center"/>
    </xf>
    <xf numFmtId="0" fontId="7" fillId="0" borderId="2" xfId="1" applyFont="1" applyBorder="1"/>
    <xf numFmtId="0" fontId="8" fillId="0" borderId="4" xfId="1" applyFont="1" applyBorder="1" applyProtection="1"/>
    <xf numFmtId="0" fontId="6" fillId="0" borderId="0" xfId="2" applyFont="1" applyBorder="1" applyAlignment="1" applyProtection="1"/>
    <xf numFmtId="0" fontId="4" fillId="2" borderId="0" xfId="1" applyFont="1" applyFill="1" applyBorder="1" applyProtection="1"/>
    <xf numFmtId="0" fontId="5" fillId="0" borderId="0" xfId="2" applyBorder="1" applyAlignment="1" applyProtection="1"/>
    <xf numFmtId="0" fontId="8" fillId="0" borderId="9" xfId="1" applyFont="1" applyBorder="1" applyProtection="1"/>
    <xf numFmtId="0" fontId="8" fillId="0" borderId="10" xfId="1" applyFont="1" applyFill="1" applyBorder="1" applyProtection="1"/>
    <xf numFmtId="0" fontId="4" fillId="2" borderId="10" xfId="1" applyFont="1" applyFill="1" applyBorder="1" applyProtection="1"/>
    <xf numFmtId="0" fontId="4" fillId="0" borderId="10" xfId="1" applyFont="1" applyBorder="1" applyProtection="1"/>
    <xf numFmtId="0" fontId="2" fillId="0" borderId="10" xfId="1" applyBorder="1" applyProtection="1"/>
    <xf numFmtId="0" fontId="6" fillId="0" borderId="10" xfId="2" applyFont="1" applyBorder="1" applyAlignment="1" applyProtection="1"/>
    <xf numFmtId="0" fontId="4" fillId="0" borderId="11" xfId="1" applyFont="1" applyBorder="1" applyProtection="1"/>
    <xf numFmtId="0" fontId="8" fillId="0" borderId="0" xfId="1" applyFont="1" applyBorder="1" applyProtection="1"/>
    <xf numFmtId="0" fontId="2" fillId="0" borderId="12" xfId="1" applyBorder="1" applyProtection="1"/>
    <xf numFmtId="0" fontId="2" fillId="0" borderId="12" xfId="1" applyBorder="1" applyAlignment="1" applyProtection="1">
      <alignment horizontal="center"/>
    </xf>
    <xf numFmtId="0" fontId="17" fillId="0" borderId="13" xfId="1" applyFont="1" applyFill="1" applyBorder="1" applyProtection="1"/>
    <xf numFmtId="0" fontId="2" fillId="0" borderId="13" xfId="1" applyFill="1" applyBorder="1" applyProtection="1"/>
    <xf numFmtId="0" fontId="2" fillId="0" borderId="13" xfId="1" applyFill="1" applyBorder="1" applyAlignment="1" applyProtection="1">
      <alignment horizontal="center"/>
    </xf>
    <xf numFmtId="0" fontId="18" fillId="0" borderId="13" xfId="1" applyFont="1" applyFill="1" applyBorder="1" applyAlignment="1" applyProtection="1">
      <alignment horizontal="left"/>
    </xf>
    <xf numFmtId="0" fontId="19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alignment horizontal="left"/>
      <protection hidden="1"/>
    </xf>
    <xf numFmtId="0" fontId="19" fillId="0" borderId="14" xfId="1" applyFont="1" applyFill="1" applyBorder="1" applyAlignment="1" applyProtection="1">
      <alignment horizontal="center"/>
      <protection hidden="1"/>
    </xf>
    <xf numFmtId="1" fontId="19" fillId="0" borderId="12" xfId="1" applyNumberFormat="1" applyFont="1" applyFill="1" applyBorder="1" applyAlignment="1" applyProtection="1">
      <alignment horizontal="center" wrapText="1"/>
      <protection hidden="1"/>
    </xf>
    <xf numFmtId="0" fontId="19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19" fillId="0" borderId="15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Protection="1">
      <protection hidden="1"/>
    </xf>
    <xf numFmtId="2" fontId="21" fillId="0" borderId="12" xfId="1" applyNumberFormat="1" applyFont="1" applyFill="1" applyBorder="1" applyAlignment="1" applyProtection="1">
      <alignment vertical="center"/>
      <protection hidden="1"/>
    </xf>
    <xf numFmtId="0" fontId="19" fillId="0" borderId="12" xfId="1" applyFont="1" applyFill="1" applyBorder="1" applyAlignment="1" applyProtection="1">
      <alignment vertical="center"/>
      <protection hidden="1"/>
    </xf>
    <xf numFmtId="0" fontId="22" fillId="0" borderId="12" xfId="1" applyFont="1" applyFill="1" applyBorder="1" applyProtection="1">
      <protection hidden="1"/>
    </xf>
    <xf numFmtId="0" fontId="21" fillId="0" borderId="12" xfId="1" applyFont="1" applyFill="1" applyBorder="1" applyAlignment="1" applyProtection="1">
      <alignment horizontal="left"/>
      <protection hidden="1"/>
    </xf>
    <xf numFmtId="2" fontId="21" fillId="0" borderId="12" xfId="1" applyNumberFormat="1" applyFont="1" applyFill="1" applyBorder="1" applyAlignment="1" applyProtection="1">
      <alignment vertical="center" wrapText="1"/>
      <protection hidden="1"/>
    </xf>
    <xf numFmtId="0" fontId="21" fillId="0" borderId="16" xfId="1" applyFont="1" applyFill="1" applyBorder="1" applyProtection="1">
      <protection hidden="1"/>
    </xf>
    <xf numFmtId="0" fontId="21" fillId="0" borderId="16" xfId="1" applyFont="1" applyFill="1" applyBorder="1" applyAlignment="1" applyProtection="1">
      <alignment horizontal="center"/>
      <protection hidden="1"/>
    </xf>
    <xf numFmtId="0" fontId="8" fillId="0" borderId="12" xfId="1" applyFont="1" applyBorder="1" applyProtection="1"/>
    <xf numFmtId="0" fontId="23" fillId="0" borderId="12" xfId="1" applyFont="1" applyBorder="1" applyAlignment="1" applyProtection="1">
      <alignment textRotation="90"/>
    </xf>
    <xf numFmtId="0" fontId="24" fillId="0" borderId="12" xfId="1" applyFont="1" applyBorder="1" applyAlignment="1" applyProtection="1">
      <alignment textRotation="90"/>
    </xf>
    <xf numFmtId="1" fontId="25" fillId="0" borderId="12" xfId="1" applyNumberFormat="1" applyFont="1" applyBorder="1" applyAlignment="1" applyProtection="1">
      <alignment horizontal="center" textRotation="90"/>
    </xf>
    <xf numFmtId="0" fontId="24" fillId="0" borderId="12" xfId="1" applyFont="1" applyFill="1" applyBorder="1" applyAlignment="1" applyProtection="1">
      <alignment textRotation="90"/>
    </xf>
    <xf numFmtId="0" fontId="26" fillId="0" borderId="12" xfId="1" applyFont="1" applyBorder="1" applyAlignment="1" applyProtection="1"/>
    <xf numFmtId="0" fontId="9" fillId="0" borderId="12" xfId="1" applyFont="1" applyBorder="1" applyAlignment="1" applyProtection="1">
      <alignment horizontal="right"/>
    </xf>
    <xf numFmtId="2" fontId="9" fillId="0" borderId="12" xfId="1" applyNumberFormat="1" applyFont="1" applyBorder="1" applyAlignment="1" applyProtection="1">
      <alignment horizontal="center"/>
    </xf>
    <xf numFmtId="0" fontId="9" fillId="0" borderId="12" xfId="1" applyFont="1" applyFill="1" applyBorder="1" applyAlignment="1" applyProtection="1"/>
    <xf numFmtId="0" fontId="12" fillId="2" borderId="0" xfId="1" applyFont="1" applyFill="1" applyBorder="1" applyProtection="1"/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wrapText="1"/>
    </xf>
    <xf numFmtId="0" fontId="27" fillId="2" borderId="0" xfId="1" applyFont="1" applyFill="1" applyBorder="1" applyAlignment="1" applyProtection="1">
      <alignment horizontal="center" vertical="center"/>
    </xf>
    <xf numFmtId="0" fontId="2" fillId="0" borderId="12" xfId="1" applyFill="1" applyBorder="1" applyProtection="1"/>
    <xf numFmtId="0" fontId="2" fillId="0" borderId="12" xfId="1" applyFill="1" applyBorder="1" applyAlignment="1" applyProtection="1">
      <alignment horizontal="center"/>
    </xf>
    <xf numFmtId="0" fontId="2" fillId="0" borderId="13" xfId="1" applyBorder="1" applyProtection="1"/>
    <xf numFmtId="0" fontId="2" fillId="0" borderId="13" xfId="1" applyBorder="1" applyAlignment="1" applyProtection="1">
      <alignment horizontal="center"/>
    </xf>
    <xf numFmtId="0" fontId="28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0" fontId="25" fillId="0" borderId="12" xfId="1" applyFont="1" applyFill="1" applyBorder="1" applyAlignment="1" applyProtection="1">
      <alignment textRotation="90"/>
    </xf>
    <xf numFmtId="0" fontId="9" fillId="0" borderId="14" xfId="1" applyFont="1" applyBorder="1" applyAlignment="1" applyProtection="1"/>
    <xf numFmtId="0" fontId="2" fillId="0" borderId="14" xfId="1" applyBorder="1" applyProtection="1"/>
    <xf numFmtId="0" fontId="2" fillId="0" borderId="17" xfId="1" applyBorder="1" applyAlignment="1" applyProtection="1">
      <alignment horizontal="center"/>
    </xf>
    <xf numFmtId="0" fontId="2" fillId="0" borderId="15" xfId="1" applyBorder="1" applyProtection="1"/>
    <xf numFmtId="0" fontId="2" fillId="0" borderId="15" xfId="1" applyBorder="1" applyAlignment="1" applyProtection="1">
      <alignment horizontal="center"/>
    </xf>
    <xf numFmtId="0" fontId="27" fillId="2" borderId="18" xfId="1" applyFont="1" applyFill="1" applyBorder="1" applyProtection="1"/>
    <xf numFmtId="0" fontId="27" fillId="2" borderId="19" xfId="1" applyFont="1" applyFill="1" applyBorder="1" applyAlignment="1" applyProtection="1">
      <alignment horizontal="center"/>
    </xf>
    <xf numFmtId="0" fontId="2" fillId="2" borderId="19" xfId="1" applyFill="1" applyBorder="1" applyAlignment="1" applyProtection="1">
      <alignment horizontal="center"/>
    </xf>
    <xf numFmtId="0" fontId="2" fillId="2" borderId="20" xfId="1" applyFill="1" applyBorder="1" applyAlignment="1" applyProtection="1">
      <alignment horizontal="center"/>
    </xf>
    <xf numFmtId="0" fontId="2" fillId="2" borderId="23" xfId="1" applyFill="1" applyBorder="1" applyAlignment="1" applyProtection="1">
      <alignment horizontal="center"/>
    </xf>
    <xf numFmtId="0" fontId="2" fillId="0" borderId="24" xfId="1" applyBorder="1" applyAlignment="1" applyProtection="1">
      <alignment horizontal="center"/>
    </xf>
    <xf numFmtId="0" fontId="27" fillId="2" borderId="25" xfId="1" applyFont="1" applyFill="1" applyBorder="1" applyProtection="1"/>
    <xf numFmtId="0" fontId="27" fillId="2" borderId="0" xfId="1" applyFon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/>
    </xf>
    <xf numFmtId="0" fontId="2" fillId="2" borderId="12" xfId="1" applyFill="1" applyBorder="1" applyAlignment="1" applyProtection="1">
      <alignment horizontal="center"/>
    </xf>
    <xf numFmtId="0" fontId="2" fillId="2" borderId="28" xfId="1" applyFill="1" applyBorder="1" applyAlignment="1" applyProtection="1">
      <alignment horizontal="center"/>
    </xf>
    <xf numFmtId="1" fontId="27" fillId="2" borderId="0" xfId="1" applyNumberFormat="1" applyFont="1" applyFill="1" applyBorder="1" applyAlignment="1" applyProtection="1">
      <alignment horizontal="center"/>
    </xf>
    <xf numFmtId="2" fontId="12" fillId="2" borderId="26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left"/>
    </xf>
    <xf numFmtId="0" fontId="2" fillId="2" borderId="24" xfId="1" applyFill="1" applyBorder="1" applyAlignment="1" applyProtection="1">
      <alignment horizontal="center"/>
    </xf>
    <xf numFmtId="0" fontId="27" fillId="2" borderId="29" xfId="1" applyFont="1" applyFill="1" applyBorder="1" applyProtection="1"/>
    <xf numFmtId="0" fontId="27" fillId="2" borderId="7" xfId="1" applyFont="1" applyFill="1" applyBorder="1" applyAlignment="1" applyProtection="1">
      <alignment horizontal="center"/>
    </xf>
    <xf numFmtId="0" fontId="2" fillId="2" borderId="7" xfId="1" applyFill="1" applyBorder="1" applyAlignment="1" applyProtection="1">
      <alignment horizontal="center"/>
    </xf>
    <xf numFmtId="0" fontId="2" fillId="2" borderId="30" xfId="1" applyFill="1" applyBorder="1" applyAlignment="1" applyProtection="1">
      <alignment horizontal="center"/>
    </xf>
    <xf numFmtId="0" fontId="2" fillId="2" borderId="31" xfId="1" applyFill="1" applyBorder="1" applyAlignment="1" applyProtection="1">
      <alignment horizontal="center"/>
    </xf>
    <xf numFmtId="0" fontId="2" fillId="2" borderId="32" xfId="1" applyFill="1" applyBorder="1" applyAlignment="1" applyProtection="1">
      <alignment horizontal="center"/>
    </xf>
    <xf numFmtId="0" fontId="2" fillId="2" borderId="33" xfId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vertical="center"/>
      <protection locked="0"/>
    </xf>
    <xf numFmtId="0" fontId="17" fillId="2" borderId="13" xfId="1" applyFont="1" applyFill="1" applyBorder="1" applyAlignment="1" applyProtection="1">
      <alignment vertical="center"/>
      <protection locked="0"/>
    </xf>
    <xf numFmtId="0" fontId="31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/>
      <protection locked="0"/>
    </xf>
    <xf numFmtId="0" fontId="2" fillId="2" borderId="12" xfId="1" applyFill="1" applyBorder="1" applyAlignment="1" applyProtection="1">
      <alignment vertical="center"/>
      <protection locked="0"/>
    </xf>
    <xf numFmtId="0" fontId="32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 wrapText="1"/>
      <protection locked="0"/>
    </xf>
    <xf numFmtId="0" fontId="2" fillId="2" borderId="0" xfId="1" applyFill="1" applyBorder="1" applyAlignment="1" applyProtection="1">
      <alignment vertical="center"/>
      <protection locked="0"/>
    </xf>
    <xf numFmtId="0" fontId="30" fillId="2" borderId="0" xfId="1" applyFont="1" applyFill="1" applyBorder="1" applyAlignment="1" applyProtection="1">
      <alignment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2" borderId="35" xfId="1" applyFont="1" applyFill="1" applyBorder="1" applyAlignment="1" applyProtection="1">
      <alignment horizontal="center" vertical="center" wrapText="1"/>
      <protection locked="0"/>
    </xf>
    <xf numFmtId="0" fontId="27" fillId="2" borderId="0" xfId="1" applyFont="1" applyFill="1" applyBorder="1" applyAlignment="1" applyProtection="1">
      <alignment vertical="center" wrapText="1"/>
      <protection locked="0"/>
    </xf>
    <xf numFmtId="0" fontId="33" fillId="2" borderId="0" xfId="1" applyFont="1" applyFill="1" applyBorder="1" applyAlignment="1" applyProtection="1">
      <alignment wrapText="1"/>
      <protection locked="0"/>
    </xf>
    <xf numFmtId="1" fontId="34" fillId="2" borderId="0" xfId="1" applyNumberFormat="1" applyFont="1" applyFill="1" applyBorder="1" applyAlignment="1" applyProtection="1">
      <alignment wrapText="1"/>
    </xf>
    <xf numFmtId="0" fontId="2" fillId="2" borderId="0" xfId="1" applyFill="1" applyAlignment="1" applyProtection="1">
      <alignment wrapText="1"/>
      <protection locked="0"/>
    </xf>
    <xf numFmtId="165" fontId="34" fillId="2" borderId="0" xfId="1" applyNumberFormat="1" applyFont="1" applyFill="1" applyBorder="1" applyProtection="1">
      <protection locked="0"/>
    </xf>
    <xf numFmtId="1" fontId="34" fillId="2" borderId="0" xfId="1" applyNumberFormat="1" applyFont="1" applyFill="1" applyBorder="1" applyAlignment="1" applyProtection="1">
      <alignment wrapText="1"/>
      <protection locked="0"/>
    </xf>
    <xf numFmtId="0" fontId="9" fillId="2" borderId="0" xfId="1" applyFont="1" applyFill="1" applyBorder="1" applyProtection="1">
      <protection locked="0"/>
    </xf>
    <xf numFmtId="0" fontId="34" fillId="2" borderId="0" xfId="1" applyFont="1" applyFill="1" applyBorder="1" applyProtection="1">
      <protection locked="0"/>
    </xf>
    <xf numFmtId="2" fontId="34" fillId="2" borderId="0" xfId="1" applyNumberFormat="1" applyFont="1" applyFill="1" applyBorder="1" applyProtection="1">
      <protection locked="0"/>
    </xf>
    <xf numFmtId="165" fontId="9" fillId="2" borderId="0" xfId="1" applyNumberFormat="1" applyFont="1" applyFill="1" applyBorder="1" applyProtection="1">
      <protection locked="0"/>
    </xf>
    <xf numFmtId="1" fontId="9" fillId="2" borderId="0" xfId="1" applyNumberFormat="1" applyFont="1" applyFill="1" applyBorder="1" applyProtection="1"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25" fillId="2" borderId="18" xfId="1" applyFont="1" applyFill="1" applyBorder="1" applyAlignment="1" applyProtection="1">
      <alignment vertical="center"/>
      <protection locked="0"/>
    </xf>
    <xf numFmtId="0" fontId="25" fillId="2" borderId="19" xfId="1" applyFont="1" applyFill="1" applyBorder="1" applyAlignment="1" applyProtection="1">
      <alignment vertical="center"/>
      <protection locked="0"/>
    </xf>
    <xf numFmtId="2" fontId="9" fillId="2" borderId="37" xfId="1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/>
      <protection locked="0"/>
    </xf>
    <xf numFmtId="0" fontId="25" fillId="2" borderId="0" xfId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Protection="1"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25" fillId="2" borderId="29" xfId="1" applyFont="1" applyFill="1" applyBorder="1" applyAlignment="1" applyProtection="1">
      <alignment vertical="center"/>
      <protection locked="0"/>
    </xf>
    <xf numFmtId="0" fontId="25" fillId="2" borderId="7" xfId="1" applyFont="1" applyFill="1" applyBorder="1" applyAlignment="1" applyProtection="1">
      <alignment vertical="center"/>
      <protection locked="0"/>
    </xf>
    <xf numFmtId="2" fontId="9" fillId="2" borderId="39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Alignment="1" applyProtection="1">
      <alignment wrapText="1"/>
      <protection locked="0"/>
    </xf>
    <xf numFmtId="0" fontId="30" fillId="2" borderId="0" xfId="1" applyFon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0" fontId="2" fillId="2" borderId="0" xfId="1" applyFill="1" applyBorder="1" applyAlignment="1" applyProtection="1">
      <alignment wrapText="1"/>
      <protection locked="0"/>
    </xf>
    <xf numFmtId="0" fontId="17" fillId="2" borderId="0" xfId="1" applyFont="1" applyFill="1" applyBorder="1" applyProtection="1">
      <protection locked="0"/>
    </xf>
    <xf numFmtId="0" fontId="16" fillId="2" borderId="0" xfId="1" applyFont="1" applyFill="1" applyBorder="1" applyProtection="1">
      <protection locked="0"/>
    </xf>
    <xf numFmtId="0" fontId="25" fillId="2" borderId="0" xfId="1" applyNumberFormat="1" applyFont="1" applyFill="1" applyBorder="1" applyAlignment="1" applyProtection="1">
      <alignment vertical="center"/>
      <protection locked="0"/>
    </xf>
    <xf numFmtId="0" fontId="17" fillId="2" borderId="17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49" fontId="31" fillId="2" borderId="0" xfId="1" applyNumberFormat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horizontal="center"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  <xf numFmtId="2" fontId="34" fillId="2" borderId="0" xfId="1" applyNumberFormat="1" applyFont="1" applyFill="1" applyBorder="1" applyProtection="1"/>
    <xf numFmtId="0" fontId="34" fillId="2" borderId="0" xfId="1" applyFont="1" applyFill="1" applyBorder="1" applyProtection="1"/>
    <xf numFmtId="0" fontId="2" fillId="2" borderId="0" xfId="1" applyFill="1" applyProtection="1">
      <protection locked="0"/>
    </xf>
    <xf numFmtId="49" fontId="34" fillId="2" borderId="0" xfId="1" applyNumberFormat="1" applyFont="1" applyFill="1" applyBorder="1" applyProtection="1">
      <protection locked="0"/>
    </xf>
    <xf numFmtId="49" fontId="34" fillId="2" borderId="0" xfId="1" applyNumberFormat="1" applyFont="1" applyFill="1" applyBorder="1" applyProtection="1"/>
    <xf numFmtId="0" fontId="9" fillId="2" borderId="39" xfId="1" applyFont="1" applyFill="1" applyBorder="1" applyAlignment="1" applyProtection="1">
      <alignment horizontal="left" vertical="center"/>
      <protection locked="0"/>
    </xf>
    <xf numFmtId="0" fontId="25" fillId="2" borderId="0" xfId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49" fontId="16" fillId="2" borderId="0" xfId="1" applyNumberFormat="1" applyFont="1" applyFill="1" applyAlignment="1" applyProtection="1">
      <protection locked="0"/>
    </xf>
    <xf numFmtId="2" fontId="16" fillId="0" borderId="0" xfId="1" applyNumberFormat="1" applyFont="1" applyFill="1" applyBorder="1" applyAlignment="1" applyProtection="1">
      <alignment horizontal="center"/>
      <protection locked="0"/>
    </xf>
    <xf numFmtId="2" fontId="12" fillId="2" borderId="0" xfId="1" applyNumberFormat="1" applyFont="1" applyFill="1" applyProtection="1">
      <protection locked="0"/>
    </xf>
    <xf numFmtId="9" fontId="20" fillId="0" borderId="0" xfId="8" applyFont="1" applyFill="1" applyBorder="1" applyAlignment="1" applyProtection="1">
      <alignment horizontal="center"/>
      <protection locked="0"/>
    </xf>
    <xf numFmtId="166" fontId="20" fillId="0" borderId="0" xfId="1" applyNumberFormat="1" applyFont="1" applyFill="1" applyBorder="1" applyAlignment="1" applyProtection="1">
      <alignment horizontal="center"/>
      <protection locked="0"/>
    </xf>
    <xf numFmtId="49" fontId="12" fillId="2" borderId="0" xfId="1" applyNumberFormat="1" applyFont="1" applyFill="1" applyBorder="1" applyAlignment="1" applyProtection="1">
      <protection locked="0"/>
    </xf>
    <xf numFmtId="0" fontId="29" fillId="2" borderId="0" xfId="1" applyFont="1" applyFill="1" applyProtection="1">
      <protection locked="0"/>
    </xf>
    <xf numFmtId="0" fontId="9" fillId="2" borderId="39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66" fontId="12" fillId="2" borderId="0" xfId="1" applyNumberFormat="1" applyFont="1" applyFill="1" applyBorder="1" applyAlignment="1" applyProtection="1">
      <alignment vertical="center"/>
      <protection locked="0"/>
    </xf>
    <xf numFmtId="0" fontId="2" fillId="2" borderId="0" xfId="1" applyFill="1" applyAlignment="1">
      <alignment vertical="center"/>
    </xf>
    <xf numFmtId="1" fontId="8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1" xfId="1" applyNumberFormat="1" applyFont="1" applyFill="1" applyBorder="1" applyAlignment="1" applyProtection="1">
      <alignment horizontal="center" vertical="center" wrapText="1"/>
      <protection locked="0"/>
    </xf>
    <xf numFmtId="2" fontId="30" fillId="2" borderId="0" xfId="1" applyNumberFormat="1" applyFont="1" applyFill="1" applyBorder="1" applyProtection="1">
      <protection locked="0"/>
    </xf>
    <xf numFmtId="49" fontId="30" fillId="2" borderId="0" xfId="1" applyNumberFormat="1" applyFont="1" applyFill="1" applyBorder="1" applyProtection="1">
      <protection locked="0"/>
    </xf>
    <xf numFmtId="1" fontId="30" fillId="2" borderId="0" xfId="1" applyNumberFormat="1" applyFont="1" applyFill="1" applyBorder="1" applyProtection="1">
      <protection locked="0"/>
    </xf>
    <xf numFmtId="0" fontId="38" fillId="2" borderId="0" xfId="1" applyFont="1" applyFill="1" applyBorder="1" applyAlignment="1" applyProtection="1">
      <alignment horizontal="center"/>
    </xf>
    <xf numFmtId="1" fontId="33" fillId="2" borderId="0" xfId="1" applyNumberFormat="1" applyFont="1" applyFill="1" applyBorder="1" applyAlignment="1" applyProtection="1">
      <alignment horizontal="center"/>
    </xf>
    <xf numFmtId="165" fontId="34" fillId="2" borderId="0" xfId="1" applyNumberFormat="1" applyFont="1" applyFill="1" applyBorder="1"/>
    <xf numFmtId="0" fontId="30" fillId="2" borderId="0" xfId="1" applyFont="1" applyFill="1"/>
    <xf numFmtId="0" fontId="2" fillId="2" borderId="0" xfId="1" applyFill="1"/>
    <xf numFmtId="0" fontId="2" fillId="2" borderId="0" xfId="1" applyFill="1" applyAlignment="1">
      <alignment wrapText="1"/>
    </xf>
    <xf numFmtId="49" fontId="2" fillId="2" borderId="0" xfId="1" applyNumberFormat="1" applyFill="1"/>
    <xf numFmtId="0" fontId="30" fillId="2" borderId="0" xfId="1" applyFont="1" applyFill="1" applyBorder="1"/>
    <xf numFmtId="0" fontId="2" fillId="2" borderId="0" xfId="1" applyFill="1" applyBorder="1"/>
    <xf numFmtId="0" fontId="39" fillId="2" borderId="0" xfId="1" applyFont="1" applyFill="1"/>
    <xf numFmtId="49" fontId="12" fillId="2" borderId="0" xfId="1" applyNumberFormat="1" applyFont="1" applyFill="1" applyAlignment="1" applyProtection="1">
      <protection locked="0"/>
    </xf>
    <xf numFmtId="0" fontId="2" fillId="2" borderId="14" xfId="1" applyFill="1" applyBorder="1" applyProtection="1"/>
    <xf numFmtId="0" fontId="17" fillId="2" borderId="0" xfId="1" applyFont="1" applyFill="1" applyBorder="1" applyProtection="1"/>
    <xf numFmtId="0" fontId="4" fillId="2" borderId="0" xfId="1" applyFont="1" applyFill="1" applyBorder="1" applyAlignment="1" applyProtection="1">
      <alignment wrapText="1"/>
    </xf>
    <xf numFmtId="1" fontId="2" fillId="2" borderId="0" xfId="1" applyNumberForma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 vertical="center"/>
    </xf>
    <xf numFmtId="0" fontId="36" fillId="0" borderId="24" xfId="1" applyFont="1" applyFill="1" applyBorder="1" applyProtection="1"/>
    <xf numFmtId="0" fontId="2" fillId="2" borderId="12" xfId="1" applyFill="1" applyBorder="1" applyProtection="1"/>
    <xf numFmtId="0" fontId="2" fillId="2" borderId="0" xfId="1" applyFill="1" applyProtection="1"/>
    <xf numFmtId="0" fontId="20" fillId="2" borderId="0" xfId="1" applyFont="1" applyFill="1" applyBorder="1" applyProtection="1"/>
    <xf numFmtId="0" fontId="29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vertical="center"/>
    </xf>
    <xf numFmtId="0" fontId="8" fillId="0" borderId="43" xfId="1" applyFont="1" applyBorder="1" applyAlignment="1" applyProtection="1">
      <alignment horizontal="center" vertical="center" wrapText="1"/>
      <protection locked="0"/>
    </xf>
    <xf numFmtId="0" fontId="27" fillId="2" borderId="0" xfId="1" applyFont="1" applyFill="1" applyProtection="1">
      <protection locked="0"/>
    </xf>
    <xf numFmtId="0" fontId="27" fillId="6" borderId="55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 wrapText="1"/>
    </xf>
    <xf numFmtId="0" fontId="27" fillId="2" borderId="0" xfId="1" applyFont="1" applyFill="1" applyBorder="1" applyProtection="1"/>
    <xf numFmtId="0" fontId="12" fillId="6" borderId="55" xfId="1" applyFont="1" applyFill="1" applyBorder="1" applyAlignment="1" applyProtection="1">
      <alignment horizontal="center" vertical="center" wrapText="1"/>
    </xf>
    <xf numFmtId="1" fontId="27" fillId="6" borderId="39" xfId="1" applyNumberFormat="1" applyFont="1" applyFill="1" applyBorder="1" applyAlignment="1" applyProtection="1">
      <alignment horizontal="center" wrapText="1"/>
    </xf>
    <xf numFmtId="0" fontId="12" fillId="6" borderId="39" xfId="1" applyFont="1" applyFill="1" applyBorder="1" applyAlignment="1" applyProtection="1">
      <alignment horizontal="center" vertical="center" wrapText="1"/>
    </xf>
    <xf numFmtId="0" fontId="40" fillId="0" borderId="55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vertical="center"/>
      <protection locked="0"/>
    </xf>
    <xf numFmtId="0" fontId="12" fillId="0" borderId="39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2" fillId="2" borderId="0" xfId="1" applyFill="1" applyBorder="1" applyProtection="1"/>
    <xf numFmtId="0" fontId="12" fillId="6" borderId="6" xfId="1" applyFont="1" applyFill="1" applyBorder="1" applyAlignment="1" applyProtection="1">
      <alignment horizontal="center" vertical="center" wrapText="1"/>
    </xf>
    <xf numFmtId="1" fontId="20" fillId="6" borderId="6" xfId="1" applyNumberFormat="1" applyFont="1" applyFill="1" applyBorder="1" applyAlignment="1" applyProtection="1">
      <alignment horizontal="center" wrapText="1"/>
    </xf>
    <xf numFmtId="0" fontId="12" fillId="6" borderId="36" xfId="1" applyFont="1" applyFill="1" applyBorder="1" applyAlignment="1" applyProtection="1">
      <alignment horizontal="center" vertical="center" wrapText="1"/>
    </xf>
    <xf numFmtId="1" fontId="12" fillId="6" borderId="6" xfId="1" applyNumberFormat="1" applyFont="1" applyFill="1" applyBorder="1" applyAlignment="1" applyProtection="1">
      <alignment horizontal="center" wrapText="1"/>
    </xf>
    <xf numFmtId="1" fontId="27" fillId="6" borderId="6" xfId="1" applyNumberFormat="1" applyFont="1" applyFill="1" applyBorder="1" applyAlignment="1" applyProtection="1">
      <alignment horizontal="center" wrapText="1"/>
    </xf>
    <xf numFmtId="0" fontId="12" fillId="0" borderId="36" xfId="1" applyFont="1" applyFill="1" applyBorder="1" applyAlignment="1" applyProtection="1">
      <alignment horizontal="center" vertical="center" wrapText="1"/>
    </xf>
    <xf numFmtId="1" fontId="27" fillId="6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/>
      <protection locked="0"/>
    </xf>
    <xf numFmtId="0" fontId="12" fillId="6" borderId="55" xfId="1" applyFont="1" applyFill="1" applyBorder="1" applyAlignment="1" applyProtection="1">
      <alignment horizontal="center" vertical="center"/>
      <protection locked="0"/>
    </xf>
    <xf numFmtId="0" fontId="12" fillId="0" borderId="55" xfId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/>
      <protection locked="0"/>
    </xf>
    <xf numFmtId="0" fontId="27" fillId="6" borderId="55" xfId="1" applyFont="1" applyFill="1" applyBorder="1" applyAlignment="1" applyProtection="1">
      <alignment horizontal="center" vertical="center"/>
    </xf>
    <xf numFmtId="0" fontId="12" fillId="6" borderId="55" xfId="1" applyFont="1" applyFill="1" applyBorder="1" applyAlignment="1" applyProtection="1">
      <alignment horizontal="center"/>
      <protection locked="0"/>
    </xf>
    <xf numFmtId="0" fontId="40" fillId="0" borderId="55" xfId="1" applyFont="1" applyFill="1" applyBorder="1" applyAlignment="1" applyProtection="1">
      <alignment horizontal="center" wrapText="1"/>
    </xf>
    <xf numFmtId="0" fontId="12" fillId="0" borderId="55" xfId="1" applyFont="1" applyFill="1" applyBorder="1" applyAlignment="1" applyProtection="1">
      <alignment horizontal="center"/>
      <protection locked="0"/>
    </xf>
    <xf numFmtId="1" fontId="16" fillId="6" borderId="6" xfId="1" applyNumberFormat="1" applyFont="1" applyFill="1" applyBorder="1" applyAlignment="1" applyProtection="1">
      <alignment horizontal="center"/>
    </xf>
    <xf numFmtId="2" fontId="12" fillId="6" borderId="55" xfId="1" applyNumberFormat="1" applyFont="1" applyFill="1" applyBorder="1" applyAlignment="1" applyProtection="1">
      <alignment horizontal="center"/>
      <protection locked="0"/>
    </xf>
    <xf numFmtId="1" fontId="2" fillId="2" borderId="0" xfId="1" applyNumberFormat="1" applyFill="1" applyBorder="1" applyProtection="1"/>
    <xf numFmtId="0" fontId="12" fillId="2" borderId="0" xfId="1" applyFont="1" applyFill="1" applyBorder="1" applyAlignment="1" applyProtection="1">
      <alignment horizontal="center" wrapText="1"/>
    </xf>
    <xf numFmtId="1" fontId="9" fillId="2" borderId="37" xfId="1" applyNumberFormat="1" applyFont="1" applyFill="1" applyBorder="1" applyAlignment="1" applyProtection="1">
      <alignment horizontal="left" vertical="center"/>
      <protection locked="0"/>
    </xf>
    <xf numFmtId="1" fontId="9" fillId="2" borderId="39" xfId="1" applyNumberFormat="1" applyFont="1" applyFill="1" applyBorder="1" applyAlignment="1" applyProtection="1">
      <alignment horizontal="left" vertical="center"/>
      <protection locked="0"/>
    </xf>
    <xf numFmtId="49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8" fillId="0" borderId="81" xfId="1" applyFont="1" applyBorder="1" applyAlignment="1" applyProtection="1">
      <alignment horizontal="center" vertical="center" wrapText="1"/>
      <protection locked="0"/>
    </xf>
    <xf numFmtId="49" fontId="8" fillId="0" borderId="54" xfId="1" applyNumberFormat="1" applyFont="1" applyBorder="1" applyAlignment="1" applyProtection="1">
      <alignment horizontal="center" vertical="center" wrapText="1"/>
      <protection locked="0"/>
    </xf>
    <xf numFmtId="1" fontId="37" fillId="5" borderId="40" xfId="1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1" applyNumberFormat="1" applyFont="1" applyFill="1" applyBorder="1" applyProtection="1">
      <protection locked="0"/>
    </xf>
    <xf numFmtId="0" fontId="40" fillId="2" borderId="6" xfId="1" applyFont="1" applyFill="1" applyBorder="1" applyAlignment="1" applyProtection="1">
      <alignment horizontal="center" vertical="center"/>
      <protection locked="0"/>
    </xf>
    <xf numFmtId="2" fontId="21" fillId="5" borderId="63" xfId="1" applyNumberFormat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wrapText="1"/>
      <protection locked="0"/>
    </xf>
    <xf numFmtId="49" fontId="16" fillId="2" borderId="0" xfId="1" applyNumberFormat="1" applyFont="1" applyFill="1" applyAlignment="1" applyProtection="1">
      <alignment horizontal="center"/>
      <protection locked="0"/>
    </xf>
    <xf numFmtId="9" fontId="20" fillId="0" borderId="0" xfId="8" applyFont="1" applyFill="1" applyBorder="1" applyAlignment="1" applyProtection="1">
      <alignment horizontal="center"/>
    </xf>
    <xf numFmtId="2" fontId="16" fillId="2" borderId="0" xfId="1" applyNumberFormat="1" applyFont="1" applyFill="1" applyBorder="1" applyAlignment="1" applyProtection="1">
      <alignment horizontal="center"/>
      <protection locked="0"/>
    </xf>
    <xf numFmtId="9" fontId="20" fillId="2" borderId="0" xfId="8" applyFont="1" applyFill="1" applyBorder="1" applyAlignment="1" applyProtection="1">
      <alignment horizontal="center"/>
    </xf>
    <xf numFmtId="166" fontId="20" fillId="2" borderId="0" xfId="1" applyNumberFormat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wrapText="1"/>
      <protection locked="0"/>
    </xf>
    <xf numFmtId="49" fontId="12" fillId="2" borderId="0" xfId="1" applyNumberFormat="1" applyFont="1" applyFill="1" applyBorder="1" applyAlignment="1" applyProtection="1">
      <alignment horizontal="center"/>
      <protection locked="0"/>
    </xf>
    <xf numFmtId="0" fontId="25" fillId="2" borderId="18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 wrapText="1"/>
      <protection locked="0"/>
    </xf>
    <xf numFmtId="0" fontId="25" fillId="2" borderId="29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2" fontId="26" fillId="2" borderId="0" xfId="1" applyNumberFormat="1" applyFont="1" applyFill="1" applyBorder="1" applyProtection="1">
      <protection locked="0"/>
    </xf>
    <xf numFmtId="0" fontId="20" fillId="2" borderId="0" xfId="1" applyFont="1" applyFill="1" applyBorder="1" applyAlignment="1" applyProtection="1">
      <alignment horizontal="center"/>
    </xf>
    <xf numFmtId="2" fontId="28" fillId="2" borderId="0" xfId="1" applyNumberFormat="1" applyFont="1" applyFill="1" applyBorder="1" applyAlignment="1" applyProtection="1">
      <alignment horizontal="center"/>
    </xf>
    <xf numFmtId="1" fontId="16" fillId="2" borderId="0" xfId="1" applyNumberFormat="1" applyFont="1" applyFill="1" applyBorder="1" applyProtection="1">
      <protection locked="0"/>
    </xf>
    <xf numFmtId="0" fontId="2" fillId="0" borderId="0" xfId="1" applyBorder="1" applyAlignment="1"/>
    <xf numFmtId="49" fontId="12" fillId="2" borderId="0" xfId="1" applyNumberFormat="1" applyFont="1" applyFill="1" applyBorder="1" applyAlignment="1" applyProtection="1">
      <alignment horizontal="left" wrapText="1"/>
      <protection locked="0"/>
    </xf>
    <xf numFmtId="49" fontId="2" fillId="2" borderId="0" xfId="1" applyNumberFormat="1" applyFill="1" applyAlignment="1">
      <alignment horizontal="left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2" fillId="7" borderId="0" xfId="1" applyFont="1" applyFill="1" applyBorder="1" applyAlignment="1">
      <alignment horizontal="center" vertical="center"/>
    </xf>
    <xf numFmtId="0" fontId="2" fillId="7" borderId="0" xfId="1" applyFont="1" applyFill="1" applyBorder="1"/>
    <xf numFmtId="0" fontId="17" fillId="7" borderId="0" xfId="1" applyFont="1" applyFill="1" applyBorder="1" applyAlignment="1" applyProtection="1">
      <alignment vertical="center"/>
      <protection locked="0"/>
    </xf>
    <xf numFmtId="0" fontId="27" fillId="7" borderId="0" xfId="1" applyFont="1" applyFill="1" applyBorder="1" applyAlignment="1">
      <alignment vertical="center"/>
    </xf>
    <xf numFmtId="0" fontId="25" fillId="7" borderId="0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43" fillId="10" borderId="4" xfId="1" applyFont="1" applyFill="1" applyBorder="1" applyAlignment="1">
      <alignment horizontal="left" vertical="center"/>
    </xf>
    <xf numFmtId="0" fontId="2" fillId="1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2" fontId="9" fillId="2" borderId="37" xfId="1" applyNumberFormat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vertical="center"/>
      <protection locked="0"/>
    </xf>
    <xf numFmtId="1" fontId="9" fillId="2" borderId="38" xfId="1" applyNumberFormat="1" applyFont="1" applyFill="1" applyBorder="1" applyAlignment="1" applyProtection="1">
      <alignment vertical="center"/>
      <protection locked="0"/>
    </xf>
    <xf numFmtId="49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4" borderId="36" xfId="1" applyNumberFormat="1" applyFont="1" applyFill="1" applyBorder="1" applyAlignment="1" applyProtection="1">
      <alignment horizontal="center" vertical="center"/>
      <protection locked="0"/>
    </xf>
    <xf numFmtId="2" fontId="12" fillId="4" borderId="6" xfId="1" applyNumberFormat="1" applyFont="1" applyFill="1" applyBorder="1" applyAlignment="1" applyProtection="1">
      <alignment horizontal="center" vertical="center"/>
      <protection locked="0"/>
    </xf>
    <xf numFmtId="2" fontId="12" fillId="3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41" xfId="1" applyNumberFormat="1" applyFont="1" applyFill="1" applyBorder="1" applyAlignment="1" applyProtection="1">
      <alignment horizontal="center" vertical="center"/>
      <protection locked="0"/>
    </xf>
    <xf numFmtId="0" fontId="40" fillId="2" borderId="6" xfId="1" applyFont="1" applyFill="1" applyBorder="1" applyAlignment="1" applyProtection="1">
      <alignment horizontal="left" vertical="center"/>
      <protection locked="0"/>
    </xf>
    <xf numFmtId="1" fontId="12" fillId="0" borderId="36" xfId="1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horizontal="left" vertical="center" wrapText="1"/>
    </xf>
    <xf numFmtId="1" fontId="12" fillId="6" borderId="39" xfId="1" applyNumberFormat="1" applyFont="1" applyFill="1" applyBorder="1" applyAlignment="1" applyProtection="1">
      <alignment horizontal="center" wrapText="1"/>
    </xf>
    <xf numFmtId="2" fontId="12" fillId="0" borderId="6" xfId="1" applyNumberFormat="1" applyFont="1" applyFill="1" applyBorder="1" applyAlignment="1" applyProtection="1">
      <alignment horizontal="center" vertical="center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36" xfId="1" applyNumberFormat="1" applyFont="1" applyFill="1" applyBorder="1" applyAlignment="1" applyProtection="1">
      <alignment horizontal="center" vertical="center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36" xfId="1" applyFont="1" applyFill="1" applyBorder="1" applyAlignment="1" applyProtection="1">
      <alignment horizontal="center" vertical="center" wrapText="1"/>
      <protection locked="0"/>
    </xf>
    <xf numFmtId="0" fontId="27" fillId="6" borderId="6" xfId="1" applyFont="1" applyFill="1" applyBorder="1" applyAlignment="1" applyProtection="1">
      <alignment horizontal="center" vertical="center" wrapText="1"/>
    </xf>
    <xf numFmtId="0" fontId="44" fillId="0" borderId="0" xfId="0" applyFont="1"/>
    <xf numFmtId="165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6" xfId="4" applyFont="1" applyFill="1" applyBorder="1" applyAlignment="1" applyProtection="1">
      <alignment horizontal="center"/>
      <protection locked="0"/>
    </xf>
    <xf numFmtId="0" fontId="12" fillId="0" borderId="29" xfId="4" applyFont="1" applyFill="1" applyBorder="1" applyAlignment="1">
      <alignment wrapText="1"/>
    </xf>
    <xf numFmtId="0" fontId="12" fillId="0" borderId="36" xfId="5" applyFont="1" applyFill="1" applyBorder="1" applyAlignment="1" applyProtection="1">
      <alignment horizontal="center"/>
      <protection locked="0"/>
    </xf>
    <xf numFmtId="2" fontId="12" fillId="0" borderId="36" xfId="6" applyNumberFormat="1" applyFont="1" applyFill="1" applyBorder="1" applyAlignment="1">
      <alignment horizontal="center"/>
    </xf>
    <xf numFmtId="2" fontId="12" fillId="0" borderId="36" xfId="7" applyNumberFormat="1" applyFont="1" applyFill="1" applyBorder="1" applyAlignment="1" applyProtection="1">
      <alignment horizontal="center"/>
      <protection locked="0"/>
    </xf>
    <xf numFmtId="2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4" applyFont="1" applyFill="1" applyBorder="1" applyProtection="1">
      <protection locked="0"/>
    </xf>
    <xf numFmtId="0" fontId="12" fillId="0" borderId="6" xfId="5" applyFont="1" applyFill="1" applyBorder="1" applyAlignment="1" applyProtection="1">
      <alignment horizontal="center"/>
      <protection locked="0"/>
    </xf>
    <xf numFmtId="2" fontId="12" fillId="0" borderId="6" xfId="6" applyNumberFormat="1" applyFont="1" applyFill="1" applyBorder="1" applyAlignment="1">
      <alignment horizontal="center"/>
    </xf>
    <xf numFmtId="2" fontId="12" fillId="0" borderId="6" xfId="7" applyNumberFormat="1" applyFont="1" applyFill="1" applyBorder="1" applyAlignment="1" applyProtection="1">
      <alignment horizontal="center"/>
      <protection locked="0"/>
    </xf>
    <xf numFmtId="0" fontId="27" fillId="0" borderId="41" xfId="1" applyFont="1" applyFill="1" applyBorder="1" applyAlignment="1" applyProtection="1">
      <alignment vertical="center" wrapText="1"/>
    </xf>
    <xf numFmtId="1" fontId="27" fillId="0" borderId="41" xfId="1" applyNumberFormat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1" fontId="27" fillId="4" borderId="41" xfId="1" applyNumberFormat="1" applyFont="1" applyFill="1" applyBorder="1" applyAlignment="1" applyProtection="1">
      <alignment horizontal="center" vertical="center" wrapText="1"/>
    </xf>
    <xf numFmtId="1" fontId="19" fillId="5" borderId="41" xfId="1" applyNumberFormat="1" applyFont="1" applyFill="1" applyBorder="1" applyAlignment="1" applyProtection="1">
      <alignment horizontal="center" vertical="center" wrapText="1"/>
    </xf>
    <xf numFmtId="1" fontId="27" fillId="0" borderId="65" xfId="1" applyNumberFormat="1" applyFont="1" applyFill="1" applyBorder="1" applyAlignment="1" applyProtection="1">
      <alignment horizontal="center" vertical="center" wrapText="1"/>
    </xf>
    <xf numFmtId="0" fontId="27" fillId="6" borderId="39" xfId="1" applyFont="1" applyFill="1" applyBorder="1" applyAlignment="1" applyProtection="1">
      <alignment vertical="center" wrapText="1"/>
    </xf>
    <xf numFmtId="0" fontId="12" fillId="6" borderId="39" xfId="1" applyFont="1" applyFill="1" applyBorder="1" applyAlignment="1" applyProtection="1">
      <alignment vertical="center" wrapText="1"/>
    </xf>
    <xf numFmtId="2" fontId="12" fillId="0" borderId="51" xfId="1" applyNumberFormat="1" applyFont="1" applyFill="1" applyBorder="1" applyAlignment="1" applyProtection="1">
      <alignment horizontal="center" vertical="center"/>
      <protection locked="0"/>
    </xf>
    <xf numFmtId="2" fontId="21" fillId="5" borderId="52" xfId="1" applyNumberFormat="1" applyFont="1" applyFill="1" applyBorder="1" applyAlignment="1" applyProtection="1">
      <alignment horizontal="center" vertical="center"/>
      <protection locked="0"/>
    </xf>
    <xf numFmtId="2" fontId="12" fillId="0" borderId="49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 applyProtection="1">
      <alignment horizontal="left" vertical="center" wrapText="1"/>
      <protection locked="0"/>
    </xf>
    <xf numFmtId="0" fontId="27" fillId="2" borderId="0" xfId="1" applyFont="1" applyFill="1" applyBorder="1" applyAlignment="1" applyProtection="1">
      <alignment wrapText="1"/>
      <protection locked="0"/>
    </xf>
    <xf numFmtId="165" fontId="12" fillId="6" borderId="8" xfId="1" applyNumberFormat="1" applyFont="1" applyFill="1" applyBorder="1" applyAlignment="1" applyProtection="1">
      <alignment horizontal="center" vertical="center" wrapText="1"/>
    </xf>
    <xf numFmtId="2" fontId="12" fillId="3" borderId="6" xfId="1" applyNumberFormat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wrapText="1"/>
    </xf>
    <xf numFmtId="49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center" vertical="center" wrapText="1"/>
      <protection locked="0"/>
    </xf>
    <xf numFmtId="49" fontId="1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left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2" fontId="21" fillId="5" borderId="36" xfId="1" applyNumberFormat="1" applyFont="1" applyFill="1" applyBorder="1" applyAlignment="1" applyProtection="1">
      <alignment horizontal="center" vertical="center"/>
      <protection locked="0"/>
    </xf>
    <xf numFmtId="2" fontId="12" fillId="4" borderId="59" xfId="1" applyNumberFormat="1" applyFont="1" applyFill="1" applyBorder="1" applyAlignment="1" applyProtection="1">
      <alignment horizontal="center" vertical="center"/>
      <protection locked="0"/>
    </xf>
    <xf numFmtId="2" fontId="12" fillId="0" borderId="59" xfId="1" applyNumberFormat="1" applyFont="1" applyFill="1" applyBorder="1" applyAlignment="1" applyProtection="1">
      <alignment horizontal="center" vertical="center"/>
      <protection locked="0"/>
    </xf>
    <xf numFmtId="2" fontId="12" fillId="0" borderId="60" xfId="1" applyNumberFormat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vertical="center" wrapText="1"/>
      <protection locked="0"/>
    </xf>
    <xf numFmtId="1" fontId="12" fillId="6" borderId="6" xfId="1" applyNumberFormat="1" applyFont="1" applyFill="1" applyBorder="1" applyAlignment="1" applyProtection="1">
      <alignment horizontal="center" vertical="center"/>
      <protection locked="0"/>
    </xf>
    <xf numFmtId="1" fontId="12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left" vertical="center" wrapText="1"/>
    </xf>
    <xf numFmtId="0" fontId="12" fillId="6" borderId="6" xfId="1" applyFont="1" applyFill="1" applyBorder="1" applyAlignment="1" applyProtection="1">
      <alignment vertical="center" wrapText="1"/>
      <protection locked="0"/>
    </xf>
    <xf numFmtId="0" fontId="12" fillId="6" borderId="6" xfId="1" applyFont="1" applyFill="1" applyBorder="1" applyAlignment="1" applyProtection="1">
      <alignment horizontal="left" vertical="center" wrapText="1"/>
    </xf>
    <xf numFmtId="1" fontId="12" fillId="6" borderId="6" xfId="1" applyNumberFormat="1" applyFont="1" applyFill="1" applyBorder="1" applyAlignment="1" applyProtection="1">
      <alignment horizontal="center"/>
    </xf>
    <xf numFmtId="0" fontId="12" fillId="6" borderId="39" xfId="1" applyFont="1" applyFill="1" applyBorder="1" applyAlignment="1" applyProtection="1">
      <alignment horizontal="center" vertical="center"/>
    </xf>
    <xf numFmtId="0" fontId="12" fillId="0" borderId="62" xfId="1" applyFont="1" applyFill="1" applyBorder="1" applyAlignment="1" applyProtection="1">
      <alignment horizontal="center" vertical="center"/>
    </xf>
    <xf numFmtId="0" fontId="12" fillId="0" borderId="59" xfId="1" applyFont="1" applyFill="1" applyBorder="1" applyAlignment="1" applyProtection="1">
      <alignment horizontal="center" vertical="center"/>
      <protection locked="0"/>
    </xf>
    <xf numFmtId="2" fontId="21" fillId="5" borderId="59" xfId="1" applyNumberFormat="1" applyFont="1" applyFill="1" applyBorder="1" applyAlignment="1" applyProtection="1">
      <alignment horizontal="center" vertical="center"/>
      <protection locked="0"/>
    </xf>
    <xf numFmtId="0" fontId="46" fillId="0" borderId="0" xfId="3" applyFont="1" applyBorder="1" applyProtection="1"/>
    <xf numFmtId="0" fontId="8" fillId="0" borderId="38" xfId="1" applyFont="1" applyFill="1" applyBorder="1" applyAlignment="1" applyProtection="1">
      <alignment horizontal="right"/>
    </xf>
    <xf numFmtId="0" fontId="47" fillId="0" borderId="0" xfId="3" applyFont="1" applyBorder="1" applyProtection="1"/>
    <xf numFmtId="0" fontId="5" fillId="0" borderId="4" xfId="2" applyBorder="1" applyAlignment="1" applyProtection="1">
      <alignment vertical="center"/>
    </xf>
    <xf numFmtId="0" fontId="2" fillId="0" borderId="1" xfId="1" applyBorder="1" applyProtection="1"/>
    <xf numFmtId="0" fontId="6" fillId="0" borderId="9" xfId="2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2" fillId="0" borderId="2" xfId="1" applyBorder="1" applyAlignment="1" applyProtection="1"/>
    <xf numFmtId="0" fontId="4" fillId="0" borderId="4" xfId="1" applyFont="1" applyBorder="1" applyAlignment="1" applyProtection="1">
      <alignment vertical="center"/>
    </xf>
    <xf numFmtId="0" fontId="2" fillId="10" borderId="46" xfId="1" applyFont="1" applyFill="1" applyBorder="1" applyAlignment="1">
      <alignment horizontal="center" vertical="center"/>
    </xf>
    <xf numFmtId="0" fontId="43" fillId="10" borderId="50" xfId="1" applyFont="1" applyFill="1" applyBorder="1" applyAlignment="1">
      <alignment horizontal="left" vertical="center"/>
    </xf>
    <xf numFmtId="0" fontId="2" fillId="10" borderId="74" xfId="1" applyFont="1" applyFill="1" applyBorder="1" applyAlignment="1">
      <alignment horizontal="center" vertical="center"/>
    </xf>
    <xf numFmtId="0" fontId="2" fillId="10" borderId="85" xfId="1" applyFont="1" applyFill="1" applyBorder="1" applyAlignment="1">
      <alignment horizontal="center" vertical="center"/>
    </xf>
    <xf numFmtId="0" fontId="43" fillId="10" borderId="75" xfId="1" applyFont="1" applyFill="1" applyBorder="1" applyAlignment="1">
      <alignment horizontal="left" vertical="center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41" fillId="12" borderId="56" xfId="1" applyFont="1" applyFill="1" applyBorder="1" applyAlignment="1">
      <alignment vertical="center" wrapText="1"/>
    </xf>
    <xf numFmtId="0" fontId="45" fillId="12" borderId="54" xfId="1" applyFont="1" applyFill="1" applyBorder="1" applyAlignment="1">
      <alignment horizontal="center" wrapText="1"/>
    </xf>
    <xf numFmtId="0" fontId="27" fillId="12" borderId="81" xfId="1" applyFont="1" applyFill="1" applyBorder="1" applyAlignment="1">
      <alignment horizontal="center" vertical="center" wrapText="1"/>
    </xf>
    <xf numFmtId="0" fontId="27" fillId="12" borderId="61" xfId="1" applyFont="1" applyFill="1" applyBorder="1" applyAlignment="1">
      <alignment horizontal="center" vertical="center" wrapText="1"/>
    </xf>
    <xf numFmtId="0" fontId="41" fillId="12" borderId="58" xfId="1" applyFont="1" applyFill="1" applyBorder="1" applyAlignment="1">
      <alignment vertical="center" wrapText="1"/>
    </xf>
    <xf numFmtId="0" fontId="45" fillId="12" borderId="59" xfId="1" applyFont="1" applyFill="1" applyBorder="1" applyAlignment="1">
      <alignment vertical="center" wrapText="1"/>
    </xf>
    <xf numFmtId="0" fontId="2" fillId="12" borderId="63" xfId="1" applyFont="1" applyFill="1" applyBorder="1" applyAlignment="1">
      <alignment horizontal="center" vertical="center"/>
    </xf>
    <xf numFmtId="0" fontId="2" fillId="12" borderId="64" xfId="1" applyFont="1" applyFill="1" applyBorder="1" applyAlignment="1">
      <alignment horizontal="center" vertical="center" wrapText="1"/>
    </xf>
    <xf numFmtId="0" fontId="2" fillId="12" borderId="62" xfId="1" applyFont="1" applyFill="1" applyBorder="1" applyAlignment="1">
      <alignment horizontal="center" vertical="center" wrapText="1"/>
    </xf>
    <xf numFmtId="0" fontId="2" fillId="12" borderId="63" xfId="1" applyFont="1" applyFill="1" applyBorder="1" applyAlignment="1">
      <alignment horizontal="center" vertical="center" wrapText="1"/>
    </xf>
    <xf numFmtId="0" fontId="2" fillId="12" borderId="64" xfId="1" applyFont="1" applyFill="1" applyBorder="1" applyAlignment="1">
      <alignment horizontal="center" vertical="center"/>
    </xf>
    <xf numFmtId="0" fontId="2" fillId="12" borderId="52" xfId="1" applyFont="1" applyFill="1" applyBorder="1" applyAlignment="1">
      <alignment horizontal="center" vertical="center" wrapText="1"/>
    </xf>
    <xf numFmtId="0" fontId="2" fillId="12" borderId="52" xfId="1" applyFont="1" applyFill="1" applyBorder="1" applyAlignment="1">
      <alignment horizontal="center" vertical="center"/>
    </xf>
    <xf numFmtId="0" fontId="2" fillId="12" borderId="57" xfId="1" applyFont="1" applyFill="1" applyBorder="1" applyAlignment="1">
      <alignment horizontal="center" vertical="center"/>
    </xf>
    <xf numFmtId="0" fontId="27" fillId="12" borderId="69" xfId="1" applyFont="1" applyFill="1" applyBorder="1" applyAlignment="1">
      <alignment horizontal="center" vertical="center"/>
    </xf>
    <xf numFmtId="0" fontId="27" fillId="12" borderId="57" xfId="1" applyFont="1" applyFill="1" applyBorder="1" applyAlignment="1">
      <alignment horizontal="center" vertical="center"/>
    </xf>
    <xf numFmtId="0" fontId="2" fillId="11" borderId="36" xfId="1" applyFont="1" applyFill="1" applyBorder="1" applyAlignment="1">
      <alignment horizontal="center" vertical="center"/>
    </xf>
    <xf numFmtId="0" fontId="2" fillId="11" borderId="49" xfId="1" applyFont="1" applyFill="1" applyBorder="1" applyAlignment="1">
      <alignment horizontal="center" vertical="center"/>
    </xf>
    <xf numFmtId="0" fontId="2" fillId="11" borderId="36" xfId="1" quotePrefix="1" applyFont="1" applyFill="1" applyBorder="1" applyAlignment="1">
      <alignment horizontal="center" vertical="center" wrapText="1"/>
    </xf>
    <xf numFmtId="165" fontId="2" fillId="11" borderId="36" xfId="1" applyNumberFormat="1" applyFont="1" applyFill="1" applyBorder="1" applyAlignment="1">
      <alignment horizontal="center" vertical="center"/>
    </xf>
    <xf numFmtId="0" fontId="2" fillId="11" borderId="36" xfId="1" quotePrefix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 wrapText="1"/>
    </xf>
    <xf numFmtId="0" fontId="2" fillId="11" borderId="51" xfId="1" applyFont="1" applyFill="1" applyBorder="1" applyAlignment="1">
      <alignment horizontal="center" vertical="center"/>
    </xf>
    <xf numFmtId="165" fontId="2" fillId="11" borderId="6" xfId="1" applyNumberFormat="1" applyFont="1" applyFill="1" applyBorder="1" applyAlignment="1">
      <alignment horizontal="center" vertical="center"/>
    </xf>
    <xf numFmtId="0" fontId="2" fillId="11" borderId="63" xfId="1" applyFont="1" applyFill="1" applyBorder="1" applyAlignment="1">
      <alignment horizontal="center" vertical="center" wrapText="1"/>
    </xf>
    <xf numFmtId="0" fontId="2" fillId="11" borderId="63" xfId="1" applyFont="1" applyFill="1" applyBorder="1" applyAlignment="1">
      <alignment horizontal="center" vertical="center"/>
    </xf>
    <xf numFmtId="0" fontId="2" fillId="11" borderId="64" xfId="1" applyFont="1" applyFill="1" applyBorder="1" applyAlignment="1">
      <alignment horizontal="center" vertical="center"/>
    </xf>
    <xf numFmtId="0" fontId="2" fillId="11" borderId="59" xfId="1" quotePrefix="1" applyFont="1" applyFill="1" applyBorder="1" applyAlignment="1">
      <alignment horizontal="center" vertical="center" wrapText="1"/>
    </xf>
    <xf numFmtId="165" fontId="2" fillId="11" borderId="63" xfId="1" applyNumberFormat="1" applyFont="1" applyFill="1" applyBorder="1" applyAlignment="1">
      <alignment horizontal="center" vertical="center"/>
    </xf>
    <xf numFmtId="0" fontId="2" fillId="11" borderId="59" xfId="1" quotePrefix="1" applyFont="1" applyFill="1" applyBorder="1" applyAlignment="1">
      <alignment horizontal="center" vertical="center"/>
    </xf>
    <xf numFmtId="1" fontId="2" fillId="11" borderId="36" xfId="1" applyNumberFormat="1" applyFont="1" applyFill="1" applyBorder="1" applyAlignment="1">
      <alignment horizontal="center" vertical="center" wrapText="1"/>
    </xf>
    <xf numFmtId="1" fontId="2" fillId="11" borderId="55" xfId="1" applyNumberFormat="1" applyFont="1" applyFill="1" applyBorder="1" applyAlignment="1">
      <alignment horizontal="center" vertical="center"/>
    </xf>
    <xf numFmtId="1" fontId="2" fillId="11" borderId="8" xfId="1" applyNumberFormat="1" applyFont="1" applyFill="1" applyBorder="1" applyAlignment="1">
      <alignment horizontal="center" vertical="center"/>
    </xf>
    <xf numFmtId="1" fontId="2" fillId="11" borderId="62" xfId="1" applyNumberFormat="1" applyFont="1" applyFill="1" applyBorder="1" applyAlignment="1">
      <alignment horizontal="center" vertical="center"/>
    </xf>
    <xf numFmtId="1" fontId="2" fillId="11" borderId="36" xfId="1" applyNumberFormat="1" applyFont="1" applyFill="1" applyBorder="1" applyAlignment="1">
      <alignment horizontal="center" vertical="center"/>
    </xf>
    <xf numFmtId="1" fontId="2" fillId="11" borderId="6" xfId="1" applyNumberFormat="1" applyFont="1" applyFill="1" applyBorder="1" applyAlignment="1">
      <alignment horizontal="center" vertical="center"/>
    </xf>
    <xf numFmtId="1" fontId="2" fillId="11" borderId="63" xfId="1" applyNumberFormat="1" applyFont="1" applyFill="1" applyBorder="1" applyAlignment="1">
      <alignment horizontal="center" vertical="center"/>
    </xf>
    <xf numFmtId="1" fontId="2" fillId="11" borderId="41" xfId="1" applyNumberFormat="1" applyFont="1" applyFill="1" applyBorder="1" applyAlignment="1">
      <alignment horizontal="center" vertical="center"/>
    </xf>
    <xf numFmtId="1" fontId="2" fillId="12" borderId="43" xfId="1" applyNumberFormat="1" applyFont="1" applyFill="1" applyBorder="1" applyAlignment="1">
      <alignment horizontal="center" vertical="center"/>
    </xf>
    <xf numFmtId="1" fontId="2" fillId="12" borderId="65" xfId="1" applyNumberFormat="1" applyFont="1" applyFill="1" applyBorder="1" applyAlignment="1">
      <alignment horizontal="center" vertical="center"/>
    </xf>
    <xf numFmtId="1" fontId="2" fillId="12" borderId="8" xfId="1" applyNumberFormat="1" applyFont="1" applyFill="1" applyBorder="1" applyAlignment="1">
      <alignment horizontal="center" vertical="center"/>
    </xf>
    <xf numFmtId="1" fontId="2" fillId="12" borderId="51" xfId="1" applyNumberFormat="1" applyFont="1" applyFill="1" applyBorder="1" applyAlignment="1">
      <alignment horizontal="center" vertical="center"/>
    </xf>
    <xf numFmtId="1" fontId="2" fillId="12" borderId="62" xfId="1" applyNumberFormat="1" applyFont="1" applyFill="1" applyBorder="1" applyAlignment="1">
      <alignment horizontal="center" vertical="center"/>
    </xf>
    <xf numFmtId="1" fontId="2" fillId="12" borderId="64" xfId="1" applyNumberFormat="1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39" xfId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</xf>
    <xf numFmtId="2" fontId="2" fillId="3" borderId="6" xfId="3" applyNumberFormat="1" applyFont="1" applyFill="1" applyBorder="1" applyAlignment="1" applyProtection="1">
      <alignment horizontal="center" vertical="center"/>
      <protection locked="0"/>
    </xf>
    <xf numFmtId="165" fontId="2" fillId="0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4" xfId="1" applyNumberFormat="1" applyFont="1" applyFill="1" applyBorder="1" applyAlignment="1" applyProtection="1">
      <alignment horizontal="center" vertical="center"/>
      <protection locked="0"/>
    </xf>
    <xf numFmtId="2" fontId="2" fillId="0" borderId="41" xfId="1" applyNumberFormat="1" applyFont="1" applyFill="1" applyBorder="1" applyAlignment="1" applyProtection="1">
      <alignment horizontal="center" vertical="center"/>
      <protection locked="0"/>
    </xf>
    <xf numFmtId="2" fontId="2" fillId="0" borderId="65" xfId="1" applyNumberFormat="1" applyFont="1" applyFill="1" applyBorder="1" applyAlignment="1" applyProtection="1">
      <alignment horizontal="center" vertical="center"/>
      <protection locked="0"/>
    </xf>
    <xf numFmtId="2" fontId="2" fillId="0" borderId="51" xfId="1" applyNumberFormat="1" applyFont="1" applyFill="1" applyBorder="1" applyAlignment="1" applyProtection="1">
      <alignment horizontal="center" vertical="center"/>
      <protection locked="0"/>
    </xf>
    <xf numFmtId="2" fontId="2" fillId="3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63" xfId="1" applyNumberFormat="1" applyFont="1" applyFill="1" applyBorder="1" applyAlignment="1" applyProtection="1">
      <alignment horizontal="center" vertical="center"/>
      <protection locked="0"/>
    </xf>
    <xf numFmtId="165" fontId="2" fillId="3" borderId="65" xfId="1" applyNumberFormat="1" applyFont="1" applyFill="1" applyBorder="1" applyAlignment="1" applyProtection="1">
      <alignment horizontal="center" vertical="center"/>
      <protection locked="0"/>
    </xf>
    <xf numFmtId="165" fontId="2" fillId="3" borderId="63" xfId="1" applyNumberFormat="1" applyFont="1" applyFill="1" applyBorder="1" applyAlignment="1" applyProtection="1">
      <alignment horizontal="center" vertical="center"/>
      <protection locked="0"/>
    </xf>
    <xf numFmtId="9" fontId="2" fillId="3" borderId="36" xfId="8" applyFont="1" applyFill="1" applyBorder="1" applyAlignment="1" applyProtection="1">
      <alignment horizontal="center" vertical="center"/>
      <protection locked="0"/>
    </xf>
    <xf numFmtId="9" fontId="2" fillId="3" borderId="59" xfId="8" applyFont="1" applyFill="1" applyBorder="1" applyAlignment="1" applyProtection="1">
      <alignment horizontal="center" vertical="center"/>
      <protection locked="0"/>
    </xf>
    <xf numFmtId="9" fontId="2" fillId="3" borderId="60" xfId="8" applyFont="1" applyFill="1" applyBorder="1" applyAlignment="1" applyProtection="1">
      <alignment horizontal="center" vertical="center"/>
      <protection locked="0"/>
    </xf>
    <xf numFmtId="2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48" fillId="0" borderId="0" xfId="10"/>
    <xf numFmtId="168" fontId="49" fillId="0" borderId="0" xfId="11"/>
    <xf numFmtId="168" fontId="50" fillId="0" borderId="0" xfId="12" applyFill="1"/>
    <xf numFmtId="168" fontId="50" fillId="0" borderId="0" xfId="12" applyFont="1" applyFill="1"/>
    <xf numFmtId="169" fontId="50" fillId="0" borderId="0" xfId="12" applyNumberFormat="1" applyFont="1" applyFill="1"/>
    <xf numFmtId="168" fontId="45" fillId="0" borderId="0" xfId="12" applyFont="1" applyFill="1"/>
    <xf numFmtId="168" fontId="50" fillId="13" borderId="0" xfId="12" applyFill="1" applyBorder="1"/>
    <xf numFmtId="168" fontId="50" fillId="13" borderId="0" xfId="12" applyFill="1"/>
    <xf numFmtId="168" fontId="50" fillId="13" borderId="0" xfId="12" applyFont="1" applyFill="1" applyBorder="1" applyProtection="1">
      <protection locked="0"/>
    </xf>
    <xf numFmtId="168" fontId="45" fillId="13" borderId="0" xfId="12" applyFont="1" applyFill="1" applyBorder="1" applyAlignment="1" applyProtection="1">
      <protection locked="0"/>
    </xf>
    <xf numFmtId="168" fontId="51" fillId="13" borderId="0" xfId="12" applyFont="1" applyFill="1" applyBorder="1"/>
    <xf numFmtId="168" fontId="51" fillId="13" borderId="0" xfId="12" applyFont="1" applyFill="1" applyBorder="1" applyAlignment="1"/>
    <xf numFmtId="168" fontId="52" fillId="13" borderId="0" xfId="12" applyFont="1" applyFill="1" applyBorder="1"/>
    <xf numFmtId="168" fontId="45" fillId="0" borderId="87" xfId="12" applyFont="1" applyFill="1" applyBorder="1"/>
    <xf numFmtId="168" fontId="45" fillId="0" borderId="88" xfId="12" applyFont="1" applyFill="1" applyBorder="1"/>
    <xf numFmtId="168" fontId="45" fillId="14" borderId="87" xfId="12" applyFont="1" applyFill="1" applyBorder="1"/>
    <xf numFmtId="168" fontId="45" fillId="14" borderId="88" xfId="12" applyFont="1" applyFill="1" applyBorder="1"/>
    <xf numFmtId="168" fontId="50" fillId="14" borderId="88" xfId="12" applyFill="1" applyBorder="1"/>
    <xf numFmtId="168" fontId="50" fillId="14" borderId="89" xfId="12" applyFill="1" applyBorder="1"/>
    <xf numFmtId="168" fontId="50" fillId="14" borderId="87" xfId="12" applyFill="1" applyBorder="1"/>
    <xf numFmtId="168" fontId="50" fillId="14" borderId="88" xfId="12" applyFont="1" applyFill="1" applyBorder="1" applyAlignment="1" applyProtection="1">
      <alignment horizontal="left" vertical="center"/>
    </xf>
    <xf numFmtId="168" fontId="49" fillId="14" borderId="90" xfId="12" applyFont="1" applyFill="1" applyBorder="1" applyAlignment="1" applyProtection="1">
      <alignment horizontal="center" vertical="center"/>
    </xf>
    <xf numFmtId="168" fontId="45" fillId="0" borderId="91" xfId="12" applyFont="1" applyFill="1" applyBorder="1"/>
    <xf numFmtId="168" fontId="45" fillId="0" borderId="0" xfId="12" applyFont="1" applyFill="1" applyBorder="1"/>
    <xf numFmtId="168" fontId="45" fillId="14" borderId="91" xfId="12" applyFont="1" applyFill="1" applyBorder="1"/>
    <xf numFmtId="168" fontId="45" fillId="14" borderId="0" xfId="12" applyFont="1" applyFill="1" applyBorder="1"/>
    <xf numFmtId="168" fontId="50" fillId="14" borderId="0" xfId="12" applyFill="1" applyBorder="1"/>
    <xf numFmtId="168" fontId="50" fillId="14" borderId="92" xfId="12" applyFill="1" applyBorder="1"/>
    <xf numFmtId="168" fontId="50" fillId="14" borderId="91" xfId="12" applyFill="1" applyBorder="1"/>
    <xf numFmtId="168" fontId="50" fillId="14" borderId="0" xfId="12" applyFont="1" applyFill="1" applyBorder="1" applyAlignment="1" applyProtection="1">
      <alignment horizontal="left" vertical="center"/>
    </xf>
    <xf numFmtId="168" fontId="49" fillId="14" borderId="93" xfId="12" applyFont="1" applyFill="1" applyBorder="1" applyAlignment="1" applyProtection="1">
      <alignment horizontal="center" vertical="center"/>
    </xf>
    <xf numFmtId="168" fontId="50" fillId="14" borderId="0" xfId="12" applyFont="1" applyFill="1" applyBorder="1" applyAlignment="1" applyProtection="1">
      <alignment vertical="center"/>
      <protection locked="0"/>
    </xf>
    <xf numFmtId="2" fontId="22" fillId="0" borderId="80" xfId="12" applyNumberFormat="1" applyFont="1" applyFill="1" applyBorder="1" applyAlignment="1" applyProtection="1">
      <alignment horizontal="center" vertical="center"/>
      <protection locked="0"/>
    </xf>
    <xf numFmtId="2" fontId="22" fillId="0" borderId="79" xfId="12" applyNumberFormat="1" applyFont="1" applyFill="1" applyBorder="1" applyAlignment="1" applyProtection="1">
      <alignment horizontal="center" vertical="center"/>
      <protection locked="0"/>
    </xf>
    <xf numFmtId="2" fontId="22" fillId="0" borderId="10" xfId="12" applyNumberFormat="1" applyFont="1" applyFill="1" applyBorder="1" applyAlignment="1" applyProtection="1">
      <alignment horizontal="center" vertical="center"/>
      <protection locked="0"/>
    </xf>
    <xf numFmtId="2" fontId="2" fillId="3" borderId="63" xfId="12" applyNumberFormat="1" applyFont="1" applyFill="1" applyBorder="1" applyAlignment="1" applyProtection="1">
      <alignment horizontal="center" vertical="center"/>
      <protection locked="0"/>
    </xf>
    <xf numFmtId="2" fontId="2" fillId="3" borderId="66" xfId="12" applyNumberFormat="1" applyFont="1" applyFill="1" applyBorder="1" applyAlignment="1">
      <alignment horizontal="left" vertical="center"/>
    </xf>
    <xf numFmtId="2" fontId="16" fillId="3" borderId="63" xfId="12" applyNumberFormat="1" applyFont="1" applyFill="1" applyBorder="1" applyAlignment="1">
      <alignment horizontal="center" vertical="center"/>
    </xf>
    <xf numFmtId="2" fontId="16" fillId="3" borderId="62" xfId="12" applyNumberFormat="1" applyFont="1" applyFill="1" applyBorder="1" applyAlignment="1">
      <alignment horizontal="left" vertical="center"/>
    </xf>
    <xf numFmtId="2" fontId="16" fillId="2" borderId="10" xfId="12" applyNumberFormat="1" applyFont="1" applyFill="1" applyBorder="1"/>
    <xf numFmtId="2" fontId="16" fillId="2" borderId="11" xfId="12" applyNumberFormat="1" applyFont="1" applyFill="1" applyBorder="1"/>
    <xf numFmtId="168" fontId="16" fillId="2" borderId="10" xfId="12" applyFont="1" applyFill="1" applyBorder="1"/>
    <xf numFmtId="168" fontId="16" fillId="2" borderId="68" xfId="12" applyFont="1" applyFill="1" applyBorder="1" applyAlignment="1">
      <alignment horizontal="left"/>
    </xf>
    <xf numFmtId="168" fontId="16" fillId="2" borderId="9" xfId="12" applyFont="1" applyFill="1" applyBorder="1" applyAlignment="1" applyProtection="1">
      <alignment horizontal="left" wrapText="1"/>
    </xf>
    <xf numFmtId="2" fontId="21" fillId="0" borderId="78" xfId="12" applyNumberFormat="1" applyFont="1" applyFill="1" applyBorder="1" applyAlignment="1">
      <alignment horizontal="center" vertical="center"/>
    </xf>
    <xf numFmtId="2" fontId="21" fillId="0" borderId="77" xfId="12" applyNumberFormat="1" applyFont="1" applyFill="1" applyBorder="1" applyAlignment="1">
      <alignment horizontal="center" vertical="center"/>
    </xf>
    <xf numFmtId="2" fontId="21" fillId="0" borderId="76" xfId="12" applyNumberFormat="1" applyFont="1" applyFill="1" applyBorder="1" applyAlignment="1">
      <alignment horizontal="center" vertical="center"/>
    </xf>
    <xf numFmtId="2" fontId="2" fillId="0" borderId="6" xfId="12" applyNumberFormat="1" applyFont="1" applyFill="1" applyBorder="1" applyAlignment="1" applyProtection="1">
      <alignment horizontal="center" vertical="center"/>
      <protection locked="0"/>
    </xf>
    <xf numFmtId="2" fontId="2" fillId="0" borderId="46" xfId="12" applyNumberFormat="1" applyFont="1" applyBorder="1" applyAlignment="1">
      <alignment horizontal="left" vertical="center"/>
    </xf>
    <xf numFmtId="2" fontId="2" fillId="0" borderId="6" xfId="12" applyNumberFormat="1" applyFont="1" applyBorder="1" applyAlignment="1">
      <alignment horizontal="center" vertical="center"/>
    </xf>
    <xf numFmtId="2" fontId="2" fillId="0" borderId="69" xfId="12" applyNumberFormat="1" applyFont="1" applyBorder="1" applyAlignment="1">
      <alignment horizontal="left" vertical="center"/>
    </xf>
    <xf numFmtId="2" fontId="50" fillId="2" borderId="0" xfId="12" applyNumberFormat="1" applyFill="1" applyBorder="1"/>
    <xf numFmtId="2" fontId="50" fillId="2" borderId="5" xfId="12" applyNumberFormat="1" applyFill="1" applyBorder="1"/>
    <xf numFmtId="168" fontId="50" fillId="2" borderId="0" xfId="12" applyFill="1" applyBorder="1"/>
    <xf numFmtId="168" fontId="50" fillId="2" borderId="25" xfId="12" applyFill="1" applyBorder="1" applyAlignment="1">
      <alignment horizontal="left"/>
    </xf>
    <xf numFmtId="168" fontId="2" fillId="2" borderId="4" xfId="12" applyFont="1" applyFill="1" applyBorder="1" applyAlignment="1" applyProtection="1">
      <alignment horizontal="left" wrapText="1"/>
    </xf>
    <xf numFmtId="2" fontId="2" fillId="0" borderId="8" xfId="12" applyNumberFormat="1" applyFont="1" applyBorder="1" applyAlignment="1">
      <alignment horizontal="left" vertical="center"/>
    </xf>
    <xf numFmtId="168" fontId="50" fillId="2" borderId="4" xfId="12" applyFill="1" applyBorder="1" applyAlignment="1">
      <alignment horizontal="left"/>
    </xf>
    <xf numFmtId="2" fontId="2" fillId="2" borderId="6" xfId="12" applyNumberFormat="1" applyFont="1" applyFill="1" applyBorder="1" applyAlignment="1">
      <alignment horizontal="center" vertical="center"/>
    </xf>
    <xf numFmtId="2" fontId="2" fillId="2" borderId="8" xfId="12" applyNumberFormat="1" applyFont="1" applyFill="1" applyBorder="1" applyAlignment="1">
      <alignment vertical="center"/>
    </xf>
    <xf numFmtId="2" fontId="2" fillId="2" borderId="0" xfId="12" applyNumberFormat="1" applyFont="1" applyFill="1" applyBorder="1"/>
    <xf numFmtId="2" fontId="2" fillId="2" borderId="5" xfId="12" applyNumberFormat="1" applyFont="1" applyFill="1" applyBorder="1"/>
    <xf numFmtId="168" fontId="2" fillId="2" borderId="0" xfId="12" applyFont="1" applyFill="1" applyBorder="1"/>
    <xf numFmtId="168" fontId="2" fillId="2" borderId="25" xfId="12" applyFont="1" applyFill="1" applyBorder="1" applyAlignment="1">
      <alignment wrapText="1"/>
    </xf>
    <xf numFmtId="168" fontId="50" fillId="2" borderId="4" xfId="12" applyFill="1" applyBorder="1"/>
    <xf numFmtId="2" fontId="2" fillId="0" borderId="6" xfId="12" applyNumberFormat="1" applyFont="1" applyBorder="1" applyAlignment="1">
      <alignment horizontal="left" vertical="center"/>
    </xf>
    <xf numFmtId="2" fontId="30" fillId="2" borderId="0" xfId="12" applyNumberFormat="1" applyFont="1" applyFill="1" applyBorder="1"/>
    <xf numFmtId="2" fontId="30" fillId="2" borderId="5" xfId="12" applyNumberFormat="1" applyFont="1" applyFill="1" applyBorder="1"/>
    <xf numFmtId="168" fontId="30" fillId="2" borderId="0" xfId="12" applyFont="1" applyFill="1" applyBorder="1"/>
    <xf numFmtId="168" fontId="30" fillId="2" borderId="25" xfId="12" applyFont="1" applyFill="1" applyBorder="1" applyAlignment="1">
      <alignment wrapText="1"/>
    </xf>
    <xf numFmtId="168" fontId="30" fillId="2" borderId="4" xfId="12" applyFont="1" applyFill="1" applyBorder="1"/>
    <xf numFmtId="2" fontId="30" fillId="2" borderId="0" xfId="12" applyNumberFormat="1" applyFont="1" applyFill="1" applyBorder="1" applyAlignment="1" applyProtection="1">
      <alignment horizontal="center" vertical="center"/>
      <protection locked="0"/>
    </xf>
    <xf numFmtId="2" fontId="30" fillId="2" borderId="5" xfId="12" applyNumberFormat="1" applyFont="1" applyFill="1" applyBorder="1" applyAlignment="1" applyProtection="1">
      <alignment horizontal="center" vertical="center"/>
      <protection locked="0"/>
    </xf>
    <xf numFmtId="1" fontId="30" fillId="2" borderId="0" xfId="12" applyNumberFormat="1" applyFont="1" applyFill="1" applyBorder="1" applyAlignment="1" applyProtection="1">
      <alignment horizontal="center" vertical="center"/>
      <protection locked="0"/>
    </xf>
    <xf numFmtId="2" fontId="27" fillId="2" borderId="25" xfId="12" applyNumberFormat="1" applyFont="1" applyFill="1" applyBorder="1" applyAlignment="1" applyProtection="1">
      <alignment horizontal="left" vertical="center"/>
      <protection locked="0"/>
    </xf>
    <xf numFmtId="2" fontId="34" fillId="2" borderId="4" xfId="12" applyNumberFormat="1" applyFont="1" applyFill="1" applyBorder="1" applyAlignment="1" applyProtection="1">
      <alignment horizontal="center" vertical="center"/>
      <protection locked="0"/>
    </xf>
    <xf numFmtId="2" fontId="2" fillId="0" borderId="8" xfId="12" applyNumberFormat="1" applyFont="1" applyBorder="1" applyAlignment="1">
      <alignment horizontal="left" vertical="center" wrapText="1"/>
    </xf>
    <xf numFmtId="2" fontId="2" fillId="0" borderId="74" xfId="12" applyNumberFormat="1" applyFont="1" applyFill="1" applyBorder="1" applyAlignment="1" applyProtection="1">
      <alignment horizontal="center" vertical="center"/>
      <protection locked="0"/>
    </xf>
    <xf numFmtId="2" fontId="2" fillId="0" borderId="8" xfId="12" applyNumberFormat="1" applyFont="1" applyFill="1" applyBorder="1" applyAlignment="1" applyProtection="1">
      <alignment horizontal="center" vertical="center"/>
      <protection locked="0"/>
    </xf>
    <xf numFmtId="167" fontId="2" fillId="0" borderId="6" xfId="12" applyNumberFormat="1" applyFont="1" applyFill="1" applyBorder="1" applyAlignment="1" applyProtection="1">
      <alignment horizontal="center" vertical="center"/>
      <protection locked="0"/>
    </xf>
    <xf numFmtId="2" fontId="2" fillId="0" borderId="6" xfId="12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2" applyNumberFormat="1" applyFont="1" applyFill="1" applyBorder="1" applyAlignment="1" applyProtection="1">
      <alignment horizontal="center" vertical="center"/>
      <protection locked="0"/>
    </xf>
    <xf numFmtId="1" fontId="2" fillId="0" borderId="6" xfId="12" applyNumberFormat="1" applyFont="1" applyFill="1" applyBorder="1" applyAlignment="1" applyProtection="1">
      <alignment horizontal="center" vertical="center"/>
      <protection locked="0"/>
    </xf>
    <xf numFmtId="2" fontId="34" fillId="0" borderId="8" xfId="12" applyNumberFormat="1" applyFont="1" applyFill="1" applyBorder="1" applyAlignment="1" applyProtection="1">
      <alignment horizontal="center" vertical="center"/>
      <protection locked="0"/>
    </xf>
    <xf numFmtId="2" fontId="2" fillId="3" borderId="64" xfId="12" applyNumberFormat="1" applyFont="1" applyFill="1" applyBorder="1" applyAlignment="1" applyProtection="1">
      <alignment horizontal="center" vertical="center"/>
      <protection locked="0"/>
    </xf>
    <xf numFmtId="168" fontId="50" fillId="0" borderId="0" xfId="12" applyFill="1" applyBorder="1"/>
    <xf numFmtId="168" fontId="41" fillId="0" borderId="91" xfId="12" applyFont="1" applyFill="1" applyBorder="1"/>
    <xf numFmtId="168" fontId="41" fillId="0" borderId="0" xfId="12" applyFont="1" applyFill="1" applyBorder="1"/>
    <xf numFmtId="168" fontId="41" fillId="14" borderId="91" xfId="12" applyFont="1" applyFill="1" applyBorder="1"/>
    <xf numFmtId="168" fontId="41" fillId="14" borderId="0" xfId="12" applyFont="1" applyFill="1" applyBorder="1"/>
    <xf numFmtId="168" fontId="45" fillId="14" borderId="92" xfId="12" applyFont="1" applyFill="1" applyBorder="1" applyAlignment="1" applyProtection="1">
      <alignment horizontal="center" wrapText="1"/>
    </xf>
    <xf numFmtId="168" fontId="45" fillId="14" borderId="0" xfId="12" applyFont="1" applyFill="1" applyBorder="1" applyAlignment="1">
      <alignment vertical="center"/>
    </xf>
    <xf numFmtId="168" fontId="53" fillId="14" borderId="93" xfId="12" applyFont="1" applyFill="1" applyBorder="1" applyAlignment="1" applyProtection="1">
      <alignment horizontal="center" vertical="center" wrapText="1"/>
    </xf>
    <xf numFmtId="168" fontId="50" fillId="14" borderId="0" xfId="12" applyFont="1" applyFill="1" applyBorder="1" applyAlignment="1" applyProtection="1">
      <alignment vertical="center"/>
    </xf>
    <xf numFmtId="168" fontId="51" fillId="14" borderId="93" xfId="12" applyFont="1" applyFill="1" applyBorder="1" applyAlignment="1" applyProtection="1">
      <alignment horizontal="center" vertical="center"/>
    </xf>
    <xf numFmtId="2" fontId="30" fillId="2" borderId="25" xfId="12" applyNumberFormat="1" applyFont="1" applyFill="1" applyBorder="1" applyAlignment="1" applyProtection="1">
      <alignment horizontal="center" vertical="center"/>
      <protection locked="0"/>
    </xf>
    <xf numFmtId="168" fontId="50" fillId="14" borderId="0" xfId="12" applyFont="1" applyFill="1" applyBorder="1"/>
    <xf numFmtId="168" fontId="45" fillId="0" borderId="94" xfId="12" applyFont="1" applyFill="1" applyBorder="1"/>
    <xf numFmtId="168" fontId="54" fillId="14" borderId="92" xfId="12" applyFont="1" applyFill="1" applyBorder="1" applyAlignment="1" applyProtection="1">
      <alignment horizontal="left" wrapText="1"/>
    </xf>
    <xf numFmtId="168" fontId="50" fillId="14" borderId="91" xfId="12" applyFont="1" applyFill="1" applyBorder="1"/>
    <xf numFmtId="168" fontId="50" fillId="14" borderId="92" xfId="12" applyFont="1" applyFill="1" applyBorder="1"/>
    <xf numFmtId="168" fontId="45" fillId="14" borderId="91" xfId="12" applyFont="1" applyFill="1" applyBorder="1" applyAlignment="1" applyProtection="1">
      <alignment horizontal="center" wrapText="1"/>
    </xf>
    <xf numFmtId="168" fontId="45" fillId="14" borderId="0" xfId="12" applyFont="1" applyFill="1" applyBorder="1" applyAlignment="1" applyProtection="1">
      <alignment horizontal="center" wrapText="1"/>
    </xf>
    <xf numFmtId="168" fontId="55" fillId="14" borderId="0" xfId="12" applyFont="1" applyFill="1" applyBorder="1" applyAlignment="1" applyProtection="1">
      <alignment horizontal="center" wrapText="1"/>
    </xf>
    <xf numFmtId="168" fontId="50" fillId="14" borderId="0" xfId="12" applyFont="1" applyFill="1" applyBorder="1" applyAlignment="1">
      <alignment wrapText="1"/>
    </xf>
    <xf numFmtId="168" fontId="50" fillId="0" borderId="91" xfId="12" applyFill="1" applyBorder="1"/>
    <xf numFmtId="168" fontId="50" fillId="0" borderId="92" xfId="12" applyFill="1" applyBorder="1"/>
    <xf numFmtId="168" fontId="45" fillId="14" borderId="95" xfId="12" applyFont="1" applyFill="1" applyBorder="1"/>
    <xf numFmtId="168" fontId="45" fillId="14" borderId="86" xfId="12" applyFont="1" applyFill="1" applyBorder="1" applyAlignment="1" applyProtection="1">
      <alignment horizontal="center" wrapText="1"/>
    </xf>
    <xf numFmtId="168" fontId="45" fillId="14" borderId="96" xfId="12" applyFont="1" applyFill="1" applyBorder="1" applyAlignment="1" applyProtection="1">
      <alignment horizontal="center" wrapText="1"/>
    </xf>
    <xf numFmtId="168" fontId="45" fillId="14" borderId="95" xfId="12" applyFont="1" applyFill="1" applyBorder="1" applyAlignment="1" applyProtection="1">
      <alignment horizontal="center" wrapText="1"/>
    </xf>
    <xf numFmtId="168" fontId="45" fillId="14" borderId="95" xfId="12" applyFont="1" applyFill="1" applyBorder="1" applyAlignment="1">
      <alignment wrapText="1"/>
    </xf>
    <xf numFmtId="168" fontId="45" fillId="14" borderId="86" xfId="12" applyFont="1" applyFill="1" applyBorder="1" applyAlignment="1">
      <alignment vertical="center"/>
    </xf>
    <xf numFmtId="168" fontId="53" fillId="14" borderId="97" xfId="12" applyFont="1" applyFill="1" applyBorder="1" applyAlignment="1" applyProtection="1">
      <alignment horizontal="center" vertical="center" wrapText="1"/>
    </xf>
    <xf numFmtId="168" fontId="50" fillId="0" borderId="0" xfId="11" applyFont="1"/>
    <xf numFmtId="168" fontId="50" fillId="13" borderId="0" xfId="12" applyFont="1" applyFill="1" applyBorder="1" applyAlignment="1">
      <alignment vertical="center" wrapText="1"/>
    </xf>
    <xf numFmtId="168" fontId="56" fillId="0" borderId="98" xfId="12" applyFont="1" applyFill="1" applyBorder="1" applyAlignment="1">
      <alignment vertical="center" wrapText="1"/>
    </xf>
    <xf numFmtId="168" fontId="56" fillId="0" borderId="99" xfId="12" applyFont="1" applyFill="1" applyBorder="1" applyAlignment="1">
      <alignment vertical="center" wrapText="1"/>
    </xf>
    <xf numFmtId="168" fontId="45" fillId="14" borderId="100" xfId="12" applyFont="1" applyFill="1" applyBorder="1" applyAlignment="1">
      <alignment vertical="center" wrapText="1"/>
    </xf>
    <xf numFmtId="168" fontId="45" fillId="14" borderId="101" xfId="12" applyFont="1" applyFill="1" applyBorder="1" applyAlignment="1">
      <alignment vertical="center" wrapText="1"/>
    </xf>
    <xf numFmtId="168" fontId="45" fillId="14" borderId="88" xfId="12" applyFont="1" applyFill="1" applyBorder="1" applyAlignment="1" applyProtection="1">
      <alignment horizontal="center" vertical="center" wrapText="1"/>
    </xf>
    <xf numFmtId="168" fontId="45" fillId="14" borderId="87" xfId="12" applyFont="1" applyFill="1" applyBorder="1" applyAlignment="1" applyProtection="1">
      <alignment horizontal="center" vertical="center" wrapText="1"/>
    </xf>
    <xf numFmtId="168" fontId="45" fillId="14" borderId="90" xfId="12" applyFont="1" applyFill="1" applyBorder="1" applyAlignment="1" applyProtection="1">
      <alignment horizontal="center" vertical="center" wrapText="1"/>
    </xf>
    <xf numFmtId="168" fontId="45" fillId="14" borderId="98" xfId="12" applyFont="1" applyFill="1" applyBorder="1" applyAlignment="1" applyProtection="1">
      <alignment horizontal="center" wrapText="1"/>
    </xf>
    <xf numFmtId="168" fontId="45" fillId="14" borderId="100" xfId="12" applyFont="1" applyFill="1" applyBorder="1" applyAlignment="1" applyProtection="1">
      <alignment horizontal="center" wrapText="1"/>
    </xf>
    <xf numFmtId="168" fontId="45" fillId="14" borderId="100" xfId="12" applyFont="1" applyFill="1" applyBorder="1" applyAlignment="1" applyProtection="1">
      <alignment horizontal="center" vertical="center" wrapText="1"/>
    </xf>
    <xf numFmtId="168" fontId="45" fillId="14" borderId="100" xfId="12" applyFont="1" applyFill="1" applyBorder="1" applyAlignment="1" applyProtection="1">
      <alignment horizontal="center" vertical="center" wrapText="1"/>
      <protection locked="0"/>
    </xf>
    <xf numFmtId="168" fontId="45" fillId="14" borderId="100" xfId="12" applyFont="1" applyFill="1" applyBorder="1" applyAlignment="1" applyProtection="1">
      <alignment horizontal="left" vertical="center" wrapText="1"/>
    </xf>
    <xf numFmtId="168" fontId="45" fillId="14" borderId="98" xfId="12" applyFont="1" applyFill="1" applyBorder="1" applyAlignment="1" applyProtection="1">
      <alignment vertical="center" wrapText="1"/>
    </xf>
    <xf numFmtId="168" fontId="57" fillId="13" borderId="0" xfId="12" applyFont="1" applyFill="1" applyBorder="1"/>
    <xf numFmtId="168" fontId="45" fillId="15" borderId="0" xfId="12" applyFont="1" applyFill="1" applyBorder="1" applyAlignment="1">
      <alignment wrapText="1"/>
    </xf>
    <xf numFmtId="168" fontId="58" fillId="13" borderId="88" xfId="12" applyFont="1" applyFill="1" applyBorder="1" applyAlignment="1"/>
    <xf numFmtId="168" fontId="50" fillId="13" borderId="88" xfId="12" applyFont="1" applyFill="1" applyBorder="1"/>
    <xf numFmtId="168" fontId="50" fillId="13" borderId="0" xfId="12" applyFont="1" applyFill="1" applyBorder="1"/>
    <xf numFmtId="168" fontId="50" fillId="13" borderId="0" xfId="12" applyFont="1" applyFill="1"/>
    <xf numFmtId="168" fontId="55" fillId="13" borderId="0" xfId="12" applyFont="1" applyFill="1"/>
    <xf numFmtId="168" fontId="50" fillId="13" borderId="0" xfId="12" applyFont="1" applyFill="1" applyAlignment="1"/>
    <xf numFmtId="168" fontId="59" fillId="13" borderId="0" xfId="12" applyFont="1" applyFill="1" applyBorder="1"/>
    <xf numFmtId="168" fontId="60" fillId="15" borderId="0" xfId="12" applyFont="1" applyFill="1"/>
    <xf numFmtId="169" fontId="51" fillId="0" borderId="90" xfId="12" applyNumberFormat="1" applyFont="1" applyFill="1" applyBorder="1" applyAlignment="1" applyProtection="1">
      <alignment horizontal="center" vertical="center"/>
      <protection locked="0"/>
    </xf>
    <xf numFmtId="168" fontId="45" fillId="13" borderId="0" xfId="12" applyFont="1" applyFill="1" applyBorder="1" applyAlignment="1" applyProtection="1">
      <alignment horizontal="right"/>
    </xf>
    <xf numFmtId="168" fontId="61" fillId="0" borderId="0" xfId="12" applyFont="1" applyFill="1" applyAlignment="1"/>
    <xf numFmtId="171" fontId="57" fillId="13" borderId="100" xfId="12" applyNumberFormat="1" applyFont="1" applyFill="1" applyBorder="1"/>
    <xf numFmtId="171" fontId="50" fillId="13" borderId="100" xfId="12" applyNumberFormat="1" applyFont="1" applyFill="1" applyBorder="1"/>
    <xf numFmtId="166" fontId="50" fillId="13" borderId="0" xfId="12" applyNumberFormat="1" applyFont="1" applyFill="1"/>
    <xf numFmtId="168" fontId="58" fillId="13" borderId="0" xfId="12" applyFont="1" applyFill="1"/>
    <xf numFmtId="171" fontId="62" fillId="0" borderId="88" xfId="12" applyNumberFormat="1" applyFont="1" applyFill="1" applyBorder="1" applyAlignment="1" applyProtection="1">
      <alignment horizontal="left" vertical="center"/>
      <protection locked="0"/>
    </xf>
    <xf numFmtId="168" fontId="63" fillId="13" borderId="0" xfId="12" applyFont="1" applyFill="1" applyAlignment="1"/>
    <xf numFmtId="1" fontId="12" fillId="6" borderId="39" xfId="1" applyNumberFormat="1" applyFont="1" applyFill="1" applyBorder="1" applyAlignment="1" applyProtection="1">
      <alignment horizontal="center"/>
    </xf>
    <xf numFmtId="1" fontId="16" fillId="6" borderId="39" xfId="1" applyNumberFormat="1" applyFont="1" applyFill="1" applyBorder="1" applyAlignment="1" applyProtection="1">
      <alignment horizontal="center"/>
    </xf>
    <xf numFmtId="1" fontId="12" fillId="0" borderId="54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left" vertical="center"/>
      <protection locked="0"/>
    </xf>
    <xf numFmtId="170" fontId="45" fillId="13" borderId="6" xfId="12" applyNumberFormat="1" applyFont="1" applyFill="1" applyBorder="1" applyAlignment="1" applyProtection="1">
      <protection locked="0"/>
    </xf>
    <xf numFmtId="169" fontId="45" fillId="13" borderId="6" xfId="12" applyNumberFormat="1" applyFont="1" applyFill="1" applyBorder="1" applyAlignment="1" applyProtection="1">
      <protection locked="0"/>
    </xf>
    <xf numFmtId="172" fontId="2" fillId="3" borderId="6" xfId="3" applyNumberFormat="1" applyFont="1" applyFill="1" applyBorder="1" applyAlignment="1" applyProtection="1">
      <alignment horizontal="center" vertical="center"/>
      <protection locked="0"/>
    </xf>
    <xf numFmtId="2" fontId="2" fillId="3" borderId="51" xfId="3" applyNumberFormat="1" applyFont="1" applyFill="1" applyBorder="1" applyAlignment="1" applyProtection="1">
      <alignment horizontal="center" vertical="center"/>
      <protection locked="0"/>
    </xf>
    <xf numFmtId="2" fontId="27" fillId="4" borderId="36" xfId="1" applyNumberFormat="1" applyFont="1" applyFill="1" applyBorder="1" applyAlignment="1" applyProtection="1">
      <alignment horizontal="center" vertical="center"/>
      <protection locked="0"/>
    </xf>
    <xf numFmtId="2" fontId="19" fillId="5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49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4" fontId="44" fillId="0" borderId="0" xfId="0" applyNumberFormat="1" applyFont="1"/>
    <xf numFmtId="14" fontId="0" fillId="0" borderId="0" xfId="0" applyNumberFormat="1"/>
    <xf numFmtId="0" fontId="5" fillId="0" borderId="0" xfId="2" applyAlignment="1" applyProtection="1"/>
    <xf numFmtId="49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/>
      <protection locked="0"/>
    </xf>
    <xf numFmtId="2" fontId="2" fillId="4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165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6" borderId="8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165" fontId="2" fillId="6" borderId="6" xfId="1" applyNumberFormat="1" applyFont="1" applyFill="1" applyBorder="1" applyAlignment="1" applyProtection="1">
      <alignment horizontal="center" vertical="center"/>
      <protection locked="0"/>
    </xf>
    <xf numFmtId="165" fontId="2" fillId="6" borderId="51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51" xfId="1" applyNumberFormat="1" applyFont="1" applyFill="1" applyBorder="1" applyAlignment="1" applyProtection="1">
      <alignment horizontal="center" vertical="center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2" borderId="6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3" xfId="1" applyFont="1" applyFill="1" applyBorder="1" applyAlignment="1" applyProtection="1">
      <alignment horizontal="center" vertical="center"/>
      <protection locked="0"/>
    </xf>
    <xf numFmtId="2" fontId="2" fillId="4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64" xfId="1" applyNumberFormat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1" applyFont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/>
    </xf>
    <xf numFmtId="0" fontId="2" fillId="3" borderId="36" xfId="1" applyFont="1" applyFill="1" applyBorder="1" applyAlignment="1" applyProtection="1">
      <alignment horizontal="left" vertical="center"/>
    </xf>
    <xf numFmtId="0" fontId="2" fillId="3" borderId="62" xfId="1" applyFont="1" applyFill="1" applyBorder="1" applyAlignment="1" applyProtection="1">
      <alignment horizontal="center" vertical="center"/>
    </xf>
    <xf numFmtId="49" fontId="2" fillId="3" borderId="63" xfId="1" applyNumberFormat="1" applyFont="1" applyFill="1" applyBorder="1" applyAlignment="1" applyProtection="1">
      <alignment horizontal="center" vertical="center" wrapText="1"/>
    </xf>
    <xf numFmtId="0" fontId="2" fillId="3" borderId="69" xfId="1" applyFont="1" applyFill="1" applyBorder="1" applyAlignment="1" applyProtection="1">
      <alignment horizontal="center" vertical="center"/>
    </xf>
    <xf numFmtId="49" fontId="2" fillId="3" borderId="52" xfId="1" applyNumberFormat="1" applyFont="1" applyFill="1" applyBorder="1" applyAlignment="1" applyProtection="1">
      <alignment horizontal="center" vertical="center" wrapText="1"/>
    </xf>
    <xf numFmtId="2" fontId="2" fillId="3" borderId="52" xfId="1" applyNumberFormat="1" applyFont="1" applyFill="1" applyBorder="1" applyAlignment="1" applyProtection="1">
      <alignment horizontal="center" vertical="center"/>
      <protection locked="0"/>
    </xf>
    <xf numFmtId="2" fontId="2" fillId="3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40" xfId="1" applyFont="1" applyFill="1" applyBorder="1" applyAlignment="1" applyProtection="1">
      <alignment horizontal="left" vertical="center"/>
    </xf>
    <xf numFmtId="49" fontId="2" fillId="3" borderId="40" xfId="1" applyNumberFormat="1" applyFont="1" applyFill="1" applyBorder="1" applyAlignment="1" applyProtection="1">
      <alignment horizontal="center" vertical="center" wrapText="1"/>
    </xf>
    <xf numFmtId="0" fontId="2" fillId="3" borderId="41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165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61" xfId="1" applyNumberFormat="1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/>
    </xf>
    <xf numFmtId="0" fontId="2" fillId="3" borderId="59" xfId="1" applyFont="1" applyFill="1" applyBorder="1" applyAlignment="1" applyProtection="1">
      <alignment horizontal="center" vertical="center"/>
    </xf>
    <xf numFmtId="0" fontId="2" fillId="3" borderId="63" xfId="1" applyFont="1" applyFill="1" applyBorder="1" applyAlignment="1" applyProtection="1">
      <alignment horizontal="center" vertical="center"/>
    </xf>
    <xf numFmtId="49" fontId="2" fillId="3" borderId="36" xfId="1" applyNumberFormat="1" applyFont="1" applyFill="1" applyBorder="1" applyAlignment="1" applyProtection="1">
      <alignment horizontal="center" vertical="center" wrapText="1"/>
    </xf>
    <xf numFmtId="0" fontId="2" fillId="3" borderId="36" xfId="1" applyFont="1" applyFill="1" applyBorder="1" applyAlignment="1" applyProtection="1">
      <alignment horizontal="center" vertical="center"/>
    </xf>
    <xf numFmtId="9" fontId="2" fillId="4" borderId="36" xfId="8" applyFont="1" applyFill="1" applyBorder="1" applyAlignment="1" applyProtection="1">
      <alignment horizontal="center" vertical="center"/>
      <protection locked="0"/>
    </xf>
    <xf numFmtId="9" fontId="2" fillId="3" borderId="49" xfId="8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 wrapText="1"/>
    </xf>
    <xf numFmtId="9" fontId="2" fillId="4" borderId="59" xfId="8" applyFont="1" applyFill="1" applyBorder="1" applyAlignment="1" applyProtection="1">
      <alignment horizontal="center" vertical="center"/>
      <protection locked="0"/>
    </xf>
    <xf numFmtId="14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>
      <protection locked="0"/>
    </xf>
    <xf numFmtId="0" fontId="0" fillId="0" borderId="0" xfId="0" applyFill="1"/>
    <xf numFmtId="2" fontId="12" fillId="17" borderId="6" xfId="1" applyNumberFormat="1" applyFont="1" applyFill="1" applyBorder="1" applyAlignment="1" applyProtection="1">
      <alignment horizontal="center" vertical="center"/>
      <protection locked="0"/>
    </xf>
    <xf numFmtId="168" fontId="49" fillId="0" borderId="0" xfId="14"/>
    <xf numFmtId="2" fontId="30" fillId="0" borderId="8" xfId="13" applyNumberFormat="1" applyFont="1" applyFill="1" applyBorder="1" applyAlignment="1" applyProtection="1">
      <alignment horizontal="center" vertical="center"/>
      <protection locked="0"/>
    </xf>
    <xf numFmtId="1" fontId="2" fillId="0" borderId="6" xfId="13" applyNumberFormat="1" applyFont="1" applyFill="1" applyBorder="1" applyAlignment="1" applyProtection="1">
      <alignment horizontal="center" vertical="center"/>
      <protection locked="0"/>
    </xf>
    <xf numFmtId="49" fontId="2" fillId="0" borderId="6" xfId="13" applyNumberFormat="1" applyFont="1" applyFill="1" applyBorder="1" applyAlignment="1" applyProtection="1">
      <alignment horizontal="center" vertical="center"/>
      <protection locked="0"/>
    </xf>
    <xf numFmtId="2" fontId="2" fillId="0" borderId="6" xfId="13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3" applyNumberFormat="1" applyFont="1" applyFill="1" applyBorder="1" applyAlignment="1" applyProtection="1">
      <alignment horizontal="center" vertical="center"/>
      <protection locked="0"/>
    </xf>
    <xf numFmtId="167" fontId="2" fillId="0" borderId="6" xfId="13" applyNumberFormat="1" applyFont="1" applyFill="1" applyBorder="1" applyAlignment="1" applyProtection="1">
      <alignment horizontal="center" vertical="center"/>
      <protection locked="0"/>
    </xf>
    <xf numFmtId="2" fontId="2" fillId="3" borderId="6" xfId="13" applyNumberFormat="1" applyFont="1" applyFill="1" applyBorder="1" applyAlignment="1" applyProtection="1">
      <alignment horizontal="center" vertical="center"/>
      <protection locked="0"/>
    </xf>
    <xf numFmtId="172" fontId="2" fillId="3" borderId="6" xfId="13" applyNumberFormat="1" applyFont="1" applyFill="1" applyBorder="1" applyAlignment="1" applyProtection="1">
      <alignment horizontal="center" vertical="center"/>
      <protection locked="0"/>
    </xf>
    <xf numFmtId="2" fontId="2" fillId="3" borderId="51" xfId="13" applyNumberFormat="1" applyFont="1" applyFill="1" applyBorder="1" applyAlignment="1" applyProtection="1">
      <alignment horizontal="center" vertical="center"/>
      <protection locked="0"/>
    </xf>
    <xf numFmtId="1" fontId="2" fillId="0" borderId="8" xfId="13" applyNumberFormat="1" applyFont="1" applyFill="1" applyBorder="1" applyAlignment="1" applyProtection="1">
      <alignment horizontal="center" vertical="center"/>
      <protection locked="0"/>
    </xf>
    <xf numFmtId="1" fontId="2" fillId="0" borderId="74" xfId="13" applyNumberFormat="1" applyFont="1" applyFill="1" applyBorder="1" applyAlignment="1" applyProtection="1">
      <alignment horizontal="center" vertical="center"/>
      <protection locked="0"/>
    </xf>
    <xf numFmtId="0" fontId="2" fillId="0" borderId="8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/>
    </xf>
    <xf numFmtId="2" fontId="21" fillId="0" borderId="76" xfId="13" applyNumberFormat="1" applyFont="1" applyFill="1" applyBorder="1" applyAlignment="1">
      <alignment horizontal="center" vertical="center"/>
    </xf>
    <xf numFmtId="2" fontId="21" fillId="0" borderId="77" xfId="13" applyNumberFormat="1" applyFont="1" applyFill="1" applyBorder="1" applyAlignment="1">
      <alignment horizontal="center" vertical="center"/>
    </xf>
    <xf numFmtId="2" fontId="21" fillId="0" borderId="78" xfId="13" applyNumberFormat="1" applyFont="1" applyFill="1" applyBorder="1" applyAlignment="1">
      <alignment horizontal="center" vertical="center"/>
    </xf>
    <xf numFmtId="2" fontId="30" fillId="2" borderId="4" xfId="13" applyNumberFormat="1" applyFont="1" applyFill="1" applyBorder="1" applyAlignment="1" applyProtection="1">
      <alignment horizontal="center" vertical="center"/>
      <protection locked="0"/>
    </xf>
    <xf numFmtId="2" fontId="27" fillId="2" borderId="25" xfId="13" applyNumberFormat="1" applyFont="1" applyFill="1" applyBorder="1" applyAlignment="1" applyProtection="1">
      <alignment horizontal="center" vertical="center" wrapText="1"/>
      <protection locked="0"/>
    </xf>
    <xf numFmtId="1" fontId="30" fillId="2" borderId="0" xfId="13" applyNumberFormat="1" applyFont="1" applyFill="1" applyBorder="1" applyAlignment="1" applyProtection="1">
      <alignment horizontal="center" vertical="center"/>
      <protection locked="0"/>
    </xf>
    <xf numFmtId="2" fontId="30" fillId="2" borderId="0" xfId="13" applyNumberFormat="1" applyFont="1" applyFill="1" applyBorder="1" applyAlignment="1" applyProtection="1">
      <alignment horizontal="center" vertical="center"/>
      <protection locked="0"/>
    </xf>
    <xf numFmtId="2" fontId="30" fillId="2" borderId="5" xfId="13" applyNumberFormat="1" applyFont="1" applyFill="1" applyBorder="1" applyAlignment="1" applyProtection="1">
      <alignment horizontal="center" vertical="center"/>
      <protection locked="0"/>
    </xf>
    <xf numFmtId="0" fontId="2" fillId="0" borderId="8" xfId="13" applyFont="1" applyBorder="1" applyAlignment="1">
      <alignment horizontal="center" vertical="center"/>
    </xf>
    <xf numFmtId="0" fontId="30" fillId="2" borderId="4" xfId="13" applyFont="1" applyFill="1" applyBorder="1" applyAlignment="1">
      <alignment horizontal="center" vertical="center"/>
    </xf>
    <xf numFmtId="0" fontId="30" fillId="2" borderId="25" xfId="13" applyFont="1" applyFill="1" applyBorder="1" applyAlignment="1">
      <alignment horizontal="center" vertical="center" wrapText="1"/>
    </xf>
    <xf numFmtId="0" fontId="30" fillId="2" borderId="0" xfId="13" applyFont="1" applyFill="1" applyBorder="1" applyAlignment="1">
      <alignment horizontal="center" vertical="center"/>
    </xf>
    <xf numFmtId="0" fontId="30" fillId="2" borderId="5" xfId="13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0" fontId="2" fillId="2" borderId="25" xfId="13" applyFont="1" applyFill="1" applyBorder="1" applyAlignment="1">
      <alignment horizontal="center" vertical="center" wrapText="1"/>
    </xf>
    <xf numFmtId="0" fontId="2" fillId="2" borderId="0" xfId="13" applyFont="1" applyFill="1" applyBorder="1" applyAlignment="1">
      <alignment horizontal="center" vertical="center"/>
    </xf>
    <xf numFmtId="0" fontId="2" fillId="2" borderId="5" xfId="13" applyFont="1" applyFill="1" applyBorder="1" applyAlignment="1">
      <alignment horizontal="center" vertical="center"/>
    </xf>
    <xf numFmtId="0" fontId="2" fillId="0" borderId="46" xfId="13" applyFont="1" applyBorder="1" applyAlignment="1">
      <alignment horizontal="center" vertical="center"/>
    </xf>
    <xf numFmtId="0" fontId="2" fillId="2" borderId="25" xfId="13" applyFont="1" applyFill="1" applyBorder="1" applyAlignment="1">
      <alignment horizontal="center" vertical="center"/>
    </xf>
    <xf numFmtId="0" fontId="2" fillId="2" borderId="8" xfId="13" applyFont="1" applyFill="1" applyBorder="1" applyAlignment="1">
      <alignment horizontal="center" vertical="center"/>
    </xf>
    <xf numFmtId="0" fontId="2" fillId="2" borderId="6" xfId="13" applyFont="1" applyFill="1" applyBorder="1" applyAlignment="1">
      <alignment horizontal="center" vertical="center"/>
    </xf>
    <xf numFmtId="0" fontId="2" fillId="2" borderId="4" xfId="13" applyFont="1" applyFill="1" applyBorder="1" applyAlignment="1" applyProtection="1">
      <alignment horizontal="center" vertical="center" wrapText="1"/>
    </xf>
    <xf numFmtId="0" fontId="2" fillId="0" borderId="69" xfId="13" applyFont="1" applyBorder="1" applyAlignment="1">
      <alignment horizontal="center" vertical="center"/>
    </xf>
    <xf numFmtId="0" fontId="16" fillId="2" borderId="9" xfId="13" applyFont="1" applyFill="1" applyBorder="1" applyAlignment="1" applyProtection="1">
      <alignment horizontal="center" vertical="center" wrapText="1"/>
    </xf>
    <xf numFmtId="0" fontId="16" fillId="2" borderId="68" xfId="13" applyFont="1" applyFill="1" applyBorder="1" applyAlignment="1">
      <alignment horizontal="center" vertical="center"/>
    </xf>
    <xf numFmtId="0" fontId="16" fillId="2" borderId="10" xfId="13" applyFont="1" applyFill="1" applyBorder="1" applyAlignment="1">
      <alignment horizontal="center" vertical="center"/>
    </xf>
    <xf numFmtId="0" fontId="16" fillId="2" borderId="11" xfId="13" applyFont="1" applyFill="1" applyBorder="1" applyAlignment="1">
      <alignment horizontal="center" vertical="center"/>
    </xf>
    <xf numFmtId="0" fontId="16" fillId="3" borderId="62" xfId="13" applyFont="1" applyFill="1" applyBorder="1" applyAlignment="1">
      <alignment horizontal="center" vertical="center"/>
    </xf>
    <xf numFmtId="0" fontId="16" fillId="3" borderId="63" xfId="13" applyFont="1" applyFill="1" applyBorder="1" applyAlignment="1">
      <alignment horizontal="center" vertical="center"/>
    </xf>
    <xf numFmtId="0" fontId="2" fillId="3" borderId="66" xfId="13" applyFont="1" applyFill="1" applyBorder="1" applyAlignment="1">
      <alignment horizontal="center" vertical="center"/>
    </xf>
    <xf numFmtId="2" fontId="2" fillId="3" borderId="63" xfId="13" applyNumberFormat="1" applyFont="1" applyFill="1" applyBorder="1" applyAlignment="1" applyProtection="1">
      <alignment horizontal="center" vertical="center"/>
      <protection locked="0"/>
    </xf>
    <xf numFmtId="2" fontId="2" fillId="3" borderId="64" xfId="13" applyNumberFormat="1" applyFont="1" applyFill="1" applyBorder="1" applyAlignment="1" applyProtection="1">
      <alignment horizontal="center" vertical="center"/>
      <protection locked="0"/>
    </xf>
    <xf numFmtId="2" fontId="67" fillId="0" borderId="10" xfId="13" applyNumberFormat="1" applyFont="1" applyFill="1" applyBorder="1" applyAlignment="1" applyProtection="1">
      <alignment horizontal="center" vertical="center"/>
      <protection locked="0"/>
    </xf>
    <xf numFmtId="2" fontId="67" fillId="0" borderId="79" xfId="13" applyNumberFormat="1" applyFont="1" applyFill="1" applyBorder="1" applyAlignment="1" applyProtection="1">
      <alignment horizontal="center" vertical="center"/>
      <protection locked="0"/>
    </xf>
    <xf numFmtId="2" fontId="67" fillId="0" borderId="80" xfId="13" applyNumberFormat="1" applyFont="1" applyFill="1" applyBorder="1" applyAlignment="1" applyProtection="1">
      <alignment horizontal="center" vertical="center"/>
      <protection locked="0"/>
    </xf>
    <xf numFmtId="2" fontId="68" fillId="5" borderId="6" xfId="1" applyNumberFormat="1" applyFont="1" applyFill="1" applyBorder="1" applyAlignment="1" applyProtection="1">
      <alignment horizontal="center" vertical="center"/>
      <protection locked="0"/>
    </xf>
    <xf numFmtId="2" fontId="68" fillId="5" borderId="52" xfId="1" applyNumberFormat="1" applyFont="1" applyFill="1" applyBorder="1" applyAlignment="1" applyProtection="1">
      <alignment horizontal="center" vertical="center"/>
      <protection locked="0"/>
    </xf>
    <xf numFmtId="165" fontId="68" fillId="5" borderId="6" xfId="1" applyNumberFormat="1" applyFont="1" applyFill="1" applyBorder="1" applyAlignment="1" applyProtection="1">
      <alignment horizontal="center" vertical="center"/>
      <protection locked="0"/>
    </xf>
    <xf numFmtId="2" fontId="68" fillId="5" borderId="63" xfId="1" applyNumberFormat="1" applyFont="1" applyFill="1" applyBorder="1" applyAlignment="1" applyProtection="1">
      <alignment horizontal="center" vertical="center"/>
      <protection locked="0"/>
    </xf>
    <xf numFmtId="2" fontId="68" fillId="5" borderId="41" xfId="1" applyNumberFormat="1" applyFont="1" applyFill="1" applyBorder="1" applyAlignment="1" applyProtection="1">
      <alignment horizontal="center" vertical="center"/>
      <protection locked="0"/>
    </xf>
    <xf numFmtId="165" fontId="68" fillId="5" borderId="40" xfId="1" applyNumberFormat="1" applyFont="1" applyFill="1" applyBorder="1" applyAlignment="1" applyProtection="1">
      <alignment horizontal="center" vertical="center"/>
      <protection locked="0"/>
    </xf>
    <xf numFmtId="9" fontId="68" fillId="5" borderId="36" xfId="8" applyFont="1" applyFill="1" applyBorder="1" applyAlignment="1" applyProtection="1">
      <alignment horizontal="center" vertical="center"/>
      <protection locked="0"/>
    </xf>
    <xf numFmtId="9" fontId="68" fillId="5" borderId="59" xfId="8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62" xfId="1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</xf>
    <xf numFmtId="0" fontId="2" fillId="0" borderId="41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1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165" fontId="68" fillId="5" borderId="63" xfId="1" applyNumberFormat="1" applyFont="1" applyFill="1" applyBorder="1" applyAlignment="1" applyProtection="1">
      <alignment horizontal="center" vertical="center"/>
      <protection locked="0"/>
    </xf>
    <xf numFmtId="2" fontId="34" fillId="0" borderId="8" xfId="13" applyNumberFormat="1" applyFont="1" applyFill="1" applyBorder="1" applyAlignment="1" applyProtection="1">
      <alignment horizontal="center" vertical="center"/>
      <protection locked="0"/>
    </xf>
    <xf numFmtId="0" fontId="9" fillId="0" borderId="8" xfId="13" applyFont="1" applyBorder="1" applyAlignment="1">
      <alignment horizontal="left" vertical="center" wrapText="1"/>
    </xf>
    <xf numFmtId="0" fontId="9" fillId="0" borderId="6" xfId="13" applyFont="1" applyBorder="1" applyAlignment="1">
      <alignment horizontal="center" vertical="center"/>
    </xf>
    <xf numFmtId="0" fontId="9" fillId="0" borderId="6" xfId="13" applyFont="1" applyBorder="1" applyAlignment="1">
      <alignment horizontal="left" vertical="center"/>
    </xf>
    <xf numFmtId="165" fontId="2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75" xfId="13" applyNumberFormat="1" applyFont="1" applyFill="1" applyBorder="1" applyAlignment="1" applyProtection="1">
      <alignment horizontal="center" vertical="center"/>
      <protection locked="0"/>
    </xf>
    <xf numFmtId="165" fontId="9" fillId="0" borderId="51" xfId="13" applyNumberFormat="1" applyFont="1" applyFill="1" applyBorder="1" applyAlignment="1" applyProtection="1">
      <alignment horizontal="center" vertical="center"/>
      <protection locked="0"/>
    </xf>
    <xf numFmtId="165" fontId="21" fillId="0" borderId="76" xfId="13" applyNumberFormat="1" applyFont="1" applyFill="1" applyBorder="1"/>
    <xf numFmtId="165" fontId="21" fillId="0" borderId="77" xfId="13" applyNumberFormat="1" applyFont="1" applyFill="1" applyBorder="1"/>
    <xf numFmtId="165" fontId="21" fillId="0" borderId="78" xfId="13" applyNumberFormat="1" applyFont="1" applyFill="1" applyBorder="1"/>
    <xf numFmtId="0" fontId="2" fillId="0" borderId="0" xfId="13" applyFill="1" applyBorder="1"/>
    <xf numFmtId="2" fontId="34" fillId="2" borderId="4" xfId="13" applyNumberFormat="1" applyFont="1" applyFill="1" applyBorder="1" applyAlignment="1" applyProtection="1">
      <alignment horizontal="center" vertical="center"/>
      <protection locked="0"/>
    </xf>
    <xf numFmtId="2" fontId="30" fillId="2" borderId="25" xfId="13" applyNumberFormat="1" applyFont="1" applyFill="1" applyBorder="1" applyAlignment="1" applyProtection="1">
      <alignment horizontal="center" vertical="center"/>
      <protection locked="0"/>
    </xf>
    <xf numFmtId="0" fontId="9" fillId="0" borderId="8" xfId="13" applyFont="1" applyBorder="1" applyAlignment="1">
      <alignment horizontal="left" vertical="center"/>
    </xf>
    <xf numFmtId="0" fontId="30" fillId="2" borderId="4" xfId="13" applyFont="1" applyFill="1" applyBorder="1"/>
    <xf numFmtId="0" fontId="30" fillId="2" borderId="25" xfId="13" applyFont="1" applyFill="1" applyBorder="1" applyAlignment="1">
      <alignment wrapText="1"/>
    </xf>
    <xf numFmtId="0" fontId="30" fillId="2" borderId="0" xfId="13" applyFont="1" applyFill="1" applyBorder="1"/>
    <xf numFmtId="0" fontId="30" fillId="2" borderId="5" xfId="13" applyFont="1" applyFill="1" applyBorder="1"/>
    <xf numFmtId="0" fontId="2" fillId="2" borderId="4" xfId="13" applyFill="1" applyBorder="1"/>
    <xf numFmtId="0" fontId="2" fillId="2" borderId="25" xfId="13" applyFont="1" applyFill="1" applyBorder="1" applyAlignment="1">
      <alignment wrapText="1"/>
    </xf>
    <xf numFmtId="0" fontId="2" fillId="2" borderId="0" xfId="13" applyFont="1" applyFill="1" applyBorder="1"/>
    <xf numFmtId="0" fontId="2" fillId="2" borderId="5" xfId="13" applyFont="1" applyFill="1" applyBorder="1"/>
    <xf numFmtId="0" fontId="9" fillId="0" borderId="46" xfId="13" applyFont="1" applyBorder="1" applyAlignment="1">
      <alignment horizontal="left" vertical="center"/>
    </xf>
    <xf numFmtId="0" fontId="2" fillId="2" borderId="4" xfId="13" applyFill="1" applyBorder="1" applyAlignment="1">
      <alignment horizontal="left"/>
    </xf>
    <xf numFmtId="0" fontId="2" fillId="2" borderId="25" xfId="13" applyFill="1" applyBorder="1" applyAlignment="1">
      <alignment horizontal="left"/>
    </xf>
    <xf numFmtId="0" fontId="2" fillId="2" borderId="0" xfId="13" applyFill="1" applyBorder="1"/>
    <xf numFmtId="0" fontId="2" fillId="2" borderId="5" xfId="13" applyFill="1" applyBorder="1"/>
    <xf numFmtId="0" fontId="9" fillId="2" borderId="8" xfId="13" applyFont="1" applyFill="1" applyBorder="1" applyAlignment="1">
      <alignment vertical="center"/>
    </xf>
    <xf numFmtId="0" fontId="9" fillId="2" borderId="6" xfId="13" applyFont="1" applyFill="1" applyBorder="1" applyAlignment="1">
      <alignment horizontal="center" vertical="center"/>
    </xf>
    <xf numFmtId="0" fontId="2" fillId="2" borderId="4" xfId="13" applyFont="1" applyFill="1" applyBorder="1" applyAlignment="1" applyProtection="1">
      <alignment horizontal="left" wrapText="1"/>
    </xf>
    <xf numFmtId="0" fontId="9" fillId="0" borderId="69" xfId="13" applyFont="1" applyBorder="1" applyAlignment="1">
      <alignment horizontal="left" vertical="center"/>
    </xf>
    <xf numFmtId="165" fontId="9" fillId="0" borderId="52" xfId="13" applyNumberFormat="1" applyFont="1" applyFill="1" applyBorder="1" applyAlignment="1" applyProtection="1">
      <alignment horizontal="center" vertical="center"/>
      <protection locked="0"/>
    </xf>
    <xf numFmtId="165" fontId="9" fillId="0" borderId="18" xfId="13" applyNumberFormat="1" applyFont="1" applyFill="1" applyBorder="1" applyAlignment="1" applyProtection="1">
      <alignment horizontal="center" vertical="center"/>
      <protection locked="0"/>
    </xf>
    <xf numFmtId="165" fontId="9" fillId="0" borderId="57" xfId="13" applyNumberFormat="1" applyFont="1" applyFill="1" applyBorder="1" applyAlignment="1" applyProtection="1">
      <alignment horizontal="center" vertical="center"/>
      <protection locked="0"/>
    </xf>
    <xf numFmtId="0" fontId="16" fillId="2" borderId="9" xfId="13" applyFont="1" applyFill="1" applyBorder="1" applyAlignment="1" applyProtection="1">
      <alignment horizontal="left" wrapText="1"/>
    </xf>
    <xf numFmtId="0" fontId="16" fillId="2" borderId="68" xfId="13" applyFont="1" applyFill="1" applyBorder="1" applyAlignment="1">
      <alignment horizontal="left"/>
    </xf>
    <xf numFmtId="0" fontId="16" fillId="2" borderId="10" xfId="13" applyFont="1" applyFill="1" applyBorder="1"/>
    <xf numFmtId="0" fontId="16" fillId="2" borderId="11" xfId="13" applyFont="1" applyFill="1" applyBorder="1"/>
    <xf numFmtId="0" fontId="26" fillId="3" borderId="62" xfId="13" applyFont="1" applyFill="1" applyBorder="1" applyAlignment="1">
      <alignment horizontal="left" vertical="center"/>
    </xf>
    <xf numFmtId="0" fontId="26" fillId="3" borderId="63" xfId="13" applyFont="1" applyFill="1" applyBorder="1" applyAlignment="1">
      <alignment horizontal="center" vertical="center"/>
    </xf>
    <xf numFmtId="0" fontId="9" fillId="3" borderId="66" xfId="13" applyFont="1" applyFill="1" applyBorder="1" applyAlignment="1">
      <alignment horizontal="left" vertical="center"/>
    </xf>
    <xf numFmtId="2" fontId="9" fillId="3" borderId="63" xfId="13" applyNumberFormat="1" applyFont="1" applyFill="1" applyBorder="1" applyAlignment="1" applyProtection="1">
      <alignment horizontal="center" vertical="center"/>
      <protection locked="0"/>
    </xf>
    <xf numFmtId="2" fontId="9" fillId="3" borderId="64" xfId="13" applyNumberFormat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vertical="center" wrapText="1"/>
      <protection locked="0"/>
    </xf>
    <xf numFmtId="0" fontId="9" fillId="2" borderId="1" xfId="1" applyFont="1" applyFill="1" applyBorder="1" applyProtection="1"/>
    <xf numFmtId="0" fontId="2" fillId="2" borderId="41" xfId="1" applyFont="1" applyFill="1" applyBorder="1" applyAlignment="1" applyProtection="1">
      <alignment horizontal="left" vertical="center"/>
      <protection locked="0"/>
    </xf>
    <xf numFmtId="0" fontId="2" fillId="3" borderId="8" xfId="1" applyFont="1" applyFill="1" applyBorder="1" applyAlignment="1" applyProtection="1">
      <alignment horizontal="center" vertical="center"/>
    </xf>
    <xf numFmtId="0" fontId="2" fillId="3" borderId="6" xfId="1" applyFon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49" fontId="2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3" borderId="69" xfId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/>
      <protection locked="0"/>
    </xf>
    <xf numFmtId="49" fontId="2" fillId="3" borderId="5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2" xfId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2" fontId="2" fillId="3" borderId="41" xfId="1" applyNumberFormat="1" applyFont="1" applyFill="1" applyBorder="1" applyAlignment="1" applyProtection="1">
      <alignment horizontal="center" vertical="center"/>
      <protection locked="0"/>
    </xf>
    <xf numFmtId="2" fontId="2" fillId="3" borderId="65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3" xfId="1" applyFont="1" applyFill="1" applyBorder="1" applyAlignment="1" applyProtection="1">
      <alignment horizontal="left" vertical="center"/>
      <protection locked="0"/>
    </xf>
    <xf numFmtId="49" fontId="8" fillId="0" borderId="40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Fill="1" applyBorder="1" applyAlignment="1" applyProtection="1">
      <alignment horizontal="left" vertical="center" wrapText="1"/>
      <protection locked="0"/>
    </xf>
    <xf numFmtId="2" fontId="2" fillId="2" borderId="41" xfId="1" applyNumberFormat="1" applyFont="1" applyFill="1" applyBorder="1" applyAlignment="1" applyProtection="1">
      <alignment horizontal="center" vertical="center"/>
      <protection locked="0"/>
    </xf>
    <xf numFmtId="2" fontId="2" fillId="2" borderId="65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6" borderId="69" xfId="1" applyFont="1" applyFill="1" applyBorder="1" applyAlignment="1" applyProtection="1">
      <alignment horizontal="center" vertical="center"/>
      <protection locked="0"/>
    </xf>
    <xf numFmtId="0" fontId="2" fillId="6" borderId="52" xfId="1" applyFont="1" applyFill="1" applyBorder="1" applyAlignment="1" applyProtection="1">
      <alignment horizontal="left" vertical="center" wrapText="1"/>
      <protection locked="0"/>
    </xf>
    <xf numFmtId="49" fontId="2" fillId="6" borderId="52" xfId="1" quotePrefix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  <protection locked="0"/>
    </xf>
    <xf numFmtId="165" fontId="2" fillId="4" borderId="52" xfId="1" applyNumberFormat="1" applyFont="1" applyFill="1" applyBorder="1" applyAlignment="1" applyProtection="1">
      <alignment horizontal="center" vertical="center"/>
      <protection locked="0"/>
    </xf>
    <xf numFmtId="165" fontId="68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</xf>
    <xf numFmtId="165" fontId="2" fillId="4" borderId="41" xfId="1" applyNumberFormat="1" applyFont="1" applyFill="1" applyBorder="1" applyAlignment="1" applyProtection="1">
      <alignment horizontal="center" vertical="center"/>
      <protection locked="0"/>
    </xf>
    <xf numFmtId="165" fontId="68" fillId="5" borderId="41" xfId="1" applyNumberFormat="1" applyFont="1" applyFill="1" applyBorder="1" applyAlignment="1" applyProtection="1">
      <alignment horizontal="center" vertical="center"/>
      <protection locked="0"/>
    </xf>
    <xf numFmtId="165" fontId="2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</xf>
    <xf numFmtId="165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69" xfId="1" applyFont="1" applyFill="1" applyBorder="1" applyAlignment="1" applyProtection="1">
      <alignment horizontal="center" vertical="center"/>
      <protection locked="0"/>
    </xf>
    <xf numFmtId="0" fontId="2" fillId="0" borderId="52" xfId="1" applyFont="1" applyFill="1" applyBorder="1" applyAlignment="1" applyProtection="1">
      <alignment horizontal="left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 wrapText="1"/>
      <protection locked="0"/>
    </xf>
    <xf numFmtId="49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7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center" vertical="center"/>
    </xf>
    <xf numFmtId="0" fontId="2" fillId="3" borderId="81" xfId="1" applyFont="1" applyFill="1" applyBorder="1" applyAlignment="1" applyProtection="1">
      <alignment horizontal="center" vertical="center"/>
    </xf>
    <xf numFmtId="165" fontId="2" fillId="4" borderId="63" xfId="1" applyNumberFormat="1" applyFont="1" applyFill="1" applyBorder="1" applyAlignment="1" applyProtection="1">
      <alignment horizontal="center" vertical="center"/>
      <protection locked="0"/>
    </xf>
    <xf numFmtId="165" fontId="2" fillId="3" borderId="64" xfId="1" applyNumberFormat="1" applyFont="1" applyFill="1" applyBorder="1" applyAlignment="1" applyProtection="1">
      <alignment horizontal="center" vertical="center"/>
      <protection locked="0"/>
    </xf>
    <xf numFmtId="173" fontId="2" fillId="3" borderId="41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vertical="center"/>
      <protection locked="0"/>
    </xf>
    <xf numFmtId="49" fontId="2" fillId="2" borderId="6" xfId="1" applyNumberFormat="1" applyFont="1" applyFill="1" applyBorder="1" applyAlignment="1" applyProtection="1">
      <alignment vertical="center" wrapText="1"/>
      <protection locked="0"/>
    </xf>
    <xf numFmtId="0" fontId="2" fillId="3" borderId="63" xfId="1" applyFont="1" applyFill="1" applyBorder="1" applyAlignment="1" applyProtection="1">
      <alignment horizontal="left" vertical="center"/>
      <protection locked="0"/>
    </xf>
    <xf numFmtId="49" fontId="2" fillId="3" borderId="63" xfId="1" applyNumberFormat="1" applyFont="1" applyFill="1" applyBorder="1" applyAlignment="1" applyProtection="1">
      <alignment vertical="center"/>
      <protection locked="0"/>
    </xf>
    <xf numFmtId="0" fontId="2" fillId="3" borderId="6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/>
      <protection locked="0"/>
    </xf>
    <xf numFmtId="0" fontId="40" fillId="2" borderId="52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49" fontId="2" fillId="3" borderId="63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40" xfId="1" applyNumberFormat="1" applyFont="1" applyFill="1" applyBorder="1" applyAlignment="1" applyProtection="1">
      <alignment horizontal="center" vertical="center" wrapText="1"/>
    </xf>
    <xf numFmtId="49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/>
    </xf>
    <xf numFmtId="165" fontId="21" fillId="6" borderId="6" xfId="1" applyNumberFormat="1" applyFont="1" applyFill="1" applyBorder="1" applyAlignment="1" applyProtection="1">
      <alignment horizontal="center" vertical="center"/>
      <protection locked="0"/>
    </xf>
    <xf numFmtId="49" fontId="2" fillId="6" borderId="52" xfId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</xf>
    <xf numFmtId="165" fontId="21" fillId="6" borderId="52" xfId="1" applyNumberFormat="1" applyFont="1" applyFill="1" applyBorder="1" applyAlignment="1" applyProtection="1">
      <alignment horizontal="center" vertical="center"/>
      <protection locked="0"/>
    </xf>
    <xf numFmtId="165" fontId="21" fillId="5" borderId="41" xfId="1" applyNumberFormat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65" fontId="21" fillId="5" borderId="6" xfId="1" applyNumberFormat="1" applyFont="1" applyFill="1" applyBorder="1" applyAlignment="1" applyProtection="1">
      <alignment horizontal="center" vertical="center"/>
      <protection locked="0"/>
    </xf>
    <xf numFmtId="165" fontId="21" fillId="5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7" xfId="1" applyNumberFormat="1" applyFont="1" applyFill="1" applyBorder="1" applyAlignment="1" applyProtection="1">
      <alignment horizontal="center" vertical="center"/>
      <protection locked="0"/>
    </xf>
    <xf numFmtId="2" fontId="2" fillId="3" borderId="8" xfId="1" applyNumberFormat="1" applyFont="1" applyFill="1" applyBorder="1" applyAlignment="1" applyProtection="1">
      <alignment horizontal="center" vertical="center"/>
    </xf>
    <xf numFmtId="2" fontId="2" fillId="3" borderId="6" xfId="1" applyNumberFormat="1" applyFont="1" applyFill="1" applyBorder="1" applyAlignment="1" applyProtection="1">
      <alignment horizontal="left" vertical="center"/>
    </xf>
    <xf numFmtId="2" fontId="2" fillId="3" borderId="6" xfId="1" applyNumberFormat="1" applyFont="1" applyFill="1" applyBorder="1" applyAlignment="1" applyProtection="1">
      <alignment horizontal="center" vertical="center"/>
    </xf>
    <xf numFmtId="1" fontId="2" fillId="3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2" borderId="41" xfId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vertical="center"/>
    </xf>
    <xf numFmtId="0" fontId="2" fillId="3" borderId="40" xfId="1" applyFont="1" applyFill="1" applyBorder="1" applyAlignment="1" applyProtection="1">
      <alignment horizontal="left" vertical="center" wrapText="1"/>
    </xf>
    <xf numFmtId="165" fontId="2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6" xfId="13" applyNumberFormat="1" applyFont="1" applyFill="1" applyBorder="1" applyAlignment="1" applyProtection="1">
      <alignment horizontal="center" vertical="center"/>
      <protection locked="0"/>
    </xf>
    <xf numFmtId="165" fontId="9" fillId="0" borderId="75" xfId="13" applyNumberFormat="1" applyFont="1" applyFill="1" applyBorder="1" applyAlignment="1" applyProtection="1">
      <alignment horizontal="center" vertical="center"/>
      <protection locked="0"/>
    </xf>
    <xf numFmtId="165" fontId="9" fillId="0" borderId="51" xfId="13" applyNumberFormat="1" applyFont="1" applyFill="1" applyBorder="1" applyAlignment="1" applyProtection="1">
      <alignment horizontal="center" vertical="center"/>
      <protection locked="0"/>
    </xf>
    <xf numFmtId="165" fontId="9" fillId="0" borderId="52" xfId="13" applyNumberFormat="1" applyFont="1" applyFill="1" applyBorder="1" applyAlignment="1" applyProtection="1">
      <alignment horizontal="center" vertical="center"/>
      <protection locked="0"/>
    </xf>
    <xf numFmtId="165" fontId="9" fillId="0" borderId="18" xfId="13" applyNumberFormat="1" applyFont="1" applyFill="1" applyBorder="1" applyAlignment="1" applyProtection="1">
      <alignment horizontal="center" vertical="center"/>
      <protection locked="0"/>
    </xf>
    <xf numFmtId="165" fontId="9" fillId="0" borderId="57" xfId="13" applyNumberFormat="1" applyFont="1" applyFill="1" applyBorder="1" applyAlignment="1" applyProtection="1">
      <alignment horizontal="center" vertical="center"/>
      <protection locked="0"/>
    </xf>
    <xf numFmtId="0" fontId="3" fillId="0" borderId="82" xfId="1" applyFont="1" applyBorder="1" applyAlignment="1" applyProtection="1">
      <alignment horizontal="center"/>
    </xf>
    <xf numFmtId="0" fontId="3" fillId="0" borderId="83" xfId="1" applyFont="1" applyBorder="1" applyAlignment="1" applyProtection="1">
      <alignment horizontal="center"/>
    </xf>
    <xf numFmtId="0" fontId="3" fillId="0" borderId="84" xfId="1" applyFont="1" applyBorder="1" applyAlignment="1" applyProtection="1">
      <alignment horizontal="center"/>
    </xf>
    <xf numFmtId="0" fontId="4" fillId="16" borderId="4" xfId="1" applyFont="1" applyFill="1" applyBorder="1" applyAlignment="1" applyProtection="1">
      <alignment horizontal="center"/>
    </xf>
    <xf numFmtId="0" fontId="4" fillId="16" borderId="0" xfId="1" applyFont="1" applyFill="1" applyBorder="1" applyAlignment="1" applyProtection="1">
      <alignment horizontal="center"/>
    </xf>
    <xf numFmtId="0" fontId="4" fillId="16" borderId="5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0" xfId="2" applyBorder="1" applyAlignment="1" applyProtection="1">
      <alignment horizontal="center" vertical="center"/>
    </xf>
    <xf numFmtId="0" fontId="5" fillId="0" borderId="5" xfId="2" applyBorder="1" applyAlignment="1" applyProtection="1">
      <alignment horizontal="center" vertical="center"/>
    </xf>
    <xf numFmtId="2" fontId="12" fillId="2" borderId="21" xfId="1" applyNumberFormat="1" applyFont="1" applyFill="1" applyBorder="1" applyAlignment="1" applyProtection="1">
      <alignment horizontal="left"/>
    </xf>
    <xf numFmtId="2" fontId="12" fillId="2" borderId="19" xfId="1" applyNumberFormat="1" applyFont="1" applyFill="1" applyBorder="1" applyAlignment="1" applyProtection="1">
      <alignment horizontal="left"/>
    </xf>
    <xf numFmtId="2" fontId="12" fillId="2" borderId="22" xfId="1" applyNumberFormat="1" applyFont="1" applyFill="1" applyBorder="1" applyAlignment="1" applyProtection="1">
      <alignment horizontal="left"/>
    </xf>
    <xf numFmtId="2" fontId="12" fillId="2" borderId="26" xfId="1" applyNumberFormat="1" applyFont="1" applyFill="1" applyBorder="1" applyAlignment="1" applyProtection="1">
      <alignment horizontal="left"/>
    </xf>
    <xf numFmtId="2" fontId="12" fillId="2" borderId="0" xfId="1" applyNumberFormat="1" applyFont="1" applyFill="1" applyBorder="1" applyAlignment="1" applyProtection="1">
      <alignment horizontal="left"/>
    </xf>
    <xf numFmtId="2" fontId="12" fillId="2" borderId="27" xfId="1" applyNumberFormat="1" applyFont="1" applyFill="1" applyBorder="1" applyAlignment="1" applyProtection="1">
      <alignment horizontal="left"/>
    </xf>
    <xf numFmtId="1" fontId="12" fillId="2" borderId="26" xfId="1" applyNumberFormat="1" applyFont="1" applyFill="1" applyBorder="1" applyAlignment="1" applyProtection="1">
      <alignment horizontal="left"/>
    </xf>
    <xf numFmtId="1" fontId="12" fillId="2" borderId="0" xfId="1" applyNumberFormat="1" applyFont="1" applyFill="1" applyBorder="1" applyAlignment="1" applyProtection="1">
      <alignment horizontal="left"/>
    </xf>
    <xf numFmtId="1" fontId="12" fillId="2" borderId="27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27" fillId="2" borderId="45" xfId="1" applyFont="1" applyFill="1" applyBorder="1" applyAlignment="1" applyProtection="1">
      <alignment horizontal="center" vertical="center" textRotation="90"/>
    </xf>
    <xf numFmtId="0" fontId="27" fillId="2" borderId="53" xfId="1" applyFont="1" applyFill="1" applyBorder="1" applyAlignment="1" applyProtection="1">
      <alignment horizontal="center" vertical="center" textRotation="90"/>
    </xf>
    <xf numFmtId="0" fontId="25" fillId="2" borderId="42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45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53" xfId="1" applyFont="1" applyFill="1" applyBorder="1" applyAlignment="1" applyProtection="1">
      <alignment horizontal="center" vertical="center" textRotation="90" wrapText="1" readingOrder="1"/>
      <protection locked="0"/>
    </xf>
    <xf numFmtId="0" fontId="66" fillId="0" borderId="0" xfId="0" applyFont="1" applyAlignment="1">
      <alignment horizontal="center" wrapText="1"/>
    </xf>
    <xf numFmtId="0" fontId="25" fillId="0" borderId="42" xfId="1" applyFont="1" applyBorder="1" applyAlignment="1">
      <alignment horizontal="center" vertical="center" textRotation="90"/>
    </xf>
    <xf numFmtId="0" fontId="25" fillId="0" borderId="53" xfId="1" applyFont="1" applyBorder="1" applyAlignment="1">
      <alignment horizontal="center" vertical="center" textRotation="90"/>
    </xf>
    <xf numFmtId="0" fontId="25" fillId="0" borderId="4" xfId="1" applyFont="1" applyBorder="1" applyAlignment="1">
      <alignment horizontal="center" vertical="center" textRotation="90"/>
    </xf>
    <xf numFmtId="0" fontId="25" fillId="0" borderId="9" xfId="1" applyFont="1" applyBorder="1" applyAlignment="1">
      <alignment horizontal="center" vertical="center" textRotation="9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5" fillId="2" borderId="1" xfId="1" applyFont="1" applyFill="1" applyBorder="1" applyAlignment="1" applyProtection="1">
      <alignment horizontal="center" vertical="center" textRotation="90"/>
    </xf>
    <xf numFmtId="0" fontId="25" fillId="2" borderId="4" xfId="1" applyFont="1" applyFill="1" applyBorder="1" applyAlignment="1" applyProtection="1">
      <alignment horizontal="center" vertical="center" textRotation="90"/>
    </xf>
    <xf numFmtId="0" fontId="25" fillId="2" borderId="9" xfId="1" applyFont="1" applyFill="1" applyBorder="1" applyAlignment="1" applyProtection="1">
      <alignment horizontal="center" vertical="center" textRotation="90"/>
    </xf>
    <xf numFmtId="0" fontId="25" fillId="0" borderId="1" xfId="1" applyFont="1" applyBorder="1" applyAlignment="1">
      <alignment horizontal="center" vertical="center" textRotation="90"/>
    </xf>
    <xf numFmtId="0" fontId="9" fillId="0" borderId="4" xfId="1" applyFont="1" applyBorder="1" applyAlignment="1"/>
    <xf numFmtId="0" fontId="9" fillId="0" borderId="9" xfId="1" applyFont="1" applyBorder="1" applyAlignment="1"/>
    <xf numFmtId="0" fontId="2" fillId="0" borderId="4" xfId="1" applyBorder="1" applyAlignment="1"/>
    <xf numFmtId="0" fontId="2" fillId="0" borderId="9" xfId="1" applyBorder="1" applyAlignment="1"/>
    <xf numFmtId="0" fontId="25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48" fillId="13" borderId="88" xfId="10" applyFill="1" applyBorder="1"/>
    <xf numFmtId="0" fontId="8" fillId="2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vertical="center"/>
    </xf>
    <xf numFmtId="0" fontId="25" fillId="0" borderId="1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7" fillId="0" borderId="4" xfId="1" applyFont="1" applyBorder="1" applyAlignment="1">
      <alignment horizontal="center" vertical="center" textRotation="90" wrapText="1"/>
    </xf>
    <xf numFmtId="0" fontId="25" fillId="2" borderId="4" xfId="1" applyFont="1" applyFill="1" applyBorder="1" applyAlignment="1" applyProtection="1">
      <alignment horizontal="center" textRotation="90" wrapText="1"/>
      <protection locked="0"/>
    </xf>
    <xf numFmtId="0" fontId="2" fillId="0" borderId="9" xfId="1" applyBorder="1" applyAlignment="1">
      <alignment horizontal="center" textRotation="90" wrapText="1"/>
    </xf>
    <xf numFmtId="0" fontId="27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5" fillId="7" borderId="82" xfId="1" applyFont="1" applyFill="1" applyBorder="1" applyAlignment="1">
      <alignment horizontal="center" vertical="center"/>
    </xf>
    <xf numFmtId="0" fontId="45" fillId="7" borderId="83" xfId="1" applyFont="1" applyFill="1" applyBorder="1" applyAlignment="1">
      <alignment horizontal="center" vertical="center"/>
    </xf>
    <xf numFmtId="0" fontId="45" fillId="7" borderId="84" xfId="1" applyFont="1" applyFill="1" applyBorder="1" applyAlignment="1">
      <alignment horizontal="center" vertical="center"/>
    </xf>
    <xf numFmtId="0" fontId="45" fillId="12" borderId="70" xfId="1" applyFont="1" applyFill="1" applyBorder="1" applyAlignment="1">
      <alignment horizontal="center" vertical="center" wrapText="1"/>
    </xf>
    <xf numFmtId="0" fontId="45" fillId="12" borderId="44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 wrapText="1"/>
    </xf>
    <xf numFmtId="0" fontId="27" fillId="12" borderId="41" xfId="1" applyFont="1" applyFill="1" applyBorder="1" applyAlignment="1">
      <alignment horizontal="center" vertical="center"/>
    </xf>
    <xf numFmtId="0" fontId="27" fillId="12" borderId="48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39" xfId="1" applyFont="1" applyFill="1" applyBorder="1" applyAlignment="1">
      <alignment horizontal="center" vertical="center" wrapText="1"/>
    </xf>
    <xf numFmtId="0" fontId="27" fillId="12" borderId="29" xfId="1" applyFont="1" applyFill="1" applyBorder="1" applyAlignment="1">
      <alignment horizontal="center" vertical="center" wrapText="1"/>
    </xf>
    <xf numFmtId="0" fontId="27" fillId="12" borderId="47" xfId="1" applyFont="1" applyFill="1" applyBorder="1" applyAlignment="1">
      <alignment horizontal="center" vertical="center" wrapText="1"/>
    </xf>
    <xf numFmtId="0" fontId="45" fillId="12" borderId="55" xfId="1" applyFont="1" applyFill="1" applyBorder="1" applyAlignment="1">
      <alignment horizontal="center" vertical="center" wrapText="1"/>
    </xf>
    <xf numFmtId="0" fontId="2" fillId="12" borderId="8" xfId="1" applyFont="1" applyFill="1" applyBorder="1" applyAlignment="1">
      <alignment horizontal="center" vertical="center" wrapText="1"/>
    </xf>
    <xf numFmtId="0" fontId="27" fillId="12" borderId="8" xfId="1" applyFont="1" applyFill="1" applyBorder="1" applyAlignment="1">
      <alignment horizontal="center" vertical="center" wrapText="1"/>
    </xf>
    <xf numFmtId="0" fontId="27" fillId="12" borderId="62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left" vertical="center"/>
    </xf>
    <xf numFmtId="0" fontId="8" fillId="7" borderId="82" xfId="1" applyFont="1" applyFill="1" applyBorder="1" applyAlignment="1">
      <alignment horizontal="center" vertical="center"/>
    </xf>
    <xf numFmtId="0" fontId="27" fillId="7" borderId="83" xfId="1" applyFont="1" applyFill="1" applyBorder="1" applyAlignment="1">
      <alignment horizontal="center" vertical="center"/>
    </xf>
    <xf numFmtId="0" fontId="27" fillId="7" borderId="84" xfId="1" applyFont="1" applyFill="1" applyBorder="1" applyAlignment="1">
      <alignment horizontal="center" vertical="center"/>
    </xf>
    <xf numFmtId="0" fontId="2" fillId="7" borderId="50" xfId="1" applyFont="1" applyFill="1" applyBorder="1" applyAlignment="1">
      <alignment horizontal="left" vertical="center" wrapText="1"/>
    </xf>
    <xf numFmtId="0" fontId="2" fillId="0" borderId="74" xfId="1" applyFont="1" applyFill="1" applyBorder="1" applyAlignment="1">
      <alignment vertical="center" wrapText="1"/>
    </xf>
    <xf numFmtId="0" fontId="2" fillId="0" borderId="46" xfId="1" applyFont="1" applyFill="1" applyBorder="1" applyAlignment="1">
      <alignment vertical="center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/>
    </xf>
    <xf numFmtId="0" fontId="2" fillId="7" borderId="51" xfId="1" applyFont="1" applyFill="1" applyBorder="1" applyAlignment="1">
      <alignment horizontal="left" vertical="top"/>
    </xf>
    <xf numFmtId="0" fontId="2" fillId="0" borderId="6" xfId="1" applyFont="1" applyFill="1" applyBorder="1" applyAlignment="1"/>
    <xf numFmtId="0" fontId="2" fillId="0" borderId="51" xfId="1" applyFont="1" applyFill="1" applyBorder="1" applyAlignment="1"/>
    <xf numFmtId="0" fontId="2" fillId="0" borderId="63" xfId="1" applyFont="1" applyFill="1" applyBorder="1" applyAlignment="1"/>
    <xf numFmtId="0" fontId="2" fillId="0" borderId="64" xfId="1" applyFont="1" applyFill="1" applyBorder="1" applyAlignment="1"/>
    <xf numFmtId="0" fontId="2" fillId="7" borderId="73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3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67" xfId="1" applyFont="1" applyFill="1" applyBorder="1" applyAlignment="1">
      <alignment wrapText="1"/>
    </xf>
    <xf numFmtId="2" fontId="2" fillId="8" borderId="0" xfId="1" applyNumberFormat="1" applyFont="1" applyFill="1" applyBorder="1" applyAlignment="1">
      <alignment horizontal="center" vertical="center"/>
    </xf>
    <xf numFmtId="0" fontId="27" fillId="11" borderId="0" xfId="1" quotePrefix="1" applyFont="1" applyFill="1" applyBorder="1" applyAlignment="1">
      <alignment horizontal="center" vertical="center" wrapText="1"/>
    </xf>
    <xf numFmtId="0" fontId="42" fillId="9" borderId="71" xfId="1" applyFont="1" applyFill="1" applyBorder="1" applyAlignment="1">
      <alignment horizontal="center" vertical="center"/>
    </xf>
    <xf numFmtId="0" fontId="42" fillId="9" borderId="72" xfId="1" applyFont="1" applyFill="1" applyBorder="1" applyAlignment="1">
      <alignment horizontal="center" vertical="center"/>
    </xf>
    <xf numFmtId="0" fontId="42" fillId="9" borderId="44" xfId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vertical="center"/>
    </xf>
    <xf numFmtId="0" fontId="2" fillId="0" borderId="46" xfId="1" applyFont="1" applyFill="1" applyBorder="1" applyAlignment="1">
      <alignment vertical="center"/>
    </xf>
    <xf numFmtId="0" fontId="2" fillId="7" borderId="75" xfId="1" applyFont="1" applyFill="1" applyBorder="1" applyAlignment="1">
      <alignment horizontal="left" vertical="center" wrapText="1"/>
    </xf>
    <xf numFmtId="0" fontId="2" fillId="0" borderId="74" xfId="1" applyFont="1" applyFill="1" applyBorder="1" applyAlignment="1"/>
    <xf numFmtId="0" fontId="2" fillId="0" borderId="85" xfId="1" applyFont="1" applyFill="1" applyBorder="1" applyAlignment="1"/>
  </cellXfs>
  <cellStyles count="17">
    <cellStyle name="Hyperlink" xfId="2" builtinId="8"/>
    <cellStyle name="Hyperlink 2" xfId="9"/>
    <cellStyle name="Normal" xfId="0" builtinId="0"/>
    <cellStyle name="Normal 2" xfId="1"/>
    <cellStyle name="Normal 2 2" xfId="3"/>
    <cellStyle name="Normal 2 2 15" xfId="13"/>
    <cellStyle name="Normal 2 2 2" xfId="12"/>
    <cellStyle name="Normal 3" xfId="4"/>
    <cellStyle name="Normal 3 2" xfId="11"/>
    <cellStyle name="Normal 3 2 2" xfId="14"/>
    <cellStyle name="Normal 3 2 3" xfId="16"/>
    <cellStyle name="Normal 4" xfId="5"/>
    <cellStyle name="Normal 5" xfId="6"/>
    <cellStyle name="Normal 6" xfId="7"/>
    <cellStyle name="Normal 7" xfId="10"/>
    <cellStyle name="Normal 8" xfId="15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3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87"/>
          <c:h val="0.57482108106981467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1.9180540267446451</c:v>
                </c:pt>
                <c:pt idx="1">
                  <c:v>1.9619562908502703</c:v>
                </c:pt>
                <c:pt idx="2">
                  <c:v>2.0076388001988863</c:v>
                </c:pt>
                <c:pt idx="3">
                  <c:v>2.0378194397615572</c:v>
                </c:pt>
                <c:pt idx="4">
                  <c:v>2.071504153195586</c:v>
                </c:pt>
                <c:pt idx="5">
                  <c:v>2.0989062281395876</c:v>
                </c:pt>
                <c:pt idx="6">
                  <c:v>2.1444098257677346</c:v>
                </c:pt>
                <c:pt idx="7">
                  <c:v>2.1856441818842227</c:v>
                </c:pt>
                <c:pt idx="8">
                  <c:v>2.2313728357986076</c:v>
                </c:pt>
                <c:pt idx="9">
                  <c:v>2.2727608859290505</c:v>
                </c:pt>
                <c:pt idx="10">
                  <c:v>2.3054488365740724</c:v>
                </c:pt>
                <c:pt idx="11">
                  <c:v>2.3420798907197655</c:v>
                </c:pt>
                <c:pt idx="12">
                  <c:v>2.3735607183227221</c:v>
                </c:pt>
                <c:pt idx="13">
                  <c:v>2.4092073535143554</c:v>
                </c:pt>
                <c:pt idx="14">
                  <c:v>2.4394593282167456</c:v>
                </c:pt>
                <c:pt idx="15">
                  <c:v>2.476555227981573</c:v>
                </c:pt>
                <c:pt idx="16">
                  <c:v>2.5084497988537025</c:v>
                </c:pt>
                <c:pt idx="17">
                  <c:v>2.544880501122647</c:v>
                </c:pt>
                <c:pt idx="18">
                  <c:v>2.5754275538324172</c:v>
                </c:pt>
                <c:pt idx="19">
                  <c:v>2.6075267180463704</c:v>
                </c:pt>
                <c:pt idx="20">
                  <c:v>2.6395119087491414</c:v>
                </c:pt>
                <c:pt idx="21">
                  <c:v>2.6705070640737758</c:v>
                </c:pt>
                <c:pt idx="22">
                  <c:v>2.7014729053218507</c:v>
                </c:pt>
                <c:pt idx="23">
                  <c:v>2.731448810591425</c:v>
                </c:pt>
                <c:pt idx="24">
                  <c:v>2.7634871127067351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F9-4662-9894-4C30D2BF96BE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1.703366657206894</c:v>
                </c:pt>
                <c:pt idx="1">
                  <c:v>1.6661277910609871</c:v>
                </c:pt>
                <c:pt idx="2">
                  <c:v>1.6296098801457384</c:v>
                </c:pt>
                <c:pt idx="3">
                  <c:v>1.597823234793623</c:v>
                </c:pt>
                <c:pt idx="4">
                  <c:v>1.5695617582421519</c:v>
                </c:pt>
                <c:pt idx="5">
                  <c:v>1.5410781973367191</c:v>
                </c:pt>
                <c:pt idx="6">
                  <c:v>1.5085395301184283</c:v>
                </c:pt>
                <c:pt idx="7">
                  <c:v>1.4746635062316911</c:v>
                </c:pt>
                <c:pt idx="8">
                  <c:v>1.444039739009811</c:v>
                </c:pt>
                <c:pt idx="9">
                  <c:v>1.4121227758084007</c:v>
                </c:pt>
                <c:pt idx="10">
                  <c:v>1.3801525524973681</c:v>
                </c:pt>
                <c:pt idx="11">
                  <c:v>1.3511231282712124</c:v>
                </c:pt>
                <c:pt idx="12">
                  <c:v>1.3208995650771607</c:v>
                </c:pt>
                <c:pt idx="13">
                  <c:v>1.2934673355430066</c:v>
                </c:pt>
                <c:pt idx="14">
                  <c:v>1.2648134055184146</c:v>
                </c:pt>
                <c:pt idx="15">
                  <c:v>1.2397112562603962</c:v>
                </c:pt>
                <c:pt idx="16">
                  <c:v>1.2134615539252067</c:v>
                </c:pt>
                <c:pt idx="17">
                  <c:v>1.1896529798598805</c:v>
                </c:pt>
                <c:pt idx="18">
                  <c:v>1.1645384728271697</c:v>
                </c:pt>
                <c:pt idx="19">
                  <c:v>1.140721456284727</c:v>
                </c:pt>
                <c:pt idx="20">
                  <c:v>1.1175810980690939</c:v>
                </c:pt>
                <c:pt idx="21">
                  <c:v>1.0948163498544219</c:v>
                </c:pt>
                <c:pt idx="22">
                  <c:v>1.0727030582378345</c:v>
                </c:pt>
                <c:pt idx="23">
                  <c:v>1.0509402885863135</c:v>
                </c:pt>
                <c:pt idx="24">
                  <c:v>1.0277441223651083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F9-4662-9894-4C30D2BF96BE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2.287146472688244</c:v>
                </c:pt>
                <c:pt idx="1">
                  <c:v>2.3057642358181853</c:v>
                </c:pt>
                <c:pt idx="2">
                  <c:v>2.3198432889697211</c:v>
                </c:pt>
                <c:pt idx="3">
                  <c:v>2.3330699897265039</c:v>
                </c:pt>
                <c:pt idx="4">
                  <c:v>2.3378933686414185</c:v>
                </c:pt>
                <c:pt idx="5">
                  <c:v>2.3526223883541184</c:v>
                </c:pt>
                <c:pt idx="6">
                  <c:v>2.3606896810811406</c:v>
                </c:pt>
                <c:pt idx="7">
                  <c:v>2.3686051885593962</c:v>
                </c:pt>
                <c:pt idx="8">
                  <c:v>2.369835383142874</c:v>
                </c:pt>
                <c:pt idx="9">
                  <c:v>2.3834542993309729</c:v>
                </c:pt>
                <c:pt idx="10">
                  <c:v>2.3913829010910965</c:v>
                </c:pt>
                <c:pt idx="11">
                  <c:v>2.3994754111808869</c:v>
                </c:pt>
                <c:pt idx="12">
                  <c:v>2.4009598516540711</c:v>
                </c:pt>
                <c:pt idx="13">
                  <c:v>2.4148397736812472</c:v>
                </c:pt>
                <c:pt idx="14">
                  <c:v>2.4219323059698916</c:v>
                </c:pt>
                <c:pt idx="15">
                  <c:v>2.4289980111231606</c:v>
                </c:pt>
                <c:pt idx="16">
                  <c:v>2.4293873528114376</c:v>
                </c:pt>
                <c:pt idx="17">
                  <c:v>2.443090435767076</c:v>
                </c:pt>
                <c:pt idx="18">
                  <c:v>2.450427332233958</c:v>
                </c:pt>
                <c:pt idx="19">
                  <c:v>2.4578261846379301</c:v>
                </c:pt>
                <c:pt idx="20">
                  <c:v>2.4586944026596305</c:v>
                </c:pt>
                <c:pt idx="21">
                  <c:v>2.4728301489955919</c:v>
                </c:pt>
                <c:pt idx="22">
                  <c:v>2.4804376171369484</c:v>
                </c:pt>
                <c:pt idx="23">
                  <c:v>2.4880860536612843</c:v>
                </c:pt>
                <c:pt idx="24">
                  <c:v>2.4891083455650125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F9-4662-9894-4C30D2BF96BE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1F9-4662-9894-4C30D2BF96BE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0.27954204304191643</c:v>
                </c:pt>
                <c:pt idx="1">
                  <c:v>0.27954204304191643</c:v>
                </c:pt>
                <c:pt idx="2">
                  <c:v>0.27954204304191643</c:v>
                </c:pt>
                <c:pt idx="3">
                  <c:v>0.27954204304191643</c:v>
                </c:pt>
                <c:pt idx="4">
                  <c:v>0.27954204304191643</c:v>
                </c:pt>
                <c:pt idx="5">
                  <c:v>0.27954204304191554</c:v>
                </c:pt>
                <c:pt idx="6">
                  <c:v>0.27954204304191643</c:v>
                </c:pt>
                <c:pt idx="7">
                  <c:v>0.27954204304191643</c:v>
                </c:pt>
                <c:pt idx="8">
                  <c:v>0.27954204304191732</c:v>
                </c:pt>
                <c:pt idx="9">
                  <c:v>0.27954204304191466</c:v>
                </c:pt>
                <c:pt idx="10">
                  <c:v>0.27954204304191643</c:v>
                </c:pt>
                <c:pt idx="11">
                  <c:v>0.27954204304191732</c:v>
                </c:pt>
                <c:pt idx="12">
                  <c:v>0.27954204304191466</c:v>
                </c:pt>
                <c:pt idx="13">
                  <c:v>0.27954204304191732</c:v>
                </c:pt>
                <c:pt idx="14">
                  <c:v>0.27954204304191732</c:v>
                </c:pt>
                <c:pt idx="15">
                  <c:v>0.27954204304191643</c:v>
                </c:pt>
                <c:pt idx="16">
                  <c:v>0.27954204304191554</c:v>
                </c:pt>
                <c:pt idx="17">
                  <c:v>0.27954204304191643</c:v>
                </c:pt>
                <c:pt idx="18">
                  <c:v>0.27954204304191643</c:v>
                </c:pt>
                <c:pt idx="19">
                  <c:v>0.27954204304191466</c:v>
                </c:pt>
                <c:pt idx="20">
                  <c:v>0.27954204304191643</c:v>
                </c:pt>
                <c:pt idx="21">
                  <c:v>0.27954204304191732</c:v>
                </c:pt>
                <c:pt idx="22">
                  <c:v>0.27954204304191732</c:v>
                </c:pt>
                <c:pt idx="23">
                  <c:v>0.27954204304191554</c:v>
                </c:pt>
                <c:pt idx="24">
                  <c:v>0.27954204304191643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F9-4662-9894-4C30D2BF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13392"/>
        <c:axId val="112013784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1F9-4662-9894-4C30D2BF96BE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8.0881091996816998</c:v>
                </c:pt>
                <c:pt idx="1">
                  <c:v>8.1133903607713584</c:v>
                </c:pt>
                <c:pt idx="2">
                  <c:v>8.1366340123562626</c:v>
                </c:pt>
                <c:pt idx="3">
                  <c:v>8.1482547073236002</c:v>
                </c:pt>
                <c:pt idx="4">
                  <c:v>8.1585013231210723</c:v>
                </c:pt>
                <c:pt idx="5">
                  <c:v>8.1721488568723402</c:v>
                </c:pt>
                <c:pt idx="6">
                  <c:v>8.1931810800092197</c:v>
                </c:pt>
                <c:pt idx="7">
                  <c:v>8.2084549197172265</c:v>
                </c:pt>
                <c:pt idx="8">
                  <c:v>8.2247900009932096</c:v>
                </c:pt>
                <c:pt idx="9">
                  <c:v>8.2478800041103391</c:v>
                </c:pt>
                <c:pt idx="10">
                  <c:v>8.2565263332044534</c:v>
                </c:pt>
                <c:pt idx="11">
                  <c:v>8.2722204732137818</c:v>
                </c:pt>
                <c:pt idx="12">
                  <c:v>8.2749621780958691</c:v>
                </c:pt>
                <c:pt idx="13">
                  <c:v>8.2970565057805263</c:v>
                </c:pt>
                <c:pt idx="14">
                  <c:v>8.3057470827469686</c:v>
                </c:pt>
                <c:pt idx="15">
                  <c:v>8.3248065384070458</c:v>
                </c:pt>
                <c:pt idx="16">
                  <c:v>8.3308407486322622</c:v>
                </c:pt>
                <c:pt idx="17">
                  <c:v>8.3571659597915193</c:v>
                </c:pt>
                <c:pt idx="18">
                  <c:v>8.3699354019354608</c:v>
                </c:pt>
                <c:pt idx="19">
                  <c:v>8.3856164020109425</c:v>
                </c:pt>
                <c:pt idx="20">
                  <c:v>8.3953294525197819</c:v>
                </c:pt>
                <c:pt idx="21">
                  <c:v>8.417695605965708</c:v>
                </c:pt>
                <c:pt idx="22">
                  <c:v>8.4341556237385511</c:v>
                </c:pt>
                <c:pt idx="23">
                  <c:v>8.4500171958809371</c:v>
                </c:pt>
                <c:pt idx="24">
                  <c:v>8.4598816236787719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1F9-4662-9894-4C30D2BF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92"/>
        <c:axId val="112013784"/>
      </c:lineChart>
      <c:catAx>
        <c:axId val="1120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137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13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89E-2"/>
              <c:y val="0.398585287336320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13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96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33" r="0.750000000000006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55"/>
          <c:y val="3.1007826724362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04"/>
          <c:h val="0.59668615598770502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1.9180540267446451</c:v>
                </c:pt>
                <c:pt idx="1">
                  <c:v>1.9619562908502703</c:v>
                </c:pt>
                <c:pt idx="2">
                  <c:v>2.0076388001988863</c:v>
                </c:pt>
                <c:pt idx="3">
                  <c:v>2.0378194397615572</c:v>
                </c:pt>
                <c:pt idx="4">
                  <c:v>2.071504153195586</c:v>
                </c:pt>
                <c:pt idx="5">
                  <c:v>3.4878766057426347</c:v>
                </c:pt>
                <c:pt idx="6">
                  <c:v>3.5100954028743203</c:v>
                </c:pt>
                <c:pt idx="7">
                  <c:v>3.5278413374927444</c:v>
                </c:pt>
                <c:pt idx="8">
                  <c:v>3.5430086009074375</c:v>
                </c:pt>
                <c:pt idx="9">
                  <c:v>3.5526713841566115</c:v>
                </c:pt>
                <c:pt idx="10">
                  <c:v>3.5635861338217043</c:v>
                </c:pt>
                <c:pt idx="11">
                  <c:v>3.5710907061638566</c:v>
                </c:pt>
                <c:pt idx="12">
                  <c:v>3.5823703268921667</c:v>
                </c:pt>
                <c:pt idx="13">
                  <c:v>3.5903279555030614</c:v>
                </c:pt>
                <c:pt idx="14">
                  <c:v>3.6017913931833192</c:v>
                </c:pt>
                <c:pt idx="15">
                  <c:v>3.6142953586159297</c:v>
                </c:pt>
                <c:pt idx="16">
                  <c:v>3.6295651973863894</c:v>
                </c:pt>
                <c:pt idx="17">
                  <c:v>3.6425681829965395</c:v>
                </c:pt>
                <c:pt idx="18">
                  <c:v>3.6475121793768701</c:v>
                </c:pt>
                <c:pt idx="19">
                  <c:v>3.656176028702625</c:v>
                </c:pt>
                <c:pt idx="20">
                  <c:v>3.6843348970113259</c:v>
                </c:pt>
                <c:pt idx="21">
                  <c:v>3.6928417789427557</c:v>
                </c:pt>
                <c:pt idx="22">
                  <c:v>3.7019056577359013</c:v>
                </c:pt>
                <c:pt idx="23">
                  <c:v>3.7102950703191069</c:v>
                </c:pt>
                <c:pt idx="24">
                  <c:v>3.7194568228353329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C-4A37-9BFF-51D87A73E4C5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1.703366657206894</c:v>
                </c:pt>
                <c:pt idx="1">
                  <c:v>1.6661277910609871</c:v>
                </c:pt>
                <c:pt idx="2">
                  <c:v>1.6296098801457384</c:v>
                </c:pt>
                <c:pt idx="3">
                  <c:v>1.597823234793623</c:v>
                </c:pt>
                <c:pt idx="4">
                  <c:v>1.5695617582421519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-1.5265566588595902E-16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2.0816681711721685E-16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-1.1102230246251565E-16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1.3877787807814457E-16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C-4A37-9BFF-51D87A73E4C5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2.287146472688244</c:v>
                </c:pt>
                <c:pt idx="1">
                  <c:v>2.3057642358181853</c:v>
                </c:pt>
                <c:pt idx="2">
                  <c:v>2.3198432889697211</c:v>
                </c:pt>
                <c:pt idx="3">
                  <c:v>2.3330699897265039</c:v>
                </c:pt>
                <c:pt idx="4">
                  <c:v>2.3378933686414185</c:v>
                </c:pt>
                <c:pt idx="5">
                  <c:v>2.3526223883541184</c:v>
                </c:pt>
                <c:pt idx="6">
                  <c:v>2.3606896810811406</c:v>
                </c:pt>
                <c:pt idx="7">
                  <c:v>2.3686051885593962</c:v>
                </c:pt>
                <c:pt idx="8">
                  <c:v>2.369835383142874</c:v>
                </c:pt>
                <c:pt idx="9">
                  <c:v>2.3834542993309729</c:v>
                </c:pt>
                <c:pt idx="10">
                  <c:v>2.3913829010910965</c:v>
                </c:pt>
                <c:pt idx="11">
                  <c:v>2.3994754111808869</c:v>
                </c:pt>
                <c:pt idx="12">
                  <c:v>2.4009598516540711</c:v>
                </c:pt>
                <c:pt idx="13">
                  <c:v>2.4148397736812472</c:v>
                </c:pt>
                <c:pt idx="14">
                  <c:v>2.4219323059698916</c:v>
                </c:pt>
                <c:pt idx="15">
                  <c:v>2.4289980111231606</c:v>
                </c:pt>
                <c:pt idx="16">
                  <c:v>2.4293873528114376</c:v>
                </c:pt>
                <c:pt idx="17">
                  <c:v>2.443090435767076</c:v>
                </c:pt>
                <c:pt idx="18">
                  <c:v>2.450427332233958</c:v>
                </c:pt>
                <c:pt idx="19">
                  <c:v>2.4578261846379301</c:v>
                </c:pt>
                <c:pt idx="20">
                  <c:v>2.4586944026596305</c:v>
                </c:pt>
                <c:pt idx="21">
                  <c:v>2.4728301489955919</c:v>
                </c:pt>
                <c:pt idx="22">
                  <c:v>2.4804376171369484</c:v>
                </c:pt>
                <c:pt idx="23">
                  <c:v>2.4880860536612843</c:v>
                </c:pt>
                <c:pt idx="24">
                  <c:v>2.4891083455650125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7C-4A37-9BFF-51D87A73E4C5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1.843</c:v>
                </c:pt>
                <c:pt idx="6">
                  <c:v>1.786</c:v>
                </c:pt>
                <c:pt idx="7">
                  <c:v>1.7290000000000001</c:v>
                </c:pt>
                <c:pt idx="8">
                  <c:v>1.6720000000000002</c:v>
                </c:pt>
                <c:pt idx="9">
                  <c:v>1.615</c:v>
                </c:pt>
                <c:pt idx="10">
                  <c:v>1.5665499999999999</c:v>
                </c:pt>
                <c:pt idx="11">
                  <c:v>1.5180999999999998</c:v>
                </c:pt>
                <c:pt idx="12">
                  <c:v>1.4696499999999997</c:v>
                </c:pt>
                <c:pt idx="13">
                  <c:v>1.4211999999999996</c:v>
                </c:pt>
                <c:pt idx="14">
                  <c:v>1.3727499999999999</c:v>
                </c:pt>
                <c:pt idx="15">
                  <c:v>1.3452949999999999</c:v>
                </c:pt>
                <c:pt idx="16">
                  <c:v>1.3178399999999999</c:v>
                </c:pt>
                <c:pt idx="17">
                  <c:v>1.2903849999999999</c:v>
                </c:pt>
                <c:pt idx="18">
                  <c:v>1.2629299999999999</c:v>
                </c:pt>
                <c:pt idx="19">
                  <c:v>1.2354749999999999</c:v>
                </c:pt>
                <c:pt idx="20">
                  <c:v>1.2107654999999999</c:v>
                </c:pt>
                <c:pt idx="21">
                  <c:v>1.186056</c:v>
                </c:pt>
                <c:pt idx="22">
                  <c:v>1.1613465000000001</c:v>
                </c:pt>
                <c:pt idx="23">
                  <c:v>1.1366370000000001</c:v>
                </c:pt>
                <c:pt idx="24">
                  <c:v>1.1119275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7C-4A37-9BFF-51D87A73E4C5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0.27954204304191643</c:v>
                </c:pt>
                <c:pt idx="1">
                  <c:v>0.27954204304191643</c:v>
                </c:pt>
                <c:pt idx="2">
                  <c:v>0.27954204304191643</c:v>
                </c:pt>
                <c:pt idx="3">
                  <c:v>0.27954204304191643</c:v>
                </c:pt>
                <c:pt idx="4">
                  <c:v>0.27954204304191643</c:v>
                </c:pt>
                <c:pt idx="5">
                  <c:v>0.27954204304191599</c:v>
                </c:pt>
                <c:pt idx="6">
                  <c:v>0.27954204304191643</c:v>
                </c:pt>
                <c:pt idx="7">
                  <c:v>0.27954204304191688</c:v>
                </c:pt>
                <c:pt idx="8">
                  <c:v>0.27954204304191643</c:v>
                </c:pt>
                <c:pt idx="9">
                  <c:v>0.27954204304191621</c:v>
                </c:pt>
                <c:pt idx="10">
                  <c:v>0.27954204304191643</c:v>
                </c:pt>
                <c:pt idx="11">
                  <c:v>0.27954204304191665</c:v>
                </c:pt>
                <c:pt idx="12">
                  <c:v>0.27954204304191599</c:v>
                </c:pt>
                <c:pt idx="13">
                  <c:v>0.27954204304191621</c:v>
                </c:pt>
                <c:pt idx="14">
                  <c:v>0.27954204304191599</c:v>
                </c:pt>
                <c:pt idx="15">
                  <c:v>0.27954204304191621</c:v>
                </c:pt>
                <c:pt idx="16">
                  <c:v>0.27954204304191643</c:v>
                </c:pt>
                <c:pt idx="17">
                  <c:v>0.27954204304191665</c:v>
                </c:pt>
                <c:pt idx="18">
                  <c:v>0.27954204304191599</c:v>
                </c:pt>
                <c:pt idx="19">
                  <c:v>0.27954204304191532</c:v>
                </c:pt>
                <c:pt idx="20">
                  <c:v>0.27954204304191599</c:v>
                </c:pt>
                <c:pt idx="21">
                  <c:v>0.27954204304191488</c:v>
                </c:pt>
                <c:pt idx="22">
                  <c:v>0.27954204304191732</c:v>
                </c:pt>
                <c:pt idx="23">
                  <c:v>0.27954204304191621</c:v>
                </c:pt>
                <c:pt idx="24">
                  <c:v>0.27954204304191621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87C-4A37-9BFF-51D87A73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20056"/>
        <c:axId val="112016136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87C-4A37-9BFF-51D87A73E4C5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8.0881091996816998</c:v>
                </c:pt>
                <c:pt idx="1">
                  <c:v>8.1133903607713584</c:v>
                </c:pt>
                <c:pt idx="2">
                  <c:v>8.1366340123562626</c:v>
                </c:pt>
                <c:pt idx="3">
                  <c:v>8.1482547073236002</c:v>
                </c:pt>
                <c:pt idx="4">
                  <c:v>8.1585013231210723</c:v>
                </c:pt>
                <c:pt idx="5">
                  <c:v>7.9630410371386695</c:v>
                </c:pt>
                <c:pt idx="6">
                  <c:v>7.9363271269973765</c:v>
                </c:pt>
                <c:pt idx="7">
                  <c:v>7.9049885690940576</c:v>
                </c:pt>
                <c:pt idx="8">
                  <c:v>7.8643860270922286</c:v>
                </c:pt>
                <c:pt idx="9">
                  <c:v>7.8306677265295006</c:v>
                </c:pt>
                <c:pt idx="10">
                  <c:v>7.8010610779547171</c:v>
                </c:pt>
                <c:pt idx="11">
                  <c:v>7.76820816038666</c:v>
                </c:pt>
                <c:pt idx="12">
                  <c:v>7.7325222215881535</c:v>
                </c:pt>
                <c:pt idx="13">
                  <c:v>7.7059097722262244</c:v>
                </c:pt>
                <c:pt idx="14">
                  <c:v>7.6760157421951263</c:v>
                </c:pt>
                <c:pt idx="15">
                  <c:v>7.6681304127810064</c:v>
                </c:pt>
                <c:pt idx="16">
                  <c:v>7.6563345932397429</c:v>
                </c:pt>
                <c:pt idx="17">
                  <c:v>7.6555856618055316</c:v>
                </c:pt>
                <c:pt idx="18">
                  <c:v>7.6404115546527445</c:v>
                </c:pt>
                <c:pt idx="19">
                  <c:v>7.6290192563824704</c:v>
                </c:pt>
                <c:pt idx="20">
                  <c:v>7.6333368427128727</c:v>
                </c:pt>
                <c:pt idx="21">
                  <c:v>7.6312699709802629</c:v>
                </c:pt>
                <c:pt idx="22">
                  <c:v>7.6232318179147676</c:v>
                </c:pt>
                <c:pt idx="23">
                  <c:v>7.614560167022308</c:v>
                </c:pt>
                <c:pt idx="24">
                  <c:v>7.6000347114422615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87C-4A37-9BFF-51D87A73E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20056"/>
        <c:axId val="112016136"/>
      </c:lineChart>
      <c:catAx>
        <c:axId val="11202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16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161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020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5"/>
          <c:y val="0.8535580838704635"/>
          <c:w val="0.65132029756727994"/>
          <c:h val="0.126917950379431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33" r="0.750000000000006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ter%20Strategy/Water%20Resources%20Strategy/&#183;Section-Wide%20Data/Regulation/WRMP/08%20Final%20WRMP%202015/Tables/09%20Final%20WRMP%20Jan%2014%20tables/02%20Final%20public%20domain/Kinsall%20public%20v0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Resource zone summary"/>
      <sheetName val="Data QA summary"/>
      <sheetName val="WRP1a BL Licences"/>
      <sheetName val="WRP1 BL Supply"/>
      <sheetName val="WRP2 BL Demand"/>
      <sheetName val="WRP2a BL Customers"/>
      <sheetName val="WRP2b Weighted BL Demand"/>
      <sheetName val="WRP3 Feasible options"/>
      <sheetName val="WRP4 Preferred (Scenario Yr)"/>
      <sheetName val="WRP5 FP Supply"/>
      <sheetName val="WRP6 FP Demand"/>
      <sheetName val="WRP6a FP Customers"/>
      <sheetName val="WRP6b Weighted FP Demand"/>
      <sheetName val="List of named ranges"/>
      <sheetName val="HIDDENMACROS3a"/>
    </sheetNames>
    <sheetDataSet>
      <sheetData sheetId="0"/>
      <sheetData sheetId="1"/>
      <sheetData sheetId="2"/>
      <sheetData sheetId="3">
        <row r="1002">
          <cell r="C1002" t="str">
            <v>GW</v>
          </cell>
        </row>
        <row r="1003">
          <cell r="C1003" t="str">
            <v>SW:River</v>
          </cell>
        </row>
        <row r="1004">
          <cell r="C1004" t="str">
            <v>SW:Reservoir</v>
          </cell>
        </row>
        <row r="1005">
          <cell r="C1005" t="str">
            <v>SW:Other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80" zoomScaleNormal="80" workbookViewId="0">
      <selection activeCell="B4" sqref="B4:D4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10937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905" t="s">
        <v>0</v>
      </c>
      <c r="C2" s="906"/>
      <c r="D2" s="906"/>
      <c r="E2" s="906"/>
      <c r="F2" s="906"/>
      <c r="G2" s="906"/>
      <c r="H2" s="906"/>
      <c r="I2" s="906"/>
      <c r="J2" s="906"/>
      <c r="K2" s="907"/>
      <c r="L2" s="2"/>
    </row>
    <row r="3" spans="1:12" ht="26.25" x14ac:dyDescent="0.4">
      <c r="A3" s="2"/>
      <c r="B3" s="395"/>
      <c r="C3" s="396"/>
      <c r="D3" s="396"/>
      <c r="E3" s="393"/>
      <c r="F3" s="3"/>
      <c r="G3" s="3"/>
      <c r="H3" s="3"/>
      <c r="I3" s="3"/>
      <c r="J3" s="3"/>
      <c r="K3" s="4"/>
      <c r="L3" s="2"/>
    </row>
    <row r="4" spans="1:12" x14ac:dyDescent="0.2">
      <c r="A4" s="2"/>
      <c r="B4" s="908" t="s">
        <v>806</v>
      </c>
      <c r="C4" s="909"/>
      <c r="D4" s="910"/>
      <c r="E4" s="34"/>
      <c r="F4" s="5"/>
      <c r="G4" s="5"/>
      <c r="H4" s="5"/>
      <c r="J4" s="5"/>
      <c r="K4" s="6"/>
      <c r="L4" s="2"/>
    </row>
    <row r="5" spans="1:12" x14ac:dyDescent="0.2">
      <c r="A5" s="2"/>
      <c r="B5" s="911" t="s">
        <v>1</v>
      </c>
      <c r="C5" s="912"/>
      <c r="D5" s="913"/>
      <c r="E5" s="392"/>
      <c r="F5" s="7"/>
      <c r="G5" s="7"/>
      <c r="H5" s="7"/>
      <c r="I5" s="7"/>
      <c r="J5" s="5"/>
      <c r="K5" s="6"/>
      <c r="L5" s="2"/>
    </row>
    <row r="6" spans="1:12" x14ac:dyDescent="0.2">
      <c r="A6" s="2"/>
      <c r="B6" s="914" t="s">
        <v>2</v>
      </c>
      <c r="C6" s="915"/>
      <c r="D6" s="916"/>
      <c r="E6" s="392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397"/>
      <c r="C7" s="7"/>
      <c r="D7" s="7"/>
      <c r="E7" s="394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782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783</v>
      </c>
      <c r="E10" s="13"/>
      <c r="F10" s="14"/>
      <c r="G10" s="14"/>
      <c r="H10" s="14"/>
      <c r="I10" s="14"/>
      <c r="J10" s="14"/>
      <c r="K10" s="15"/>
      <c r="L10" s="391" t="s">
        <v>770</v>
      </c>
    </row>
    <row r="11" spans="1:12" ht="15.75" x14ac:dyDescent="0.25">
      <c r="A11" s="9"/>
      <c r="B11" s="10" t="s">
        <v>6</v>
      </c>
      <c r="C11" s="11"/>
      <c r="D11" s="17">
        <v>9</v>
      </c>
      <c r="E11" s="13"/>
      <c r="F11" s="14"/>
      <c r="G11" s="14"/>
      <c r="H11" s="14"/>
      <c r="I11" s="14"/>
      <c r="J11" s="14"/>
      <c r="K11" s="15"/>
      <c r="L11" s="391" t="s">
        <v>771</v>
      </c>
    </row>
    <row r="12" spans="1:12" ht="15.75" x14ac:dyDescent="0.25">
      <c r="A12" s="9"/>
      <c r="B12" s="18" t="s">
        <v>7</v>
      </c>
      <c r="C12" s="390"/>
      <c r="D12" s="12" t="s">
        <v>771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391" t="s">
        <v>772</v>
      </c>
    </row>
    <row r="13" spans="1:12" ht="15.75" x14ac:dyDescent="0.25">
      <c r="A13" s="9"/>
      <c r="B13" s="10" t="s">
        <v>8</v>
      </c>
      <c r="C13" s="20"/>
      <c r="D13" s="21" t="s">
        <v>801</v>
      </c>
      <c r="E13" s="13"/>
      <c r="F13" s="14"/>
      <c r="G13" s="14"/>
      <c r="H13" s="14"/>
      <c r="I13" s="14"/>
      <c r="J13" s="14"/>
      <c r="K13" s="15"/>
      <c r="L13" s="391" t="s">
        <v>773</v>
      </c>
    </row>
    <row r="14" spans="1:12" ht="15.75" x14ac:dyDescent="0.25">
      <c r="A14" s="9"/>
      <c r="B14" s="10" t="s">
        <v>9</v>
      </c>
      <c r="C14" s="20"/>
      <c r="D14" s="22" t="s">
        <v>784</v>
      </c>
      <c r="E14" s="13"/>
      <c r="F14" s="14"/>
      <c r="G14" s="14"/>
      <c r="H14" s="14"/>
      <c r="I14" s="14"/>
      <c r="J14" s="14"/>
      <c r="K14" s="15"/>
      <c r="L14" s="391" t="s">
        <v>774</v>
      </c>
    </row>
    <row r="15" spans="1:12" ht="15.75" x14ac:dyDescent="0.25">
      <c r="A15" s="14"/>
      <c r="B15" s="10" t="s">
        <v>10</v>
      </c>
      <c r="C15" s="20"/>
      <c r="D15" s="12" t="s">
        <v>786</v>
      </c>
      <c r="E15" s="20" t="s">
        <v>11</v>
      </c>
      <c r="F15" s="23" t="s">
        <v>786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389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389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algorithmName="SHA-512" hashValue="xlSwf5Nq4sqXinFqIZCNEJ6/alelpdq4Uujf/ygE3fV6TnHDyCneLfGx85OY9qfX5KA+tvWFZvrlIB2l9jS+TA==" saltValue="MkI17OliHiovZzLSc+mcUQ==" spinCount="100000" sheet="1" objects="1" scenarios="1"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C15" sqref="C15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3" max="253" width="4.109375" customWidth="1"/>
    <col min="254" max="255" width="6.88671875" customWidth="1"/>
    <col min="256" max="256" width="36.88671875" customWidth="1"/>
    <col min="257" max="257" width="39.21875" customWidth="1"/>
    <col min="258" max="258" width="6.88671875" customWidth="1"/>
    <col min="259" max="259" width="8.21875" bestFit="1" customWidth="1"/>
    <col min="260" max="288" width="11.44140625" customWidth="1"/>
    <col min="509" max="509" width="4.109375" customWidth="1"/>
    <col min="510" max="511" width="6.88671875" customWidth="1"/>
    <col min="512" max="512" width="36.88671875" customWidth="1"/>
    <col min="513" max="513" width="39.21875" customWidth="1"/>
    <col min="514" max="514" width="6.88671875" customWidth="1"/>
    <col min="515" max="515" width="8.21875" bestFit="1" customWidth="1"/>
    <col min="516" max="544" width="11.44140625" customWidth="1"/>
    <col min="765" max="765" width="4.109375" customWidth="1"/>
    <col min="766" max="767" width="6.88671875" customWidth="1"/>
    <col min="768" max="768" width="36.88671875" customWidth="1"/>
    <col min="769" max="769" width="39.21875" customWidth="1"/>
    <col min="770" max="770" width="6.88671875" customWidth="1"/>
    <col min="771" max="771" width="8.21875" bestFit="1" customWidth="1"/>
    <col min="772" max="800" width="11.44140625" customWidth="1"/>
    <col min="1021" max="1021" width="4.109375" customWidth="1"/>
    <col min="1022" max="1023" width="6.88671875" customWidth="1"/>
    <col min="1024" max="1024" width="36.88671875" customWidth="1"/>
    <col min="1025" max="1025" width="39.21875" customWidth="1"/>
    <col min="1026" max="1026" width="6.88671875" customWidth="1"/>
    <col min="1027" max="1027" width="8.21875" bestFit="1" customWidth="1"/>
    <col min="1028" max="1056" width="11.44140625" customWidth="1"/>
    <col min="1277" max="1277" width="4.109375" customWidth="1"/>
    <col min="1278" max="1279" width="6.88671875" customWidth="1"/>
    <col min="1280" max="1280" width="36.88671875" customWidth="1"/>
    <col min="1281" max="1281" width="39.21875" customWidth="1"/>
    <col min="1282" max="1282" width="6.88671875" customWidth="1"/>
    <col min="1283" max="1283" width="8.21875" bestFit="1" customWidth="1"/>
    <col min="1284" max="1312" width="11.44140625" customWidth="1"/>
    <col min="1533" max="1533" width="4.109375" customWidth="1"/>
    <col min="1534" max="1535" width="6.88671875" customWidth="1"/>
    <col min="1536" max="1536" width="36.88671875" customWidth="1"/>
    <col min="1537" max="1537" width="39.21875" customWidth="1"/>
    <col min="1538" max="1538" width="6.88671875" customWidth="1"/>
    <col min="1539" max="1539" width="8.21875" bestFit="1" customWidth="1"/>
    <col min="1540" max="1568" width="11.44140625" customWidth="1"/>
    <col min="1789" max="1789" width="4.109375" customWidth="1"/>
    <col min="1790" max="1791" width="6.88671875" customWidth="1"/>
    <col min="1792" max="1792" width="36.88671875" customWidth="1"/>
    <col min="1793" max="1793" width="39.21875" customWidth="1"/>
    <col min="1794" max="1794" width="6.88671875" customWidth="1"/>
    <col min="1795" max="1795" width="8.21875" bestFit="1" customWidth="1"/>
    <col min="1796" max="1824" width="11.44140625" customWidth="1"/>
    <col min="2045" max="2045" width="4.109375" customWidth="1"/>
    <col min="2046" max="2047" width="6.88671875" customWidth="1"/>
    <col min="2048" max="2048" width="36.88671875" customWidth="1"/>
    <col min="2049" max="2049" width="39.21875" customWidth="1"/>
    <col min="2050" max="2050" width="6.88671875" customWidth="1"/>
    <col min="2051" max="2051" width="8.21875" bestFit="1" customWidth="1"/>
    <col min="2052" max="2080" width="11.44140625" customWidth="1"/>
    <col min="2301" max="2301" width="4.109375" customWidth="1"/>
    <col min="2302" max="2303" width="6.88671875" customWidth="1"/>
    <col min="2304" max="2304" width="36.88671875" customWidth="1"/>
    <col min="2305" max="2305" width="39.21875" customWidth="1"/>
    <col min="2306" max="2306" width="6.88671875" customWidth="1"/>
    <col min="2307" max="2307" width="8.21875" bestFit="1" customWidth="1"/>
    <col min="2308" max="2336" width="11.44140625" customWidth="1"/>
    <col min="2557" max="2557" width="4.109375" customWidth="1"/>
    <col min="2558" max="2559" width="6.88671875" customWidth="1"/>
    <col min="2560" max="2560" width="36.88671875" customWidth="1"/>
    <col min="2561" max="2561" width="39.21875" customWidth="1"/>
    <col min="2562" max="2562" width="6.88671875" customWidth="1"/>
    <col min="2563" max="2563" width="8.21875" bestFit="1" customWidth="1"/>
    <col min="2564" max="2592" width="11.44140625" customWidth="1"/>
    <col min="2813" max="2813" width="4.109375" customWidth="1"/>
    <col min="2814" max="2815" width="6.88671875" customWidth="1"/>
    <col min="2816" max="2816" width="36.88671875" customWidth="1"/>
    <col min="2817" max="2817" width="39.21875" customWidth="1"/>
    <col min="2818" max="2818" width="6.88671875" customWidth="1"/>
    <col min="2819" max="2819" width="8.21875" bestFit="1" customWidth="1"/>
    <col min="2820" max="2848" width="11.44140625" customWidth="1"/>
    <col min="3069" max="3069" width="4.109375" customWidth="1"/>
    <col min="3070" max="3071" width="6.88671875" customWidth="1"/>
    <col min="3072" max="3072" width="36.88671875" customWidth="1"/>
    <col min="3073" max="3073" width="39.21875" customWidth="1"/>
    <col min="3074" max="3074" width="6.88671875" customWidth="1"/>
    <col min="3075" max="3075" width="8.21875" bestFit="1" customWidth="1"/>
    <col min="3076" max="3104" width="11.44140625" customWidth="1"/>
    <col min="3325" max="3325" width="4.109375" customWidth="1"/>
    <col min="3326" max="3327" width="6.88671875" customWidth="1"/>
    <col min="3328" max="3328" width="36.88671875" customWidth="1"/>
    <col min="3329" max="3329" width="39.21875" customWidth="1"/>
    <col min="3330" max="3330" width="6.88671875" customWidth="1"/>
    <col min="3331" max="3331" width="8.21875" bestFit="1" customWidth="1"/>
    <col min="3332" max="3360" width="11.44140625" customWidth="1"/>
    <col min="3581" max="3581" width="4.109375" customWidth="1"/>
    <col min="3582" max="3583" width="6.88671875" customWidth="1"/>
    <col min="3584" max="3584" width="36.88671875" customWidth="1"/>
    <col min="3585" max="3585" width="39.21875" customWidth="1"/>
    <col min="3586" max="3586" width="6.88671875" customWidth="1"/>
    <col min="3587" max="3587" width="8.21875" bestFit="1" customWidth="1"/>
    <col min="3588" max="3616" width="11.44140625" customWidth="1"/>
    <col min="3837" max="3837" width="4.109375" customWidth="1"/>
    <col min="3838" max="3839" width="6.88671875" customWidth="1"/>
    <col min="3840" max="3840" width="36.88671875" customWidth="1"/>
    <col min="3841" max="3841" width="39.21875" customWidth="1"/>
    <col min="3842" max="3842" width="6.88671875" customWidth="1"/>
    <col min="3843" max="3843" width="8.21875" bestFit="1" customWidth="1"/>
    <col min="3844" max="3872" width="11.44140625" customWidth="1"/>
    <col min="4093" max="4093" width="4.109375" customWidth="1"/>
    <col min="4094" max="4095" width="6.88671875" customWidth="1"/>
    <col min="4096" max="4096" width="36.88671875" customWidth="1"/>
    <col min="4097" max="4097" width="39.21875" customWidth="1"/>
    <col min="4098" max="4098" width="6.88671875" customWidth="1"/>
    <col min="4099" max="4099" width="8.21875" bestFit="1" customWidth="1"/>
    <col min="4100" max="4128" width="11.44140625" customWidth="1"/>
    <col min="4349" max="4349" width="4.109375" customWidth="1"/>
    <col min="4350" max="4351" width="6.88671875" customWidth="1"/>
    <col min="4352" max="4352" width="36.88671875" customWidth="1"/>
    <col min="4353" max="4353" width="39.21875" customWidth="1"/>
    <col min="4354" max="4354" width="6.88671875" customWidth="1"/>
    <col min="4355" max="4355" width="8.21875" bestFit="1" customWidth="1"/>
    <col min="4356" max="4384" width="11.44140625" customWidth="1"/>
    <col min="4605" max="4605" width="4.109375" customWidth="1"/>
    <col min="4606" max="4607" width="6.88671875" customWidth="1"/>
    <col min="4608" max="4608" width="36.88671875" customWidth="1"/>
    <col min="4609" max="4609" width="39.21875" customWidth="1"/>
    <col min="4610" max="4610" width="6.88671875" customWidth="1"/>
    <col min="4611" max="4611" width="8.21875" bestFit="1" customWidth="1"/>
    <col min="4612" max="4640" width="11.44140625" customWidth="1"/>
    <col min="4861" max="4861" width="4.109375" customWidth="1"/>
    <col min="4862" max="4863" width="6.88671875" customWidth="1"/>
    <col min="4864" max="4864" width="36.88671875" customWidth="1"/>
    <col min="4865" max="4865" width="39.21875" customWidth="1"/>
    <col min="4866" max="4866" width="6.88671875" customWidth="1"/>
    <col min="4867" max="4867" width="8.21875" bestFit="1" customWidth="1"/>
    <col min="4868" max="4896" width="11.44140625" customWidth="1"/>
    <col min="5117" max="5117" width="4.109375" customWidth="1"/>
    <col min="5118" max="5119" width="6.88671875" customWidth="1"/>
    <col min="5120" max="5120" width="36.88671875" customWidth="1"/>
    <col min="5121" max="5121" width="39.21875" customWidth="1"/>
    <col min="5122" max="5122" width="6.88671875" customWidth="1"/>
    <col min="5123" max="5123" width="8.21875" bestFit="1" customWidth="1"/>
    <col min="5124" max="5152" width="11.44140625" customWidth="1"/>
    <col min="5373" max="5373" width="4.109375" customWidth="1"/>
    <col min="5374" max="5375" width="6.88671875" customWidth="1"/>
    <col min="5376" max="5376" width="36.88671875" customWidth="1"/>
    <col min="5377" max="5377" width="39.21875" customWidth="1"/>
    <col min="5378" max="5378" width="6.88671875" customWidth="1"/>
    <col min="5379" max="5379" width="8.21875" bestFit="1" customWidth="1"/>
    <col min="5380" max="5408" width="11.44140625" customWidth="1"/>
    <col min="5629" max="5629" width="4.109375" customWidth="1"/>
    <col min="5630" max="5631" width="6.88671875" customWidth="1"/>
    <col min="5632" max="5632" width="36.88671875" customWidth="1"/>
    <col min="5633" max="5633" width="39.21875" customWidth="1"/>
    <col min="5634" max="5634" width="6.88671875" customWidth="1"/>
    <col min="5635" max="5635" width="8.21875" bestFit="1" customWidth="1"/>
    <col min="5636" max="5664" width="11.44140625" customWidth="1"/>
    <col min="5885" max="5885" width="4.109375" customWidth="1"/>
    <col min="5886" max="5887" width="6.88671875" customWidth="1"/>
    <col min="5888" max="5888" width="36.88671875" customWidth="1"/>
    <col min="5889" max="5889" width="39.21875" customWidth="1"/>
    <col min="5890" max="5890" width="6.88671875" customWidth="1"/>
    <col min="5891" max="5891" width="8.21875" bestFit="1" customWidth="1"/>
    <col min="5892" max="5920" width="11.44140625" customWidth="1"/>
    <col min="6141" max="6141" width="4.109375" customWidth="1"/>
    <col min="6142" max="6143" width="6.88671875" customWidth="1"/>
    <col min="6144" max="6144" width="36.88671875" customWidth="1"/>
    <col min="6145" max="6145" width="39.21875" customWidth="1"/>
    <col min="6146" max="6146" width="6.88671875" customWidth="1"/>
    <col min="6147" max="6147" width="8.21875" bestFit="1" customWidth="1"/>
    <col min="6148" max="6176" width="11.44140625" customWidth="1"/>
    <col min="6397" max="6397" width="4.109375" customWidth="1"/>
    <col min="6398" max="6399" width="6.88671875" customWidth="1"/>
    <col min="6400" max="6400" width="36.88671875" customWidth="1"/>
    <col min="6401" max="6401" width="39.21875" customWidth="1"/>
    <col min="6402" max="6402" width="6.88671875" customWidth="1"/>
    <col min="6403" max="6403" width="8.21875" bestFit="1" customWidth="1"/>
    <col min="6404" max="6432" width="11.44140625" customWidth="1"/>
    <col min="6653" max="6653" width="4.109375" customWidth="1"/>
    <col min="6654" max="6655" width="6.88671875" customWidth="1"/>
    <col min="6656" max="6656" width="36.88671875" customWidth="1"/>
    <col min="6657" max="6657" width="39.21875" customWidth="1"/>
    <col min="6658" max="6658" width="6.88671875" customWidth="1"/>
    <col min="6659" max="6659" width="8.21875" bestFit="1" customWidth="1"/>
    <col min="6660" max="6688" width="11.44140625" customWidth="1"/>
    <col min="6909" max="6909" width="4.109375" customWidth="1"/>
    <col min="6910" max="6911" width="6.88671875" customWidth="1"/>
    <col min="6912" max="6912" width="36.88671875" customWidth="1"/>
    <col min="6913" max="6913" width="39.21875" customWidth="1"/>
    <col min="6914" max="6914" width="6.88671875" customWidth="1"/>
    <col min="6915" max="6915" width="8.21875" bestFit="1" customWidth="1"/>
    <col min="6916" max="6944" width="11.44140625" customWidth="1"/>
    <col min="7165" max="7165" width="4.109375" customWidth="1"/>
    <col min="7166" max="7167" width="6.88671875" customWidth="1"/>
    <col min="7168" max="7168" width="36.88671875" customWidth="1"/>
    <col min="7169" max="7169" width="39.21875" customWidth="1"/>
    <col min="7170" max="7170" width="6.88671875" customWidth="1"/>
    <col min="7171" max="7171" width="8.21875" bestFit="1" customWidth="1"/>
    <col min="7172" max="7200" width="11.44140625" customWidth="1"/>
    <col min="7421" max="7421" width="4.109375" customWidth="1"/>
    <col min="7422" max="7423" width="6.88671875" customWidth="1"/>
    <col min="7424" max="7424" width="36.88671875" customWidth="1"/>
    <col min="7425" max="7425" width="39.21875" customWidth="1"/>
    <col min="7426" max="7426" width="6.88671875" customWidth="1"/>
    <col min="7427" max="7427" width="8.21875" bestFit="1" customWidth="1"/>
    <col min="7428" max="7456" width="11.44140625" customWidth="1"/>
    <col min="7677" max="7677" width="4.109375" customWidth="1"/>
    <col min="7678" max="7679" width="6.88671875" customWidth="1"/>
    <col min="7680" max="7680" width="36.88671875" customWidth="1"/>
    <col min="7681" max="7681" width="39.21875" customWidth="1"/>
    <col min="7682" max="7682" width="6.88671875" customWidth="1"/>
    <col min="7683" max="7683" width="8.21875" bestFit="1" customWidth="1"/>
    <col min="7684" max="7712" width="11.44140625" customWidth="1"/>
    <col min="7933" max="7933" width="4.109375" customWidth="1"/>
    <col min="7934" max="7935" width="6.88671875" customWidth="1"/>
    <col min="7936" max="7936" width="36.88671875" customWidth="1"/>
    <col min="7937" max="7937" width="39.21875" customWidth="1"/>
    <col min="7938" max="7938" width="6.88671875" customWidth="1"/>
    <col min="7939" max="7939" width="8.21875" bestFit="1" customWidth="1"/>
    <col min="7940" max="7968" width="11.44140625" customWidth="1"/>
    <col min="8189" max="8189" width="4.109375" customWidth="1"/>
    <col min="8190" max="8191" width="6.88671875" customWidth="1"/>
    <col min="8192" max="8192" width="36.88671875" customWidth="1"/>
    <col min="8193" max="8193" width="39.21875" customWidth="1"/>
    <col min="8194" max="8194" width="6.88671875" customWidth="1"/>
    <col min="8195" max="8195" width="8.21875" bestFit="1" customWidth="1"/>
    <col min="8196" max="8224" width="11.44140625" customWidth="1"/>
    <col min="8445" max="8445" width="4.109375" customWidth="1"/>
    <col min="8446" max="8447" width="6.88671875" customWidth="1"/>
    <col min="8448" max="8448" width="36.88671875" customWidth="1"/>
    <col min="8449" max="8449" width="39.21875" customWidth="1"/>
    <col min="8450" max="8450" width="6.88671875" customWidth="1"/>
    <col min="8451" max="8451" width="8.21875" bestFit="1" customWidth="1"/>
    <col min="8452" max="8480" width="11.44140625" customWidth="1"/>
    <col min="8701" max="8701" width="4.109375" customWidth="1"/>
    <col min="8702" max="8703" width="6.88671875" customWidth="1"/>
    <col min="8704" max="8704" width="36.88671875" customWidth="1"/>
    <col min="8705" max="8705" width="39.21875" customWidth="1"/>
    <col min="8706" max="8706" width="6.88671875" customWidth="1"/>
    <col min="8707" max="8707" width="8.21875" bestFit="1" customWidth="1"/>
    <col min="8708" max="8736" width="11.44140625" customWidth="1"/>
    <col min="8957" max="8957" width="4.109375" customWidth="1"/>
    <col min="8958" max="8959" width="6.88671875" customWidth="1"/>
    <col min="8960" max="8960" width="36.88671875" customWidth="1"/>
    <col min="8961" max="8961" width="39.21875" customWidth="1"/>
    <col min="8962" max="8962" width="6.88671875" customWidth="1"/>
    <col min="8963" max="8963" width="8.21875" bestFit="1" customWidth="1"/>
    <col min="8964" max="8992" width="11.44140625" customWidth="1"/>
    <col min="9213" max="9213" width="4.109375" customWidth="1"/>
    <col min="9214" max="9215" width="6.88671875" customWidth="1"/>
    <col min="9216" max="9216" width="36.88671875" customWidth="1"/>
    <col min="9217" max="9217" width="39.21875" customWidth="1"/>
    <col min="9218" max="9218" width="6.88671875" customWidth="1"/>
    <col min="9219" max="9219" width="8.21875" bestFit="1" customWidth="1"/>
    <col min="9220" max="9248" width="11.44140625" customWidth="1"/>
    <col min="9469" max="9469" width="4.109375" customWidth="1"/>
    <col min="9470" max="9471" width="6.88671875" customWidth="1"/>
    <col min="9472" max="9472" width="36.88671875" customWidth="1"/>
    <col min="9473" max="9473" width="39.21875" customWidth="1"/>
    <col min="9474" max="9474" width="6.88671875" customWidth="1"/>
    <col min="9475" max="9475" width="8.21875" bestFit="1" customWidth="1"/>
    <col min="9476" max="9504" width="11.44140625" customWidth="1"/>
    <col min="9725" max="9725" width="4.109375" customWidth="1"/>
    <col min="9726" max="9727" width="6.88671875" customWidth="1"/>
    <col min="9728" max="9728" width="36.88671875" customWidth="1"/>
    <col min="9729" max="9729" width="39.21875" customWidth="1"/>
    <col min="9730" max="9730" width="6.88671875" customWidth="1"/>
    <col min="9731" max="9731" width="8.21875" bestFit="1" customWidth="1"/>
    <col min="9732" max="9760" width="11.44140625" customWidth="1"/>
    <col min="9981" max="9981" width="4.109375" customWidth="1"/>
    <col min="9982" max="9983" width="6.88671875" customWidth="1"/>
    <col min="9984" max="9984" width="36.88671875" customWidth="1"/>
    <col min="9985" max="9985" width="39.21875" customWidth="1"/>
    <col min="9986" max="9986" width="6.88671875" customWidth="1"/>
    <col min="9987" max="9987" width="8.21875" bestFit="1" customWidth="1"/>
    <col min="9988" max="10016" width="11.44140625" customWidth="1"/>
    <col min="10237" max="10237" width="4.109375" customWidth="1"/>
    <col min="10238" max="10239" width="6.88671875" customWidth="1"/>
    <col min="10240" max="10240" width="36.88671875" customWidth="1"/>
    <col min="10241" max="10241" width="39.21875" customWidth="1"/>
    <col min="10242" max="10242" width="6.88671875" customWidth="1"/>
    <col min="10243" max="10243" width="8.21875" bestFit="1" customWidth="1"/>
    <col min="10244" max="10272" width="11.44140625" customWidth="1"/>
    <col min="10493" max="10493" width="4.109375" customWidth="1"/>
    <col min="10494" max="10495" width="6.88671875" customWidth="1"/>
    <col min="10496" max="10496" width="36.88671875" customWidth="1"/>
    <col min="10497" max="10497" width="39.21875" customWidth="1"/>
    <col min="10498" max="10498" width="6.88671875" customWidth="1"/>
    <col min="10499" max="10499" width="8.21875" bestFit="1" customWidth="1"/>
    <col min="10500" max="10528" width="11.44140625" customWidth="1"/>
    <col min="10749" max="10749" width="4.109375" customWidth="1"/>
    <col min="10750" max="10751" width="6.88671875" customWidth="1"/>
    <col min="10752" max="10752" width="36.88671875" customWidth="1"/>
    <col min="10753" max="10753" width="39.21875" customWidth="1"/>
    <col min="10754" max="10754" width="6.88671875" customWidth="1"/>
    <col min="10755" max="10755" width="8.21875" bestFit="1" customWidth="1"/>
    <col min="10756" max="10784" width="11.44140625" customWidth="1"/>
    <col min="11005" max="11005" width="4.109375" customWidth="1"/>
    <col min="11006" max="11007" width="6.88671875" customWidth="1"/>
    <col min="11008" max="11008" width="36.88671875" customWidth="1"/>
    <col min="11009" max="11009" width="39.21875" customWidth="1"/>
    <col min="11010" max="11010" width="6.88671875" customWidth="1"/>
    <col min="11011" max="11011" width="8.21875" bestFit="1" customWidth="1"/>
    <col min="11012" max="11040" width="11.44140625" customWidth="1"/>
    <col min="11261" max="11261" width="4.109375" customWidth="1"/>
    <col min="11262" max="11263" width="6.88671875" customWidth="1"/>
    <col min="11264" max="11264" width="36.88671875" customWidth="1"/>
    <col min="11265" max="11265" width="39.21875" customWidth="1"/>
    <col min="11266" max="11266" width="6.88671875" customWidth="1"/>
    <col min="11267" max="11267" width="8.21875" bestFit="1" customWidth="1"/>
    <col min="11268" max="11296" width="11.44140625" customWidth="1"/>
    <col min="11517" max="11517" width="4.109375" customWidth="1"/>
    <col min="11518" max="11519" width="6.88671875" customWidth="1"/>
    <col min="11520" max="11520" width="36.88671875" customWidth="1"/>
    <col min="11521" max="11521" width="39.21875" customWidth="1"/>
    <col min="11522" max="11522" width="6.88671875" customWidth="1"/>
    <col min="11523" max="11523" width="8.21875" bestFit="1" customWidth="1"/>
    <col min="11524" max="11552" width="11.44140625" customWidth="1"/>
    <col min="11773" max="11773" width="4.109375" customWidth="1"/>
    <col min="11774" max="11775" width="6.88671875" customWidth="1"/>
    <col min="11776" max="11776" width="36.88671875" customWidth="1"/>
    <col min="11777" max="11777" width="39.21875" customWidth="1"/>
    <col min="11778" max="11778" width="6.88671875" customWidth="1"/>
    <col min="11779" max="11779" width="8.21875" bestFit="1" customWidth="1"/>
    <col min="11780" max="11808" width="11.44140625" customWidth="1"/>
    <col min="12029" max="12029" width="4.109375" customWidth="1"/>
    <col min="12030" max="12031" width="6.88671875" customWidth="1"/>
    <col min="12032" max="12032" width="36.88671875" customWidth="1"/>
    <col min="12033" max="12033" width="39.21875" customWidth="1"/>
    <col min="12034" max="12034" width="6.88671875" customWidth="1"/>
    <col min="12035" max="12035" width="8.21875" bestFit="1" customWidth="1"/>
    <col min="12036" max="12064" width="11.44140625" customWidth="1"/>
    <col min="12285" max="12285" width="4.109375" customWidth="1"/>
    <col min="12286" max="12287" width="6.88671875" customWidth="1"/>
    <col min="12288" max="12288" width="36.88671875" customWidth="1"/>
    <col min="12289" max="12289" width="39.21875" customWidth="1"/>
    <col min="12290" max="12290" width="6.88671875" customWidth="1"/>
    <col min="12291" max="12291" width="8.21875" bestFit="1" customWidth="1"/>
    <col min="12292" max="12320" width="11.44140625" customWidth="1"/>
    <col min="12541" max="12541" width="4.109375" customWidth="1"/>
    <col min="12542" max="12543" width="6.88671875" customWidth="1"/>
    <col min="12544" max="12544" width="36.88671875" customWidth="1"/>
    <col min="12545" max="12545" width="39.21875" customWidth="1"/>
    <col min="12546" max="12546" width="6.88671875" customWidth="1"/>
    <col min="12547" max="12547" width="8.21875" bestFit="1" customWidth="1"/>
    <col min="12548" max="12576" width="11.44140625" customWidth="1"/>
    <col min="12797" max="12797" width="4.109375" customWidth="1"/>
    <col min="12798" max="12799" width="6.88671875" customWidth="1"/>
    <col min="12800" max="12800" width="36.88671875" customWidth="1"/>
    <col min="12801" max="12801" width="39.21875" customWidth="1"/>
    <col min="12802" max="12802" width="6.88671875" customWidth="1"/>
    <col min="12803" max="12803" width="8.21875" bestFit="1" customWidth="1"/>
    <col min="12804" max="12832" width="11.44140625" customWidth="1"/>
    <col min="13053" max="13053" width="4.109375" customWidth="1"/>
    <col min="13054" max="13055" width="6.88671875" customWidth="1"/>
    <col min="13056" max="13056" width="36.88671875" customWidth="1"/>
    <col min="13057" max="13057" width="39.21875" customWidth="1"/>
    <col min="13058" max="13058" width="6.88671875" customWidth="1"/>
    <col min="13059" max="13059" width="8.21875" bestFit="1" customWidth="1"/>
    <col min="13060" max="13088" width="11.44140625" customWidth="1"/>
    <col min="13309" max="13309" width="4.109375" customWidth="1"/>
    <col min="13310" max="13311" width="6.88671875" customWidth="1"/>
    <col min="13312" max="13312" width="36.88671875" customWidth="1"/>
    <col min="13313" max="13313" width="39.21875" customWidth="1"/>
    <col min="13314" max="13314" width="6.88671875" customWidth="1"/>
    <col min="13315" max="13315" width="8.21875" bestFit="1" customWidth="1"/>
    <col min="13316" max="13344" width="11.44140625" customWidth="1"/>
    <col min="13565" max="13565" width="4.109375" customWidth="1"/>
    <col min="13566" max="13567" width="6.88671875" customWidth="1"/>
    <col min="13568" max="13568" width="36.88671875" customWidth="1"/>
    <col min="13569" max="13569" width="39.21875" customWidth="1"/>
    <col min="13570" max="13570" width="6.88671875" customWidth="1"/>
    <col min="13571" max="13571" width="8.21875" bestFit="1" customWidth="1"/>
    <col min="13572" max="13600" width="11.44140625" customWidth="1"/>
    <col min="13821" max="13821" width="4.109375" customWidth="1"/>
    <col min="13822" max="13823" width="6.88671875" customWidth="1"/>
    <col min="13824" max="13824" width="36.88671875" customWidth="1"/>
    <col min="13825" max="13825" width="39.21875" customWidth="1"/>
    <col min="13826" max="13826" width="6.88671875" customWidth="1"/>
    <col min="13827" max="13827" width="8.21875" bestFit="1" customWidth="1"/>
    <col min="13828" max="13856" width="11.44140625" customWidth="1"/>
    <col min="14077" max="14077" width="4.109375" customWidth="1"/>
    <col min="14078" max="14079" width="6.88671875" customWidth="1"/>
    <col min="14080" max="14080" width="36.88671875" customWidth="1"/>
    <col min="14081" max="14081" width="39.21875" customWidth="1"/>
    <col min="14082" max="14082" width="6.88671875" customWidth="1"/>
    <col min="14083" max="14083" width="8.21875" bestFit="1" customWidth="1"/>
    <col min="14084" max="14112" width="11.44140625" customWidth="1"/>
    <col min="14333" max="14333" width="4.109375" customWidth="1"/>
    <col min="14334" max="14335" width="6.88671875" customWidth="1"/>
    <col min="14336" max="14336" width="36.88671875" customWidth="1"/>
    <col min="14337" max="14337" width="39.21875" customWidth="1"/>
    <col min="14338" max="14338" width="6.88671875" customWidth="1"/>
    <col min="14339" max="14339" width="8.21875" bestFit="1" customWidth="1"/>
    <col min="14340" max="14368" width="11.44140625" customWidth="1"/>
    <col min="14589" max="14589" width="4.109375" customWidth="1"/>
    <col min="14590" max="14591" width="6.88671875" customWidth="1"/>
    <col min="14592" max="14592" width="36.88671875" customWidth="1"/>
    <col min="14593" max="14593" width="39.21875" customWidth="1"/>
    <col min="14594" max="14594" width="6.88671875" customWidth="1"/>
    <col min="14595" max="14595" width="8.21875" bestFit="1" customWidth="1"/>
    <col min="14596" max="14624" width="11.44140625" customWidth="1"/>
    <col min="14845" max="14845" width="4.109375" customWidth="1"/>
    <col min="14846" max="14847" width="6.88671875" customWidth="1"/>
    <col min="14848" max="14848" width="36.88671875" customWidth="1"/>
    <col min="14849" max="14849" width="39.21875" customWidth="1"/>
    <col min="14850" max="14850" width="6.88671875" customWidth="1"/>
    <col min="14851" max="14851" width="8.21875" bestFit="1" customWidth="1"/>
    <col min="14852" max="14880" width="11.44140625" customWidth="1"/>
    <col min="15101" max="15101" width="4.109375" customWidth="1"/>
    <col min="15102" max="15103" width="6.88671875" customWidth="1"/>
    <col min="15104" max="15104" width="36.88671875" customWidth="1"/>
    <col min="15105" max="15105" width="39.21875" customWidth="1"/>
    <col min="15106" max="15106" width="6.88671875" customWidth="1"/>
    <col min="15107" max="15107" width="8.21875" bestFit="1" customWidth="1"/>
    <col min="15108" max="15136" width="11.44140625" customWidth="1"/>
    <col min="15357" max="15357" width="4.109375" customWidth="1"/>
    <col min="15358" max="15359" width="6.88671875" customWidth="1"/>
    <col min="15360" max="15360" width="36.88671875" customWidth="1"/>
    <col min="15361" max="15361" width="39.21875" customWidth="1"/>
    <col min="15362" max="15362" width="6.88671875" customWidth="1"/>
    <col min="15363" max="15363" width="8.21875" bestFit="1" customWidth="1"/>
    <col min="15364" max="15392" width="11.44140625" customWidth="1"/>
    <col min="15613" max="15613" width="4.109375" customWidth="1"/>
    <col min="15614" max="15615" width="6.88671875" customWidth="1"/>
    <col min="15616" max="15616" width="36.88671875" customWidth="1"/>
    <col min="15617" max="15617" width="39.21875" customWidth="1"/>
    <col min="15618" max="15618" width="6.88671875" customWidth="1"/>
    <col min="15619" max="15619" width="8.21875" bestFit="1" customWidth="1"/>
    <col min="15620" max="15648" width="11.44140625" customWidth="1"/>
    <col min="15869" max="15869" width="4.109375" customWidth="1"/>
    <col min="15870" max="15871" width="6.88671875" customWidth="1"/>
    <col min="15872" max="15872" width="36.88671875" customWidth="1"/>
    <col min="15873" max="15873" width="39.21875" customWidth="1"/>
    <col min="15874" max="15874" width="6.88671875" customWidth="1"/>
    <col min="15875" max="15875" width="8.21875" bestFit="1" customWidth="1"/>
    <col min="15876" max="15904" width="11.44140625" customWidth="1"/>
    <col min="16125" max="16125" width="4.109375" customWidth="1"/>
    <col min="16126" max="16127" width="6.88671875" customWidth="1"/>
    <col min="16128" max="16128" width="36.88671875" customWidth="1"/>
    <col min="16129" max="16129" width="39.21875" customWidth="1"/>
    <col min="16130" max="16130" width="6.88671875" customWidth="1"/>
    <col min="16131" max="16131" width="8.21875" bestFit="1" customWidth="1"/>
    <col min="16132" max="16160" width="11.44140625" customWidth="1"/>
  </cols>
  <sheetData>
    <row r="1" spans="1:36" ht="18.75" thickBot="1" x14ac:dyDescent="0.25">
      <c r="A1" s="189"/>
      <c r="B1" s="181"/>
      <c r="C1" s="182" t="s">
        <v>648</v>
      </c>
      <c r="D1" s="183"/>
      <c r="E1" s="297"/>
      <c r="F1" s="185"/>
      <c r="G1" s="185"/>
      <c r="H1" s="185"/>
      <c r="I1" s="185"/>
      <c r="J1" s="186"/>
      <c r="K1" s="186"/>
      <c r="L1" s="278"/>
      <c r="M1" s="186"/>
      <c r="N1" s="186"/>
      <c r="O1" s="186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9"/>
      <c r="AI1" s="187"/>
      <c r="AJ1" s="187"/>
    </row>
    <row r="2" spans="1:36" ht="32.25" thickBot="1" x14ac:dyDescent="0.25">
      <c r="A2" s="191"/>
      <c r="B2" s="191"/>
      <c r="C2" s="279" t="s">
        <v>594</v>
      </c>
      <c r="D2" s="192" t="s">
        <v>140</v>
      </c>
      <c r="E2" s="877" t="s">
        <v>649</v>
      </c>
      <c r="F2" s="192" t="s">
        <v>141</v>
      </c>
      <c r="G2" s="192" t="s">
        <v>189</v>
      </c>
      <c r="H2" s="214" t="str">
        <f>'TITLE PAGE'!D14</f>
        <v>2016-17</v>
      </c>
      <c r="I2" s="281" t="str">
        <f>'WRZ summary'!E3</f>
        <v>For info 2017-18</v>
      </c>
      <c r="J2" s="281" t="str">
        <f>'WRZ summary'!F3</f>
        <v>For info 2018-19</v>
      </c>
      <c r="K2" s="281" t="str">
        <f>'WRZ summary'!G3</f>
        <v>For info 2019-20</v>
      </c>
      <c r="L2" s="215" t="str">
        <f>'WRZ summary'!H3</f>
        <v>2020-21</v>
      </c>
      <c r="M2" s="215" t="str">
        <f>'WRZ summary'!I3</f>
        <v>2021-22</v>
      </c>
      <c r="N2" s="215" t="str">
        <f>'WRZ summary'!J3</f>
        <v>2022-23</v>
      </c>
      <c r="O2" s="215" t="str">
        <f>'WRZ summary'!K3</f>
        <v>2023-24</v>
      </c>
      <c r="P2" s="215" t="str">
        <f>'WRZ summary'!L3</f>
        <v>2024-25</v>
      </c>
      <c r="Q2" s="215" t="str">
        <f>'WRZ summary'!M3</f>
        <v>2025-26</v>
      </c>
      <c r="R2" s="215" t="str">
        <f>'WRZ summary'!N3</f>
        <v>2026-27</v>
      </c>
      <c r="S2" s="215" t="str">
        <f>'WRZ summary'!O3</f>
        <v>2027-28</v>
      </c>
      <c r="T2" s="215" t="str">
        <f>'WRZ summary'!P3</f>
        <v>2028-29</v>
      </c>
      <c r="U2" s="215" t="str">
        <f>'WRZ summary'!Q3</f>
        <v>2029-30</v>
      </c>
      <c r="V2" s="215" t="str">
        <f>'WRZ summary'!R3</f>
        <v>2030-31</v>
      </c>
      <c r="W2" s="215" t="str">
        <f>'WRZ summary'!S3</f>
        <v>2031-32</v>
      </c>
      <c r="X2" s="215" t="str">
        <f>'WRZ summary'!T3</f>
        <v>2032-33</v>
      </c>
      <c r="Y2" s="215" t="str">
        <f>'WRZ summary'!U3</f>
        <v>2033-34</v>
      </c>
      <c r="Z2" s="215" t="str">
        <f>'WRZ summary'!V3</f>
        <v>2034-35</v>
      </c>
      <c r="AA2" s="215" t="str">
        <f>'WRZ summary'!W3</f>
        <v>2035-36</v>
      </c>
      <c r="AB2" s="215" t="str">
        <f>'WRZ summary'!X3</f>
        <v>2036-37</v>
      </c>
      <c r="AC2" s="215" t="str">
        <f>'WRZ summary'!Y3</f>
        <v>2037-38</v>
      </c>
      <c r="AD2" s="215" t="str">
        <f>'WRZ summary'!Z3</f>
        <v>2038-39</v>
      </c>
      <c r="AE2" s="215" t="str">
        <f>'WRZ summary'!AA3</f>
        <v>2039-40</v>
      </c>
      <c r="AF2" s="215" t="str">
        <f>'WRZ summary'!AB3</f>
        <v>2040-41</v>
      </c>
      <c r="AG2" s="215" t="str">
        <f>'WRZ summary'!AC3</f>
        <v>2041-42</v>
      </c>
      <c r="AH2" s="215" t="str">
        <f>'WRZ summary'!AD3</f>
        <v>2042-43</v>
      </c>
      <c r="AI2" s="215" t="str">
        <f>'WRZ summary'!AE3</f>
        <v>2043-44</v>
      </c>
      <c r="AJ2" s="216" t="str">
        <f>'WRZ summary'!AF3</f>
        <v>2044-45</v>
      </c>
    </row>
    <row r="3" spans="1:36" ht="15" customHeight="1" x14ac:dyDescent="0.2">
      <c r="A3" s="298"/>
      <c r="B3" s="939" t="s">
        <v>190</v>
      </c>
      <c r="C3" s="817" t="s">
        <v>650</v>
      </c>
      <c r="D3" s="840" t="s">
        <v>651</v>
      </c>
      <c r="E3" s="819" t="s">
        <v>652</v>
      </c>
      <c r="F3" s="820" t="s">
        <v>75</v>
      </c>
      <c r="G3" s="820">
        <v>2</v>
      </c>
      <c r="H3" s="661">
        <f>'3. BL Demand'!H3+SUM('6. Preferred (Scenario Yr)'!H45)</f>
        <v>2.2318556793228743</v>
      </c>
      <c r="I3" s="327">
        <f>'3. BL Demand'!I3+SUM('6. Preferred (Scenario Yr)'!I45)</f>
        <v>2.239264401042961</v>
      </c>
      <c r="J3" s="327">
        <f>'3. BL Demand'!J3+SUM('6. Preferred (Scenario Yr)'!J45)</f>
        <v>2.241475683862987</v>
      </c>
      <c r="K3" s="327">
        <f>'3. BL Demand'!K3+SUM('6. Preferred (Scenario Yr)'!K45)</f>
        <v>2.2504455669495251</v>
      </c>
      <c r="L3" s="821">
        <f>'3. BL Demand'!L3+SUM('6. Preferred (Scenario Yr)'!L45)</f>
        <v>2.2553832088720309</v>
      </c>
      <c r="M3" s="821">
        <f>'3. BL Demand'!M3+SUM('6. Preferred (Scenario Yr)'!M45)</f>
        <v>2.2740009720019723</v>
      </c>
      <c r="N3" s="821">
        <f>'3. BL Demand'!N3+SUM('6. Preferred (Scenario Yr)'!N45)</f>
        <v>2.2880800251535081</v>
      </c>
      <c r="O3" s="821">
        <f>'3. BL Demand'!O3+SUM('6. Preferred (Scenario Yr)'!O45)</f>
        <v>2.3013067259102908</v>
      </c>
      <c r="P3" s="821">
        <f>'3. BL Demand'!P3+SUM('6. Preferred (Scenario Yr)'!P45)</f>
        <v>2.3061301048252054</v>
      </c>
      <c r="Q3" s="821">
        <f>'3. BL Demand'!Q3+SUM('6. Preferred (Scenario Yr)'!Q45)</f>
        <v>2.3208591245379053</v>
      </c>
      <c r="R3" s="821">
        <f>'3. BL Demand'!R3+SUM('6. Preferred (Scenario Yr)'!R45)</f>
        <v>2.3289264172649276</v>
      </c>
      <c r="S3" s="821">
        <f>'3. BL Demand'!S3+SUM('6. Preferred (Scenario Yr)'!S45)</f>
        <v>2.3368419247431831</v>
      </c>
      <c r="T3" s="821">
        <f>'3. BL Demand'!T3+SUM('6. Preferred (Scenario Yr)'!T45)</f>
        <v>2.3380721193266609</v>
      </c>
      <c r="U3" s="821">
        <f>'3. BL Demand'!U3+SUM('6. Preferred (Scenario Yr)'!U45)</f>
        <v>2.3516910355147598</v>
      </c>
      <c r="V3" s="821">
        <f>'3. BL Demand'!V3+SUM('6. Preferred (Scenario Yr)'!V45)</f>
        <v>2.3596196372748834</v>
      </c>
      <c r="W3" s="821">
        <f>'3. BL Demand'!W3+SUM('6. Preferred (Scenario Yr)'!W45)</f>
        <v>2.3677121473646738</v>
      </c>
      <c r="X3" s="821">
        <f>'3. BL Demand'!X3+SUM('6. Preferred (Scenario Yr)'!X45)</f>
        <v>2.369196587837858</v>
      </c>
      <c r="Y3" s="821">
        <f>'3. BL Demand'!Y3+SUM('6. Preferred (Scenario Yr)'!Y45)</f>
        <v>2.3830765098650342</v>
      </c>
      <c r="Z3" s="821">
        <f>'3. BL Demand'!Z3+SUM('6. Preferred (Scenario Yr)'!Z45)</f>
        <v>2.3901690421536785</v>
      </c>
      <c r="AA3" s="821">
        <f>'3. BL Demand'!AA3+SUM('6. Preferred (Scenario Yr)'!AA45)</f>
        <v>2.3972347473069475</v>
      </c>
      <c r="AB3" s="821">
        <f>'3. BL Demand'!AB3+SUM('6. Preferred (Scenario Yr)'!AB45)</f>
        <v>2.3976240889952245</v>
      </c>
      <c r="AC3" s="821">
        <f>'3. BL Demand'!AC3+SUM('6. Preferred (Scenario Yr)'!AC45)</f>
        <v>2.4113271719508629</v>
      </c>
      <c r="AD3" s="821">
        <f>'3. BL Demand'!AD3+SUM('6. Preferred (Scenario Yr)'!AD45)</f>
        <v>2.418664068417745</v>
      </c>
      <c r="AE3" s="821">
        <f>'3. BL Demand'!AE3+SUM('6. Preferred (Scenario Yr)'!AE45)</f>
        <v>2.426062920821717</v>
      </c>
      <c r="AF3" s="821">
        <f>'3. BL Demand'!AF3+SUM('6. Preferred (Scenario Yr)'!AF45)</f>
        <v>2.4269311388434174</v>
      </c>
      <c r="AG3" s="821">
        <f>'3. BL Demand'!AG3+SUM('6. Preferred (Scenario Yr)'!AG45)</f>
        <v>2.4410668851793789</v>
      </c>
      <c r="AH3" s="821">
        <f>'3. BL Demand'!AH3+SUM('6. Preferred (Scenario Yr)'!AH45)</f>
        <v>2.4486743533207354</v>
      </c>
      <c r="AI3" s="821">
        <f>'3. BL Demand'!AI3+SUM('6. Preferred (Scenario Yr)'!AI45)</f>
        <v>2.4563227898450712</v>
      </c>
      <c r="AJ3" s="822">
        <f>'3. BL Demand'!AJ3+SUM('6. Preferred (Scenario Yr)'!AJ45)</f>
        <v>2.4573450817487994</v>
      </c>
    </row>
    <row r="4" spans="1:36" x14ac:dyDescent="0.2">
      <c r="A4" s="298"/>
      <c r="B4" s="940"/>
      <c r="C4" s="640" t="s">
        <v>653</v>
      </c>
      <c r="D4" s="641" t="s">
        <v>654</v>
      </c>
      <c r="E4" s="809" t="s">
        <v>652</v>
      </c>
      <c r="F4" s="642" t="s">
        <v>75</v>
      </c>
      <c r="G4" s="642">
        <v>2</v>
      </c>
      <c r="H4" s="635">
        <f>'3. BL Demand'!H4+'6. Preferred (Scenario Yr)'!H48</f>
        <v>5.7421374548421479E-2</v>
      </c>
      <c r="I4" s="326">
        <f>'3. BL Demand'!I4+'6. Preferred (Scenario Yr)'!I48</f>
        <v>5.7421374548421479E-2</v>
      </c>
      <c r="J4" s="326">
        <f>'3. BL Demand'!J4+'6. Preferred (Scenario Yr)'!J48</f>
        <v>5.7421374548421479E-2</v>
      </c>
      <c r="K4" s="326">
        <f>'3. BL Demand'!K4+'6. Preferred (Scenario Yr)'!K48</f>
        <v>5.7421374548421479E-2</v>
      </c>
      <c r="L4" s="455">
        <f>'3. BL Demand'!L4+'6. Preferred (Scenario Yr)'!L48</f>
        <v>5.7421374548421479E-2</v>
      </c>
      <c r="M4" s="455">
        <f>'3. BL Demand'!M4+'6. Preferred (Scenario Yr)'!M48</f>
        <v>5.7421374548421479E-2</v>
      </c>
      <c r="N4" s="455">
        <f>'3. BL Demand'!N4+'6. Preferred (Scenario Yr)'!N48</f>
        <v>5.7421374548421479E-2</v>
      </c>
      <c r="O4" s="455">
        <f>'3. BL Demand'!O4+'6. Preferred (Scenario Yr)'!O48</f>
        <v>5.7421374548421479E-2</v>
      </c>
      <c r="P4" s="455">
        <f>'3. BL Demand'!P4+'6. Preferred (Scenario Yr)'!P48</f>
        <v>5.7421374548421479E-2</v>
      </c>
      <c r="Q4" s="455">
        <f>'3. BL Demand'!Q4+'6. Preferred (Scenario Yr)'!Q48</f>
        <v>5.7421374548421479E-2</v>
      </c>
      <c r="R4" s="455">
        <f>'3. BL Demand'!R4+'6. Preferred (Scenario Yr)'!R48</f>
        <v>5.7421374548421479E-2</v>
      </c>
      <c r="S4" s="455">
        <f>'3. BL Demand'!S4+'6. Preferred (Scenario Yr)'!S48</f>
        <v>5.7421374548421479E-2</v>
      </c>
      <c r="T4" s="455">
        <f>'3. BL Demand'!T4+'6. Preferred (Scenario Yr)'!T48</f>
        <v>5.7421374548421479E-2</v>
      </c>
      <c r="U4" s="455">
        <f>'3. BL Demand'!U4+'6. Preferred (Scenario Yr)'!U48</f>
        <v>5.7421374548421479E-2</v>
      </c>
      <c r="V4" s="455">
        <f>'3. BL Demand'!V4+'6. Preferred (Scenario Yr)'!V48</f>
        <v>5.7421374548421479E-2</v>
      </c>
      <c r="W4" s="455">
        <f>'3. BL Demand'!W4+'6. Preferred (Scenario Yr)'!W48</f>
        <v>5.7421374548421479E-2</v>
      </c>
      <c r="X4" s="455">
        <f>'3. BL Demand'!X4+'6. Preferred (Scenario Yr)'!X48</f>
        <v>5.7421374548421479E-2</v>
      </c>
      <c r="Y4" s="455">
        <f>'3. BL Demand'!Y4+'6. Preferred (Scenario Yr)'!Y48</f>
        <v>5.7421374548421479E-2</v>
      </c>
      <c r="Z4" s="455">
        <f>'3. BL Demand'!Z4+'6. Preferred (Scenario Yr)'!Z48</f>
        <v>5.7421374548421479E-2</v>
      </c>
      <c r="AA4" s="455">
        <f>'3. BL Demand'!AA4+'6. Preferred (Scenario Yr)'!AA48</f>
        <v>5.7421374548421479E-2</v>
      </c>
      <c r="AB4" s="455">
        <f>'3. BL Demand'!AB4+'6. Preferred (Scenario Yr)'!AB48</f>
        <v>5.7421374548421479E-2</v>
      </c>
      <c r="AC4" s="455">
        <f>'3. BL Demand'!AC4+'6. Preferred (Scenario Yr)'!AC48</f>
        <v>5.7421374548421479E-2</v>
      </c>
      <c r="AD4" s="455">
        <f>'3. BL Demand'!AD4+'6. Preferred (Scenario Yr)'!AD48</f>
        <v>5.7421374548421479E-2</v>
      </c>
      <c r="AE4" s="455">
        <f>'3. BL Demand'!AE4+'6. Preferred (Scenario Yr)'!AE48</f>
        <v>5.7421374548421479E-2</v>
      </c>
      <c r="AF4" s="455">
        <f>'3. BL Demand'!AF4+'6. Preferred (Scenario Yr)'!AF48</f>
        <v>5.7421374548421479E-2</v>
      </c>
      <c r="AG4" s="455">
        <f>'3. BL Demand'!AG4+'6. Preferred (Scenario Yr)'!AG48</f>
        <v>5.7421374548421479E-2</v>
      </c>
      <c r="AH4" s="455">
        <f>'3. BL Demand'!AH4+'6. Preferred (Scenario Yr)'!AH48</f>
        <v>5.7421374548421479E-2</v>
      </c>
      <c r="AI4" s="455">
        <f>'3. BL Demand'!AI4+'6. Preferred (Scenario Yr)'!AI48</f>
        <v>5.7421374548421479E-2</v>
      </c>
      <c r="AJ4" s="643">
        <f>'3. BL Demand'!AJ4+'6. Preferred (Scenario Yr)'!AJ48</f>
        <v>5.7421374548421479E-2</v>
      </c>
    </row>
    <row r="5" spans="1:36" x14ac:dyDescent="0.2">
      <c r="A5" s="298"/>
      <c r="B5" s="940"/>
      <c r="C5" s="640" t="s">
        <v>655</v>
      </c>
      <c r="D5" s="641" t="s">
        <v>656</v>
      </c>
      <c r="E5" s="809" t="s">
        <v>652</v>
      </c>
      <c r="F5" s="642" t="s">
        <v>75</v>
      </c>
      <c r="G5" s="642">
        <v>2</v>
      </c>
      <c r="H5" s="635">
        <f>'3. BL Demand'!H5+'6. Preferred (Scenario Yr)'!H51+'6. Preferred (Scenario Yr)'!H67</f>
        <v>1.91211050862646</v>
      </c>
      <c r="I5" s="326">
        <f>'3. BL Demand'!I5+'6. Preferred (Scenario Yr)'!I51+'6. Preferred (Scenario Yr)'!I67</f>
        <v>1.9748856217840636</v>
      </c>
      <c r="J5" s="326">
        <f>'3. BL Demand'!J5+'6. Preferred (Scenario Yr)'!J51+'6. Preferred (Scenario Yr)'!J67</f>
        <v>2.0239165496779918</v>
      </c>
      <c r="K5" s="326">
        <f>'3. BL Demand'!K5+'6. Preferred (Scenario Yr)'!K51+'6. Preferred (Scenario Yr)'!K67</f>
        <v>2.0632289551984702</v>
      </c>
      <c r="L5" s="455">
        <f>'3. BL Demand'!L5+'6. Preferred (Scenario Yr)'!L51+'6. Preferred (Scenario Yr)'!L67</f>
        <v>2.0990328136444036</v>
      </c>
      <c r="M5" s="455">
        <f>'3. BL Demand'!M5+'6. Preferred (Scenario Yr)'!M51+'6. Preferred (Scenario Yr)'!M67</f>
        <v>2.144996512473992</v>
      </c>
      <c r="N5" s="455">
        <f>'3. BL Demand'!N5+'6. Preferred (Scenario Yr)'!N51+'6. Preferred (Scenario Yr)'!N67</f>
        <v>2.1927008614074102</v>
      </c>
      <c r="O5" s="455">
        <f>'3. BL Demand'!O5+'6. Preferred (Scenario Yr)'!O51+'6. Preferred (Scenario Yr)'!O67</f>
        <v>2.2248644660081416</v>
      </c>
      <c r="P5" s="455">
        <f>'3. BL Demand'!P5+'6. Preferred (Scenario Yr)'!P51+'6. Preferred (Scenario Yr)'!P67</f>
        <v>2.260494014697997</v>
      </c>
      <c r="Q5" s="455">
        <f>'3. BL Demand'!Q5+'6. Preferred (Scenario Yr)'!Q51+'6. Preferred (Scenario Yr)'!Q67</f>
        <v>3.7976591173080321</v>
      </c>
      <c r="R5" s="455">
        <f>'3. BL Demand'!R5+'6. Preferred (Scenario Yr)'!R51+'6. Preferred (Scenario Yr)'!R67</f>
        <v>3.8193211600712287</v>
      </c>
      <c r="S5" s="455">
        <f>'3. BL Demand'!S5+'6. Preferred (Scenario Yr)'!S51+'6. Preferred (Scenario Yr)'!S67</f>
        <v>3.836709267197838</v>
      </c>
      <c r="T5" s="455">
        <f>'3. BL Demand'!T5+'6. Preferred (Scenario Yr)'!T51+'6. Preferred (Scenario Yr)'!T67</f>
        <v>3.8515223846602233</v>
      </c>
      <c r="U5" s="455">
        <f>'3. BL Demand'!U5+'6. Preferred (Scenario Yr)'!U51+'6. Preferred (Scenario Yr)'!U67</f>
        <v>3.8608346289527802</v>
      </c>
      <c r="V5" s="455">
        <f>'3. BL Demand'!V5+'6. Preferred (Scenario Yr)'!V51+'6. Preferred (Scenario Yr)'!V67</f>
        <v>3.8714023863937927</v>
      </c>
      <c r="W5" s="455">
        <f>'3. BL Demand'!W5+'6. Preferred (Scenario Yr)'!W51+'6. Preferred (Scenario Yr)'!W67</f>
        <v>3.8785634387072547</v>
      </c>
      <c r="X5" s="455">
        <f>'3. BL Demand'!X5+'6. Preferred (Scenario Yr)'!X51+'6. Preferred (Scenario Yr)'!X67</f>
        <v>3.8895029454699035</v>
      </c>
      <c r="Y5" s="455">
        <f>'3. BL Demand'!Y5+'6. Preferred (Scenario Yr)'!Y51+'6. Preferred (Scenario Yr)'!Y67</f>
        <v>3.8971238065729046</v>
      </c>
      <c r="Z5" s="455">
        <f>'3. BL Demand'!Z5+'6. Preferred (Scenario Yr)'!Z51+'6. Preferred (Scenario Yr)'!Z67</f>
        <v>3.9082537561183406</v>
      </c>
      <c r="AA5" s="455">
        <f>'3. BL Demand'!AA5+'6. Preferred (Scenario Yr)'!AA51+'6. Preferred (Scenario Yr)'!AA67</f>
        <v>3.9204274532132</v>
      </c>
      <c r="AB5" s="455">
        <f>'3. BL Demand'!AB5+'6. Preferred (Scenario Yr)'!AB51+'6. Preferred (Scenario Yr)'!AB67</f>
        <v>3.9353701838566399</v>
      </c>
      <c r="AC5" s="455">
        <f>'3. BL Demand'!AC5+'6. Preferred (Scenario Yr)'!AC51+'6. Preferred (Scenario Yr)'!AC67</f>
        <v>3.9480491619825808</v>
      </c>
      <c r="AD5" s="455">
        <f>'3. BL Demand'!AD5+'6. Preferred (Scenario Yr)'!AD51+'6. Preferred (Scenario Yr)'!AD67</f>
        <v>3.952672191938758</v>
      </c>
      <c r="AE5" s="455">
        <f>'3. BL Demand'!AE5+'6. Preferred (Scenario Yr)'!AE51+'6. Preferred (Scenario Yr)'!AE67</f>
        <v>3.9610180563170605</v>
      </c>
      <c r="AF5" s="455">
        <f>'3. BL Demand'!AF5+'6. Preferred (Scenario Yr)'!AF51+'6. Preferred (Scenario Yr)'!AF67</f>
        <v>3.9888618690595807</v>
      </c>
      <c r="AG5" s="455">
        <f>'3. BL Demand'!AG5+'6. Preferred (Scenario Yr)'!AG51+'6. Preferred (Scenario Yr)'!AG67</f>
        <v>3.9971585642648155</v>
      </c>
      <c r="AH5" s="455">
        <f>'3. BL Demand'!AH5+'6. Preferred (Scenario Yr)'!AH51+'6. Preferred (Scenario Yr)'!AH67</f>
        <v>4.006015074024015</v>
      </c>
      <c r="AI5" s="455">
        <f>'3. BL Demand'!AI5+'6. Preferred (Scenario Yr)'!AI51+'6. Preferred (Scenario Yr)'!AI67</f>
        <v>4.0141998906507546</v>
      </c>
      <c r="AJ5" s="643">
        <f>'3. BL Demand'!AJ5+'6. Preferred (Scenario Yr)'!AJ51+'6. Preferred (Scenario Yr)'!AJ67</f>
        <v>4.0231597606870828</v>
      </c>
    </row>
    <row r="6" spans="1:36" x14ac:dyDescent="0.2">
      <c r="A6" s="298"/>
      <c r="B6" s="940"/>
      <c r="C6" s="640" t="s">
        <v>657</v>
      </c>
      <c r="D6" s="641" t="s">
        <v>658</v>
      </c>
      <c r="E6" s="809" t="s">
        <v>652</v>
      </c>
      <c r="F6" s="642" t="s">
        <v>75</v>
      </c>
      <c r="G6" s="642">
        <v>2</v>
      </c>
      <c r="H6" s="635">
        <f>'3. BL Demand'!H6+'6. Preferred (Scenario Yr)'!H55+'6. Preferred (Scenario Yr)'!H70</f>
        <v>2.0260751786943731</v>
      </c>
      <c r="I6" s="326">
        <f>'3. BL Demand'!I6+'6. Preferred (Scenario Yr)'!I55+'6. Preferred (Scenario Yr)'!I70</f>
        <v>1.9662818200350471</v>
      </c>
      <c r="J6" s="326">
        <f>'3. BL Demand'!J6+'6. Preferred (Scenario Yr)'!J55+'6. Preferred (Scenario Yr)'!J70</f>
        <v>1.916467118541054</v>
      </c>
      <c r="K6" s="326">
        <f>'3. BL Demand'!K6+'6. Preferred (Scenario Yr)'!K55+'6. Preferred (Scenario Yr)'!K70</f>
        <v>1.880415970537928</v>
      </c>
      <c r="L6" s="455">
        <f>'3. BL Demand'!L6+'6. Preferred (Scenario Yr)'!L55+'6. Preferred (Scenario Yr)'!L70</f>
        <v>1.843842064782673</v>
      </c>
      <c r="M6" s="455">
        <f>'3. BL Demand'!M6+'6. Preferred (Scenario Yr)'!M55+'6. Preferred (Scenario Yr)'!M70</f>
        <v>1.8041602833022166</v>
      </c>
      <c r="N6" s="455">
        <f>'3. BL Demand'!N6+'6. Preferred (Scenario Yr)'!N55+'6. Preferred (Scenario Yr)'!N70</f>
        <v>1.7652431821757977</v>
      </c>
      <c r="O6" s="455">
        <f>'3. BL Demand'!O6+'6. Preferred (Scenario Yr)'!O55+'6. Preferred (Scenario Yr)'!O70</f>
        <v>1.7311002759818392</v>
      </c>
      <c r="P6" s="455">
        <f>'3. BL Demand'!P6+'6. Preferred (Scenario Yr)'!P55+'6. Preferred (Scenario Yr)'!P70</f>
        <v>1.7005246455104335</v>
      </c>
      <c r="Q6" s="455">
        <f>'3. BL Demand'!Q6+'6. Preferred (Scenario Yr)'!Q55+'6. Preferred (Scenario Yr)'!Q70</f>
        <v>0</v>
      </c>
      <c r="R6" s="455">
        <f>'3. BL Demand'!R6+'6. Preferred (Scenario Yr)'!R55+'6. Preferred (Scenario Yr)'!R70</f>
        <v>0</v>
      </c>
      <c r="S6" s="455">
        <f>'3. BL Demand'!S6+'6. Preferred (Scenario Yr)'!S55+'6. Preferred (Scenario Yr)'!S70</f>
        <v>0</v>
      </c>
      <c r="T6" s="455">
        <f>'3. BL Demand'!T6+'6. Preferred (Scenario Yr)'!T55+'6. Preferred (Scenario Yr)'!T70</f>
        <v>0</v>
      </c>
      <c r="U6" s="455">
        <f>'3. BL Demand'!U6+'6. Preferred (Scenario Yr)'!U55+'6. Preferred (Scenario Yr)'!U70</f>
        <v>-1.5265566588595902E-16</v>
      </c>
      <c r="V6" s="455">
        <f>'3. BL Demand'!V6+'6. Preferred (Scenario Yr)'!V55+'6. Preferred (Scenario Yr)'!V70</f>
        <v>0</v>
      </c>
      <c r="W6" s="455">
        <f>'3. BL Demand'!W6+'6. Preferred (Scenario Yr)'!W55+'6. Preferred (Scenario Yr)'!W70</f>
        <v>0</v>
      </c>
      <c r="X6" s="455">
        <f>'3. BL Demand'!X6+'6. Preferred (Scenario Yr)'!X55+'6. Preferred (Scenario Yr)'!X70</f>
        <v>0</v>
      </c>
      <c r="Y6" s="455">
        <f>'3. BL Demand'!Y6+'6. Preferred (Scenario Yr)'!Y55+'6. Preferred (Scenario Yr)'!Y70</f>
        <v>0</v>
      </c>
      <c r="Z6" s="455">
        <f>'3. BL Demand'!Z6+'6. Preferred (Scenario Yr)'!Z55+'6. Preferred (Scenario Yr)'!Z70</f>
        <v>2.0816681711721685E-16</v>
      </c>
      <c r="AA6" s="455">
        <f>'3. BL Demand'!AA6+'6. Preferred (Scenario Yr)'!AA55+'6. Preferred (Scenario Yr)'!AA70</f>
        <v>0</v>
      </c>
      <c r="AB6" s="455">
        <f>'3. BL Demand'!AB6+'6. Preferred (Scenario Yr)'!AB55+'6. Preferred (Scenario Yr)'!AB70</f>
        <v>0</v>
      </c>
      <c r="AC6" s="455">
        <f>'3. BL Demand'!AC6+'6. Preferred (Scenario Yr)'!AC55+'6. Preferred (Scenario Yr)'!AC70</f>
        <v>0</v>
      </c>
      <c r="AD6" s="455">
        <f>'3. BL Demand'!AD6+'6. Preferred (Scenario Yr)'!AD55+'6. Preferred (Scenario Yr)'!AD70</f>
        <v>0</v>
      </c>
      <c r="AE6" s="455">
        <f>'3. BL Demand'!AE6+'6. Preferred (Scenario Yr)'!AE55+'6. Preferred (Scenario Yr)'!AE70</f>
        <v>-1.1102230246251565E-16</v>
      </c>
      <c r="AF6" s="455">
        <f>'3. BL Demand'!AF6+'6. Preferred (Scenario Yr)'!AF55+'6. Preferred (Scenario Yr)'!AF70</f>
        <v>0</v>
      </c>
      <c r="AG6" s="455">
        <f>'3. BL Demand'!AG6+'6. Preferred (Scenario Yr)'!AG55+'6. Preferred (Scenario Yr)'!AG70</f>
        <v>0</v>
      </c>
      <c r="AH6" s="455">
        <f>'3. BL Demand'!AH6+'6. Preferred (Scenario Yr)'!AH55+'6. Preferred (Scenario Yr)'!AH70</f>
        <v>0</v>
      </c>
      <c r="AI6" s="455">
        <f>'3. BL Demand'!AI6+'6. Preferred (Scenario Yr)'!AI55+'6. Preferred (Scenario Yr)'!AI70</f>
        <v>1.3877787807814457E-16</v>
      </c>
      <c r="AJ6" s="643">
        <f>'3. BL Demand'!AJ6+'6. Preferred (Scenario Yr)'!AJ55+'6. Preferred (Scenario Yr)'!AJ70</f>
        <v>0</v>
      </c>
    </row>
    <row r="7" spans="1:36" x14ac:dyDescent="0.2">
      <c r="A7" s="298"/>
      <c r="B7" s="940"/>
      <c r="C7" s="640" t="s">
        <v>659</v>
      </c>
      <c r="D7" s="641" t="s">
        <v>200</v>
      </c>
      <c r="E7" s="830" t="s">
        <v>660</v>
      </c>
      <c r="F7" s="642" t="s">
        <v>75</v>
      </c>
      <c r="G7" s="642">
        <v>2</v>
      </c>
      <c r="H7" s="635">
        <f t="shared" ref="H7:AJ7" si="0">H3-H32</f>
        <v>2.2080543819637248</v>
      </c>
      <c r="I7" s="326">
        <f t="shared" si="0"/>
        <v>2.2154631036838115</v>
      </c>
      <c r="J7" s="326">
        <f t="shared" si="0"/>
        <v>2.2176743865038375</v>
      </c>
      <c r="K7" s="326">
        <f t="shared" si="0"/>
        <v>2.2266442695903756</v>
      </c>
      <c r="L7" s="455">
        <f t="shared" si="0"/>
        <v>2.2315819115128814</v>
      </c>
      <c r="M7" s="455">
        <f t="shared" si="0"/>
        <v>2.2501996746428228</v>
      </c>
      <c r="N7" s="455">
        <f t="shared" si="0"/>
        <v>2.2642787277943586</v>
      </c>
      <c r="O7" s="455">
        <f t="shared" si="0"/>
        <v>2.2775054285511414</v>
      </c>
      <c r="P7" s="455">
        <f t="shared" si="0"/>
        <v>2.2823288074660559</v>
      </c>
      <c r="Q7" s="455">
        <f t="shared" si="0"/>
        <v>2.2970578271787558</v>
      </c>
      <c r="R7" s="455">
        <f t="shared" si="0"/>
        <v>2.3051251199057781</v>
      </c>
      <c r="S7" s="455">
        <f t="shared" si="0"/>
        <v>2.3130406273840336</v>
      </c>
      <c r="T7" s="455">
        <f t="shared" si="0"/>
        <v>2.3142708219675114</v>
      </c>
      <c r="U7" s="455">
        <f t="shared" si="0"/>
        <v>2.3278897381556103</v>
      </c>
      <c r="V7" s="455">
        <f t="shared" si="0"/>
        <v>2.335818339915734</v>
      </c>
      <c r="W7" s="455">
        <f t="shared" si="0"/>
        <v>2.3439108500055243</v>
      </c>
      <c r="X7" s="455">
        <f t="shared" si="0"/>
        <v>2.3453952904787085</v>
      </c>
      <c r="Y7" s="455">
        <f t="shared" si="0"/>
        <v>2.3592752125058847</v>
      </c>
      <c r="Z7" s="455">
        <f t="shared" si="0"/>
        <v>2.366367744794529</v>
      </c>
      <c r="AA7" s="455">
        <f t="shared" si="0"/>
        <v>2.373433449947798</v>
      </c>
      <c r="AB7" s="455">
        <f t="shared" si="0"/>
        <v>2.373822791636075</v>
      </c>
      <c r="AC7" s="455">
        <f t="shared" si="0"/>
        <v>2.3875258745917134</v>
      </c>
      <c r="AD7" s="455">
        <f t="shared" si="0"/>
        <v>2.3948627710585955</v>
      </c>
      <c r="AE7" s="455">
        <f t="shared" si="0"/>
        <v>2.4022616234625676</v>
      </c>
      <c r="AF7" s="455">
        <f t="shared" si="0"/>
        <v>2.4031298414842679</v>
      </c>
      <c r="AG7" s="455">
        <f t="shared" si="0"/>
        <v>2.4172655878202294</v>
      </c>
      <c r="AH7" s="455">
        <f t="shared" si="0"/>
        <v>2.4248730559615859</v>
      </c>
      <c r="AI7" s="455">
        <f t="shared" si="0"/>
        <v>2.4325214924859218</v>
      </c>
      <c r="AJ7" s="643">
        <f t="shared" si="0"/>
        <v>2.4335437843896499</v>
      </c>
    </row>
    <row r="8" spans="1:36" x14ac:dyDescent="0.2">
      <c r="A8" s="298"/>
      <c r="B8" s="940"/>
      <c r="C8" s="640" t="s">
        <v>661</v>
      </c>
      <c r="D8" s="641" t="s">
        <v>203</v>
      </c>
      <c r="E8" s="830" t="s">
        <v>662</v>
      </c>
      <c r="F8" s="642" t="s">
        <v>75</v>
      </c>
      <c r="G8" s="642">
        <v>2</v>
      </c>
      <c r="H8" s="635">
        <f t="shared" ref="H8:AJ8" si="1">H4-H33</f>
        <v>5.5564561175362771E-2</v>
      </c>
      <c r="I8" s="326">
        <f t="shared" si="1"/>
        <v>5.5564561175362771E-2</v>
      </c>
      <c r="J8" s="326">
        <f t="shared" si="1"/>
        <v>5.5564561175362771E-2</v>
      </c>
      <c r="K8" s="326">
        <f t="shared" si="1"/>
        <v>5.5564561175362771E-2</v>
      </c>
      <c r="L8" s="455">
        <f t="shared" si="1"/>
        <v>5.5564561175362771E-2</v>
      </c>
      <c r="M8" s="455">
        <f t="shared" si="1"/>
        <v>5.5564561175362771E-2</v>
      </c>
      <c r="N8" s="455">
        <f t="shared" si="1"/>
        <v>5.5564561175362771E-2</v>
      </c>
      <c r="O8" s="455">
        <f t="shared" si="1"/>
        <v>5.5564561175362771E-2</v>
      </c>
      <c r="P8" s="455">
        <f t="shared" si="1"/>
        <v>5.5564561175362771E-2</v>
      </c>
      <c r="Q8" s="455">
        <f t="shared" si="1"/>
        <v>5.5564561175362771E-2</v>
      </c>
      <c r="R8" s="455">
        <f t="shared" si="1"/>
        <v>5.5564561175362771E-2</v>
      </c>
      <c r="S8" s="455">
        <f t="shared" si="1"/>
        <v>5.5564561175362771E-2</v>
      </c>
      <c r="T8" s="455">
        <f t="shared" si="1"/>
        <v>5.5564561175362771E-2</v>
      </c>
      <c r="U8" s="455">
        <f t="shared" si="1"/>
        <v>5.5564561175362771E-2</v>
      </c>
      <c r="V8" s="455">
        <f t="shared" si="1"/>
        <v>5.5564561175362771E-2</v>
      </c>
      <c r="W8" s="455">
        <f t="shared" si="1"/>
        <v>5.5564561175362771E-2</v>
      </c>
      <c r="X8" s="455">
        <f t="shared" si="1"/>
        <v>5.5564561175362771E-2</v>
      </c>
      <c r="Y8" s="455">
        <f t="shared" si="1"/>
        <v>5.5564561175362771E-2</v>
      </c>
      <c r="Z8" s="455">
        <f t="shared" si="1"/>
        <v>5.5564561175362771E-2</v>
      </c>
      <c r="AA8" s="455">
        <f t="shared" si="1"/>
        <v>5.5564561175362771E-2</v>
      </c>
      <c r="AB8" s="455">
        <f t="shared" si="1"/>
        <v>5.5564561175362771E-2</v>
      </c>
      <c r="AC8" s="455">
        <f t="shared" si="1"/>
        <v>5.5564561175362771E-2</v>
      </c>
      <c r="AD8" s="455">
        <f t="shared" si="1"/>
        <v>5.5564561175362771E-2</v>
      </c>
      <c r="AE8" s="455">
        <f t="shared" si="1"/>
        <v>5.5564561175362771E-2</v>
      </c>
      <c r="AF8" s="455">
        <f t="shared" si="1"/>
        <v>5.5564561175362771E-2</v>
      </c>
      <c r="AG8" s="455">
        <f t="shared" si="1"/>
        <v>5.5564561175362771E-2</v>
      </c>
      <c r="AH8" s="455">
        <f t="shared" si="1"/>
        <v>5.5564561175362771E-2</v>
      </c>
      <c r="AI8" s="455">
        <f t="shared" si="1"/>
        <v>5.5564561175362771E-2</v>
      </c>
      <c r="AJ8" s="643">
        <f t="shared" si="1"/>
        <v>5.5564561175362771E-2</v>
      </c>
    </row>
    <row r="9" spans="1:36" x14ac:dyDescent="0.2">
      <c r="A9" s="298"/>
      <c r="B9" s="940"/>
      <c r="C9" s="640" t="s">
        <v>83</v>
      </c>
      <c r="D9" s="641" t="s">
        <v>205</v>
      </c>
      <c r="E9" s="830" t="s">
        <v>663</v>
      </c>
      <c r="F9" s="642" t="s">
        <v>75</v>
      </c>
      <c r="G9" s="642">
        <v>2</v>
      </c>
      <c r="H9" s="635">
        <f t="shared" ref="H9:AJ9" si="2">H5-H34</f>
        <v>1.7398150836746773</v>
      </c>
      <c r="I9" s="326">
        <f t="shared" si="2"/>
        <v>1.8003964938482047</v>
      </c>
      <c r="J9" s="326">
        <f t="shared" si="2"/>
        <v>1.8472336018038664</v>
      </c>
      <c r="K9" s="326">
        <f t="shared" si="2"/>
        <v>1.8843520691770115</v>
      </c>
      <c r="L9" s="455">
        <f t="shared" si="2"/>
        <v>1.9180540267446451</v>
      </c>
      <c r="M9" s="455">
        <f t="shared" si="2"/>
        <v>1.9619562908502703</v>
      </c>
      <c r="N9" s="455">
        <f t="shared" si="2"/>
        <v>2.0076388001988863</v>
      </c>
      <c r="O9" s="455">
        <f t="shared" si="2"/>
        <v>2.0378194397615572</v>
      </c>
      <c r="P9" s="455">
        <f t="shared" si="2"/>
        <v>2.071504153195586</v>
      </c>
      <c r="Q9" s="455">
        <f t="shared" si="2"/>
        <v>3.4878766057426347</v>
      </c>
      <c r="R9" s="455">
        <f t="shared" si="2"/>
        <v>3.5100954028743203</v>
      </c>
      <c r="S9" s="455">
        <f t="shared" si="2"/>
        <v>3.5278413374927444</v>
      </c>
      <c r="T9" s="455">
        <f t="shared" si="2"/>
        <v>3.5430086009074375</v>
      </c>
      <c r="U9" s="455">
        <f t="shared" si="2"/>
        <v>3.5526713841566115</v>
      </c>
      <c r="V9" s="455">
        <f t="shared" si="2"/>
        <v>3.5635861338217043</v>
      </c>
      <c r="W9" s="455">
        <f t="shared" si="2"/>
        <v>3.5710907061638566</v>
      </c>
      <c r="X9" s="455">
        <f t="shared" si="2"/>
        <v>3.5823703268921667</v>
      </c>
      <c r="Y9" s="455">
        <f t="shared" si="2"/>
        <v>3.5903279555030614</v>
      </c>
      <c r="Z9" s="455">
        <f t="shared" si="2"/>
        <v>3.6017913931833192</v>
      </c>
      <c r="AA9" s="455">
        <f t="shared" si="2"/>
        <v>3.6142953586159297</v>
      </c>
      <c r="AB9" s="455">
        <f t="shared" si="2"/>
        <v>3.6295651973863894</v>
      </c>
      <c r="AC9" s="455">
        <f t="shared" si="2"/>
        <v>3.6425681829965395</v>
      </c>
      <c r="AD9" s="455">
        <f t="shared" si="2"/>
        <v>3.6475121793768701</v>
      </c>
      <c r="AE9" s="455">
        <f t="shared" si="2"/>
        <v>3.656176028702625</v>
      </c>
      <c r="AF9" s="455">
        <f t="shared" si="2"/>
        <v>3.6843348970113259</v>
      </c>
      <c r="AG9" s="455">
        <f t="shared" si="2"/>
        <v>3.6928417789427557</v>
      </c>
      <c r="AH9" s="455">
        <f t="shared" si="2"/>
        <v>3.7019056577359013</v>
      </c>
      <c r="AI9" s="455">
        <f t="shared" si="2"/>
        <v>3.7102950703191069</v>
      </c>
      <c r="AJ9" s="643">
        <f t="shared" si="2"/>
        <v>3.7194568228353329</v>
      </c>
    </row>
    <row r="10" spans="1:36" x14ac:dyDescent="0.2">
      <c r="A10" s="298"/>
      <c r="B10" s="940"/>
      <c r="C10" s="640" t="s">
        <v>80</v>
      </c>
      <c r="D10" s="641" t="s">
        <v>207</v>
      </c>
      <c r="E10" s="830" t="s">
        <v>664</v>
      </c>
      <c r="F10" s="642" t="s">
        <v>75</v>
      </c>
      <c r="G10" s="642">
        <v>2</v>
      </c>
      <c r="H10" s="635">
        <f t="shared" ref="H10:AJ10" si="3">H6-H35</f>
        <v>1.8752371925456797</v>
      </c>
      <c r="I10" s="326">
        <f t="shared" si="3"/>
        <v>1.8180597257070608</v>
      </c>
      <c r="J10" s="326">
        <f t="shared" si="3"/>
        <v>1.7708610451869109</v>
      </c>
      <c r="K10" s="326">
        <f t="shared" si="3"/>
        <v>1.7374260486965309</v>
      </c>
      <c r="L10" s="455">
        <f t="shared" si="3"/>
        <v>1.703366657206894</v>
      </c>
      <c r="M10" s="455">
        <f t="shared" si="3"/>
        <v>1.6661277910609871</v>
      </c>
      <c r="N10" s="455">
        <f t="shared" si="3"/>
        <v>1.6296098801457384</v>
      </c>
      <c r="O10" s="455">
        <f t="shared" si="3"/>
        <v>1.597823234793623</v>
      </c>
      <c r="P10" s="455">
        <f t="shared" si="3"/>
        <v>1.5695617582421519</v>
      </c>
      <c r="Q10" s="455">
        <f t="shared" si="3"/>
        <v>0</v>
      </c>
      <c r="R10" s="455">
        <f t="shared" si="3"/>
        <v>0</v>
      </c>
      <c r="S10" s="455">
        <f t="shared" si="3"/>
        <v>0</v>
      </c>
      <c r="T10" s="455">
        <f t="shared" si="3"/>
        <v>0</v>
      </c>
      <c r="U10" s="455">
        <f t="shared" si="3"/>
        <v>-1.5265566588595902E-16</v>
      </c>
      <c r="V10" s="455">
        <f t="shared" si="3"/>
        <v>0</v>
      </c>
      <c r="W10" s="455">
        <f t="shared" si="3"/>
        <v>0</v>
      </c>
      <c r="X10" s="455">
        <f t="shared" si="3"/>
        <v>0</v>
      </c>
      <c r="Y10" s="455">
        <f t="shared" si="3"/>
        <v>0</v>
      </c>
      <c r="Z10" s="455">
        <f t="shared" si="3"/>
        <v>2.0816681711721685E-16</v>
      </c>
      <c r="AA10" s="455">
        <f t="shared" si="3"/>
        <v>0</v>
      </c>
      <c r="AB10" s="455">
        <f t="shared" si="3"/>
        <v>0</v>
      </c>
      <c r="AC10" s="455">
        <f t="shared" si="3"/>
        <v>0</v>
      </c>
      <c r="AD10" s="455">
        <f t="shared" si="3"/>
        <v>0</v>
      </c>
      <c r="AE10" s="455">
        <f t="shared" si="3"/>
        <v>-1.1102230246251565E-16</v>
      </c>
      <c r="AF10" s="455">
        <f t="shared" si="3"/>
        <v>0</v>
      </c>
      <c r="AG10" s="455">
        <f t="shared" si="3"/>
        <v>0</v>
      </c>
      <c r="AH10" s="455">
        <f t="shared" si="3"/>
        <v>0</v>
      </c>
      <c r="AI10" s="455">
        <f t="shared" si="3"/>
        <v>1.3877787807814457E-16</v>
      </c>
      <c r="AJ10" s="643">
        <f t="shared" si="3"/>
        <v>0</v>
      </c>
    </row>
    <row r="11" spans="1:36" x14ac:dyDescent="0.2">
      <c r="A11" s="298"/>
      <c r="B11" s="940"/>
      <c r="C11" s="645" t="s">
        <v>665</v>
      </c>
      <c r="D11" s="646" t="s">
        <v>210</v>
      </c>
      <c r="E11" s="878" t="s">
        <v>666</v>
      </c>
      <c r="F11" s="879" t="s">
        <v>667</v>
      </c>
      <c r="G11" s="879">
        <v>1</v>
      </c>
      <c r="H11" s="644" t="s">
        <v>123</v>
      </c>
      <c r="I11" s="880" t="s">
        <v>123</v>
      </c>
      <c r="J11" s="880" t="s">
        <v>123</v>
      </c>
      <c r="K11" s="880" t="s">
        <v>123</v>
      </c>
      <c r="L11" s="647" t="s">
        <v>123</v>
      </c>
      <c r="M11" s="647" t="s">
        <v>123</v>
      </c>
      <c r="N11" s="647" t="s">
        <v>123</v>
      </c>
      <c r="O11" s="647" t="s">
        <v>123</v>
      </c>
      <c r="P11" s="647" t="s">
        <v>123</v>
      </c>
      <c r="Q11" s="647" t="s">
        <v>123</v>
      </c>
      <c r="R11" s="647" t="s">
        <v>123</v>
      </c>
      <c r="S11" s="647" t="s">
        <v>123</v>
      </c>
      <c r="T11" s="647" t="s">
        <v>123</v>
      </c>
      <c r="U11" s="647" t="s">
        <v>123</v>
      </c>
      <c r="V11" s="647" t="s">
        <v>123</v>
      </c>
      <c r="W11" s="647" t="s">
        <v>123</v>
      </c>
      <c r="X11" s="647" t="s">
        <v>123</v>
      </c>
      <c r="Y11" s="647" t="s">
        <v>123</v>
      </c>
      <c r="Z11" s="647" t="s">
        <v>123</v>
      </c>
      <c r="AA11" s="647" t="s">
        <v>123</v>
      </c>
      <c r="AB11" s="647" t="s">
        <v>123</v>
      </c>
      <c r="AC11" s="647" t="s">
        <v>123</v>
      </c>
      <c r="AD11" s="647" t="s">
        <v>123</v>
      </c>
      <c r="AE11" s="647" t="s">
        <v>123</v>
      </c>
      <c r="AF11" s="647" t="s">
        <v>123</v>
      </c>
      <c r="AG11" s="647" t="s">
        <v>123</v>
      </c>
      <c r="AH11" s="647" t="s">
        <v>123</v>
      </c>
      <c r="AI11" s="647" t="s">
        <v>123</v>
      </c>
      <c r="AJ11" s="648" t="s">
        <v>123</v>
      </c>
    </row>
    <row r="12" spans="1:36" ht="15.75" thickBot="1" x14ac:dyDescent="0.25">
      <c r="A12" s="298"/>
      <c r="B12" s="940"/>
      <c r="C12" s="832" t="s">
        <v>668</v>
      </c>
      <c r="D12" s="833" t="s">
        <v>213</v>
      </c>
      <c r="E12" s="881" t="s">
        <v>666</v>
      </c>
      <c r="F12" s="882" t="s">
        <v>123</v>
      </c>
      <c r="G12" s="882">
        <v>1</v>
      </c>
      <c r="H12" s="836" t="s">
        <v>642</v>
      </c>
      <c r="I12" s="883" t="s">
        <v>123</v>
      </c>
      <c r="J12" s="883" t="s">
        <v>123</v>
      </c>
      <c r="K12" s="883" t="s">
        <v>123</v>
      </c>
      <c r="L12" s="838" t="s">
        <v>123</v>
      </c>
      <c r="M12" s="838" t="s">
        <v>123</v>
      </c>
      <c r="N12" s="838" t="s">
        <v>123</v>
      </c>
      <c r="O12" s="838" t="s">
        <v>123</v>
      </c>
      <c r="P12" s="838" t="s">
        <v>123</v>
      </c>
      <c r="Q12" s="838" t="s">
        <v>123</v>
      </c>
      <c r="R12" s="838" t="s">
        <v>123</v>
      </c>
      <c r="S12" s="838" t="s">
        <v>123</v>
      </c>
      <c r="T12" s="838" t="s">
        <v>123</v>
      </c>
      <c r="U12" s="838" t="s">
        <v>123</v>
      </c>
      <c r="V12" s="838" t="s">
        <v>123</v>
      </c>
      <c r="W12" s="838" t="s">
        <v>123</v>
      </c>
      <c r="X12" s="838" t="s">
        <v>123</v>
      </c>
      <c r="Y12" s="838" t="s">
        <v>123</v>
      </c>
      <c r="Z12" s="838" t="s">
        <v>123</v>
      </c>
      <c r="AA12" s="838" t="s">
        <v>123</v>
      </c>
      <c r="AB12" s="838" t="s">
        <v>123</v>
      </c>
      <c r="AC12" s="838" t="s">
        <v>123</v>
      </c>
      <c r="AD12" s="838" t="s">
        <v>123</v>
      </c>
      <c r="AE12" s="838" t="s">
        <v>123</v>
      </c>
      <c r="AF12" s="838" t="s">
        <v>123</v>
      </c>
      <c r="AG12" s="838" t="s">
        <v>123</v>
      </c>
      <c r="AH12" s="838" t="s">
        <v>123</v>
      </c>
      <c r="AI12" s="838" t="s">
        <v>123</v>
      </c>
      <c r="AJ12" s="839" t="s">
        <v>123</v>
      </c>
    </row>
    <row r="13" spans="1:36" ht="15" customHeight="1" x14ac:dyDescent="0.2">
      <c r="A13" s="298"/>
      <c r="B13" s="939" t="s">
        <v>214</v>
      </c>
      <c r="C13" s="817" t="s">
        <v>669</v>
      </c>
      <c r="D13" s="840" t="s">
        <v>216</v>
      </c>
      <c r="E13" s="841" t="s">
        <v>670</v>
      </c>
      <c r="F13" s="673" t="s">
        <v>218</v>
      </c>
      <c r="G13" s="673">
        <v>1</v>
      </c>
      <c r="H13" s="842">
        <f>ROUND((H9*1000000)/(H56*1000),1)</f>
        <v>117.6</v>
      </c>
      <c r="I13" s="884">
        <f t="shared" ref="I13:AJ13" si="4">ROUND((I9*1000000)/(I56*1000),1)</f>
        <v>117.5</v>
      </c>
      <c r="J13" s="884">
        <f t="shared" si="4"/>
        <v>117.3</v>
      </c>
      <c r="K13" s="884">
        <f t="shared" si="4"/>
        <v>117.2</v>
      </c>
      <c r="L13" s="844">
        <f t="shared" si="4"/>
        <v>116.8</v>
      </c>
      <c r="M13" s="844">
        <f t="shared" si="4"/>
        <v>116.7</v>
      </c>
      <c r="N13" s="844">
        <f t="shared" si="4"/>
        <v>116.6</v>
      </c>
      <c r="O13" s="844">
        <f t="shared" si="4"/>
        <v>116.6</v>
      </c>
      <c r="P13" s="844">
        <f t="shared" si="4"/>
        <v>116.4</v>
      </c>
      <c r="Q13" s="844">
        <f t="shared" si="4"/>
        <v>119.2</v>
      </c>
      <c r="R13" s="844">
        <f t="shared" si="4"/>
        <v>119.3</v>
      </c>
      <c r="S13" s="844">
        <f t="shared" si="4"/>
        <v>119.6</v>
      </c>
      <c r="T13" s="844">
        <f t="shared" si="4"/>
        <v>119.5</v>
      </c>
      <c r="U13" s="844">
        <f t="shared" si="4"/>
        <v>119.6</v>
      </c>
      <c r="V13" s="844">
        <f t="shared" si="4"/>
        <v>119.6</v>
      </c>
      <c r="W13" s="844">
        <f t="shared" si="4"/>
        <v>119.3</v>
      </c>
      <c r="X13" s="844">
        <f t="shared" si="4"/>
        <v>119.4</v>
      </c>
      <c r="Y13" s="844">
        <f t="shared" si="4"/>
        <v>119</v>
      </c>
      <c r="Z13" s="844">
        <f t="shared" si="4"/>
        <v>119.1</v>
      </c>
      <c r="AA13" s="844">
        <f t="shared" si="4"/>
        <v>118.9</v>
      </c>
      <c r="AB13" s="844">
        <f t="shared" si="4"/>
        <v>119.2</v>
      </c>
      <c r="AC13" s="844">
        <f t="shared" si="4"/>
        <v>119</v>
      </c>
      <c r="AD13" s="844">
        <f t="shared" si="4"/>
        <v>118.9</v>
      </c>
      <c r="AE13" s="844">
        <f t="shared" si="4"/>
        <v>118.8</v>
      </c>
      <c r="AF13" s="844">
        <f t="shared" si="4"/>
        <v>119.2</v>
      </c>
      <c r="AG13" s="844">
        <f t="shared" si="4"/>
        <v>119.1</v>
      </c>
      <c r="AH13" s="844">
        <f t="shared" si="4"/>
        <v>119</v>
      </c>
      <c r="AI13" s="844">
        <f t="shared" si="4"/>
        <v>118.9</v>
      </c>
      <c r="AJ13" s="462">
        <f t="shared" si="4"/>
        <v>118.8</v>
      </c>
    </row>
    <row r="14" spans="1:36" x14ac:dyDescent="0.2">
      <c r="A14" s="298"/>
      <c r="B14" s="940"/>
      <c r="C14" s="749" t="s">
        <v>671</v>
      </c>
      <c r="D14" s="403" t="s">
        <v>220</v>
      </c>
      <c r="E14" s="885" t="s">
        <v>672</v>
      </c>
      <c r="F14" s="845" t="s">
        <v>218</v>
      </c>
      <c r="G14" s="845">
        <v>1</v>
      </c>
      <c r="H14" s="644">
        <v>26.435406376401751</v>
      </c>
      <c r="I14" s="886">
        <v>25.667057578485657</v>
      </c>
      <c r="J14" s="886">
        <v>24.982694584913432</v>
      </c>
      <c r="K14" s="886">
        <v>24.340419587986457</v>
      </c>
      <c r="L14" s="649">
        <v>23.715032596523191</v>
      </c>
      <c r="M14" s="649">
        <v>23.099964571822394</v>
      </c>
      <c r="N14" s="649">
        <v>22.506692050525164</v>
      </c>
      <c r="O14" s="649">
        <v>21.946028737181589</v>
      </c>
      <c r="P14" s="649">
        <v>21.382210242675967</v>
      </c>
      <c r="Q14" s="651">
        <v>21.629356554889441</v>
      </c>
      <c r="R14" s="651">
        <v>21.014605722257155</v>
      </c>
      <c r="S14" s="651">
        <v>20.421802242250344</v>
      </c>
      <c r="T14" s="651">
        <v>19.821549593913652</v>
      </c>
      <c r="U14" s="651">
        <v>19.24286056131572</v>
      </c>
      <c r="V14" s="651">
        <v>19.239729431214656</v>
      </c>
      <c r="W14" s="651">
        <v>19.222346340846407</v>
      </c>
      <c r="X14" s="651">
        <v>19.217062798533178</v>
      </c>
      <c r="Y14" s="651">
        <v>19.197987061931293</v>
      </c>
      <c r="Z14" s="651">
        <v>19.190916541530026</v>
      </c>
      <c r="AA14" s="651">
        <v>19.170859008453132</v>
      </c>
      <c r="AB14" s="651">
        <v>19.162388626201249</v>
      </c>
      <c r="AC14" s="651">
        <v>19.140857584649421</v>
      </c>
      <c r="AD14" s="651">
        <v>19.13066294613748</v>
      </c>
      <c r="AE14" s="651">
        <v>19.114739126650885</v>
      </c>
      <c r="AF14" s="651">
        <v>19.097080546182596</v>
      </c>
      <c r="AG14" s="651">
        <v>19.079588488713128</v>
      </c>
      <c r="AH14" s="651">
        <v>19.060934424561879</v>
      </c>
      <c r="AI14" s="651">
        <v>19.042411145827657</v>
      </c>
      <c r="AJ14" s="453">
        <v>19.022684552390885</v>
      </c>
    </row>
    <row r="15" spans="1:36" x14ac:dyDescent="0.2">
      <c r="A15" s="298"/>
      <c r="B15" s="940"/>
      <c r="C15" s="749" t="s">
        <v>673</v>
      </c>
      <c r="D15" s="403" t="s">
        <v>222</v>
      </c>
      <c r="E15" s="885" t="s">
        <v>672</v>
      </c>
      <c r="F15" s="845" t="s">
        <v>218</v>
      </c>
      <c r="G15" s="845">
        <v>1</v>
      </c>
      <c r="H15" s="644">
        <v>50.088196275307183</v>
      </c>
      <c r="I15" s="886">
        <v>51.184108457724641</v>
      </c>
      <c r="J15" s="886">
        <v>52.17877275145716</v>
      </c>
      <c r="K15" s="886">
        <v>53.031329278085991</v>
      </c>
      <c r="L15" s="649">
        <v>53.882752120271768</v>
      </c>
      <c r="M15" s="649">
        <v>54.798692717834129</v>
      </c>
      <c r="N15" s="649">
        <v>55.723826937153774</v>
      </c>
      <c r="O15" s="649">
        <v>56.599895971132867</v>
      </c>
      <c r="P15" s="649">
        <v>57.436269263451422</v>
      </c>
      <c r="Q15" s="651">
        <v>59.92555784469247</v>
      </c>
      <c r="R15" s="651">
        <v>60.832760477923664</v>
      </c>
      <c r="S15" s="651">
        <v>61.782142348549812</v>
      </c>
      <c r="T15" s="651">
        <v>62.687147669809249</v>
      </c>
      <c r="U15" s="651">
        <v>63.638098086113494</v>
      </c>
      <c r="V15" s="651">
        <v>63.743725299693814</v>
      </c>
      <c r="W15" s="651">
        <v>63.802179266055234</v>
      </c>
      <c r="X15" s="651">
        <v>63.900832952234126</v>
      </c>
      <c r="Y15" s="651">
        <v>63.953660295124514</v>
      </c>
      <c r="Z15" s="651">
        <v>64.046511539399148</v>
      </c>
      <c r="AA15" s="651">
        <v>64.096052246883758</v>
      </c>
      <c r="AB15" s="651">
        <v>64.184362573057257</v>
      </c>
      <c r="AC15" s="651">
        <v>64.228952026728294</v>
      </c>
      <c r="AD15" s="651">
        <v>64.311602755888231</v>
      </c>
      <c r="AE15" s="651">
        <v>64.37505424715232</v>
      </c>
      <c r="AF15" s="651">
        <v>64.432683551605322</v>
      </c>
      <c r="AG15" s="651">
        <v>64.490890321129527</v>
      </c>
      <c r="AH15" s="651">
        <v>64.545183783292174</v>
      </c>
      <c r="AI15" s="651">
        <v>64.599932892262885</v>
      </c>
      <c r="AJ15" s="453">
        <v>64.650610576903105</v>
      </c>
    </row>
    <row r="16" spans="1:36" x14ac:dyDescent="0.2">
      <c r="A16" s="298"/>
      <c r="B16" s="940"/>
      <c r="C16" s="749" t="s">
        <v>674</v>
      </c>
      <c r="D16" s="403" t="s">
        <v>224</v>
      </c>
      <c r="E16" s="885" t="s">
        <v>672</v>
      </c>
      <c r="F16" s="845" t="s">
        <v>218</v>
      </c>
      <c r="G16" s="845">
        <v>1</v>
      </c>
      <c r="H16" s="644">
        <v>14.617532067629844</v>
      </c>
      <c r="I16" s="886">
        <v>14.565244582392843</v>
      </c>
      <c r="J16" s="886">
        <v>14.504831877093604</v>
      </c>
      <c r="K16" s="886">
        <v>14.422195027118525</v>
      </c>
      <c r="L16" s="649">
        <v>14.340235082446943</v>
      </c>
      <c r="M16" s="649">
        <v>14.27035515835081</v>
      </c>
      <c r="N16" s="649">
        <v>14.204215953080256</v>
      </c>
      <c r="O16" s="649">
        <v>14.133210198199304</v>
      </c>
      <c r="P16" s="649">
        <v>14.053111741811579</v>
      </c>
      <c r="Q16" s="651">
        <v>14.404395423602516</v>
      </c>
      <c r="R16" s="651">
        <v>14.334454479706585</v>
      </c>
      <c r="S16" s="651">
        <v>14.275301285991866</v>
      </c>
      <c r="T16" s="651">
        <v>14.206733438670531</v>
      </c>
      <c r="U16" s="651">
        <v>14.149396885135479</v>
      </c>
      <c r="V16" s="651">
        <v>14.058849502926908</v>
      </c>
      <c r="W16" s="651">
        <v>13.957623134775156</v>
      </c>
      <c r="X16" s="651">
        <v>13.864928209183919</v>
      </c>
      <c r="Y16" s="651">
        <v>13.762036852065243</v>
      </c>
      <c r="Z16" s="651">
        <v>13.667514838589382</v>
      </c>
      <c r="AA16" s="651">
        <v>13.563512487499036</v>
      </c>
      <c r="AB16" s="651">
        <v>13.467484084080764</v>
      </c>
      <c r="AC16" s="651">
        <v>13.362060200674478</v>
      </c>
      <c r="AD16" s="651">
        <v>13.264342480335705</v>
      </c>
      <c r="AE16" s="651">
        <v>13.162418780690748</v>
      </c>
      <c r="AF16" s="651">
        <v>13.059102871146385</v>
      </c>
      <c r="AG16" s="651">
        <v>12.95571123201673</v>
      </c>
      <c r="AH16" s="651">
        <v>12.851346281213528</v>
      </c>
      <c r="AI16" s="651">
        <v>12.746890732285557</v>
      </c>
      <c r="AJ16" s="453">
        <v>12.641456618600666</v>
      </c>
    </row>
    <row r="17" spans="1:36" x14ac:dyDescent="0.2">
      <c r="A17" s="298"/>
      <c r="B17" s="940"/>
      <c r="C17" s="749" t="s">
        <v>675</v>
      </c>
      <c r="D17" s="403" t="s">
        <v>226</v>
      </c>
      <c r="E17" s="885" t="s">
        <v>672</v>
      </c>
      <c r="F17" s="845" t="s">
        <v>218</v>
      </c>
      <c r="G17" s="845">
        <v>1</v>
      </c>
      <c r="H17" s="644">
        <v>11.546765728714512</v>
      </c>
      <c r="I17" s="886">
        <v>11.59078749448369</v>
      </c>
      <c r="J17" s="886">
        <v>11.614305123846469</v>
      </c>
      <c r="K17" s="886">
        <v>11.608443306695451</v>
      </c>
      <c r="L17" s="649">
        <v>11.602227511188554</v>
      </c>
      <c r="M17" s="649">
        <v>11.608915254898633</v>
      </c>
      <c r="N17" s="649">
        <v>11.617384932285182</v>
      </c>
      <c r="O17" s="649">
        <v>11.616190698231373</v>
      </c>
      <c r="P17" s="649">
        <v>11.606778671385094</v>
      </c>
      <c r="Q17" s="651">
        <v>11.95700837185902</v>
      </c>
      <c r="R17" s="651">
        <v>11.962523082644617</v>
      </c>
      <c r="S17" s="651">
        <v>11.976085191445607</v>
      </c>
      <c r="T17" s="651">
        <v>11.980813003606753</v>
      </c>
      <c r="U17" s="651">
        <v>11.994096955538387</v>
      </c>
      <c r="V17" s="651">
        <v>12.004525104527829</v>
      </c>
      <c r="W17" s="651">
        <v>12.006044871826653</v>
      </c>
      <c r="X17" s="651">
        <v>12.015105815956506</v>
      </c>
      <c r="Y17" s="651">
        <v>12.01552754270241</v>
      </c>
      <c r="Z17" s="651">
        <v>12.023447160773401</v>
      </c>
      <c r="AA17" s="651">
        <v>12.023214840307759</v>
      </c>
      <c r="AB17" s="651">
        <v>12.030234394532231</v>
      </c>
      <c r="AC17" s="651">
        <v>12.029039398236616</v>
      </c>
      <c r="AD17" s="651">
        <v>12.03495366527704</v>
      </c>
      <c r="AE17" s="651">
        <v>12.037253283557822</v>
      </c>
      <c r="AF17" s="651">
        <v>12.038446156943813</v>
      </c>
      <c r="AG17" s="651">
        <v>12.039729628496501</v>
      </c>
      <c r="AH17" s="651">
        <v>12.040265732983512</v>
      </c>
      <c r="AI17" s="651">
        <v>12.040870553455317</v>
      </c>
      <c r="AJ17" s="453">
        <v>12.040700754408622</v>
      </c>
    </row>
    <row r="18" spans="1:36" x14ac:dyDescent="0.2">
      <c r="A18" s="298"/>
      <c r="B18" s="940"/>
      <c r="C18" s="749" t="s">
        <v>676</v>
      </c>
      <c r="D18" s="403" t="s">
        <v>228</v>
      </c>
      <c r="E18" s="885" t="s">
        <v>672</v>
      </c>
      <c r="F18" s="845" t="s">
        <v>218</v>
      </c>
      <c r="G18" s="845">
        <v>1</v>
      </c>
      <c r="H18" s="644">
        <v>13.62446378689007</v>
      </c>
      <c r="I18" s="886">
        <v>13.56203396038276</v>
      </c>
      <c r="J18" s="886">
        <v>13.51695867732967</v>
      </c>
      <c r="K18" s="886">
        <v>13.476973984402701</v>
      </c>
      <c r="L18" s="649">
        <v>13.438989161390589</v>
      </c>
      <c r="M18" s="649">
        <v>13.398767243548482</v>
      </c>
      <c r="N18" s="649">
        <v>13.360971397620782</v>
      </c>
      <c r="O18" s="649">
        <v>13.337918024863907</v>
      </c>
      <c r="P18" s="649">
        <v>13.307895162175605</v>
      </c>
      <c r="Q18" s="651">
        <v>12.809101068303271</v>
      </c>
      <c r="R18" s="651">
        <v>12.811112373587079</v>
      </c>
      <c r="S18" s="651">
        <v>12.821790794682085</v>
      </c>
      <c r="T18" s="651">
        <v>12.823058709988574</v>
      </c>
      <c r="U18" s="651">
        <v>12.833530596996901</v>
      </c>
      <c r="V18" s="651">
        <v>12.84256531962286</v>
      </c>
      <c r="W18" s="651">
        <v>12.842311800521419</v>
      </c>
      <c r="X18" s="651">
        <v>12.850360570072233</v>
      </c>
      <c r="Y18" s="651">
        <v>12.849399189896186</v>
      </c>
      <c r="Z18" s="651">
        <v>12.856679847355739</v>
      </c>
      <c r="AA18" s="651">
        <v>12.855461577587283</v>
      </c>
      <c r="AB18" s="651">
        <v>12.862209607369163</v>
      </c>
      <c r="AC18" s="651">
        <v>12.860381990552741</v>
      </c>
      <c r="AD18" s="651">
        <v>12.866356816252454</v>
      </c>
      <c r="AE18" s="651">
        <v>12.868663950108786</v>
      </c>
      <c r="AF18" s="651">
        <v>12.869979768140816</v>
      </c>
      <c r="AG18" s="651">
        <v>12.87157956396536</v>
      </c>
      <c r="AH18" s="651">
        <v>12.872562865183003</v>
      </c>
      <c r="AI18" s="651">
        <v>12.873797677420544</v>
      </c>
      <c r="AJ18" s="453">
        <v>12.874377993467908</v>
      </c>
    </row>
    <row r="19" spans="1:36" x14ac:dyDescent="0.2">
      <c r="A19" s="298"/>
      <c r="B19" s="940"/>
      <c r="C19" s="749" t="s">
        <v>677</v>
      </c>
      <c r="D19" s="403" t="s">
        <v>230</v>
      </c>
      <c r="E19" s="885" t="s">
        <v>672</v>
      </c>
      <c r="F19" s="845" t="s">
        <v>218</v>
      </c>
      <c r="G19" s="845">
        <v>1</v>
      </c>
      <c r="H19" s="644">
        <v>1.325878987095755</v>
      </c>
      <c r="I19" s="886">
        <v>1.370528409980549</v>
      </c>
      <c r="J19" s="886">
        <v>1.412501219841094</v>
      </c>
      <c r="K19" s="886">
        <v>1.4517418881051658</v>
      </c>
      <c r="L19" s="649">
        <v>1.4908936625860936</v>
      </c>
      <c r="M19" s="649">
        <v>1.5306560974610968</v>
      </c>
      <c r="N19" s="649">
        <v>1.570287209264783</v>
      </c>
      <c r="O19" s="649">
        <v>1.6097603365881556</v>
      </c>
      <c r="P19" s="649">
        <v>1.6487917526097096</v>
      </c>
      <c r="Q19" s="651">
        <v>1.7107389760099818</v>
      </c>
      <c r="R19" s="651">
        <v>1.7501967252878476</v>
      </c>
      <c r="S19" s="651">
        <v>1.7899342337316611</v>
      </c>
      <c r="T19" s="651">
        <v>1.8289725171808771</v>
      </c>
      <c r="U19" s="651">
        <v>1.8683492645426956</v>
      </c>
      <c r="V19" s="651">
        <v>1.9059743087574172</v>
      </c>
      <c r="W19" s="651">
        <v>1.942816219711671</v>
      </c>
      <c r="X19" s="651">
        <v>1.9795360715000316</v>
      </c>
      <c r="Y19" s="651">
        <v>2.0156061317125054</v>
      </c>
      <c r="Z19" s="651">
        <v>2.0514398684282829</v>
      </c>
      <c r="AA19" s="651">
        <v>2.0867587845261668</v>
      </c>
      <c r="AB19" s="651">
        <v>2.1217120097655333</v>
      </c>
      <c r="AC19" s="651">
        <v>2.1562835825597024</v>
      </c>
      <c r="AD19" s="651">
        <v>2.1903609029657338</v>
      </c>
      <c r="AE19" s="651">
        <v>2.2240628707893109</v>
      </c>
      <c r="AF19" s="651">
        <v>2.2573804120010141</v>
      </c>
      <c r="AG19" s="651">
        <v>2.2902731886534906</v>
      </c>
      <c r="AH19" s="651">
        <v>2.3227792794525466</v>
      </c>
      <c r="AI19" s="651">
        <v>2.3548495161753094</v>
      </c>
      <c r="AJ19" s="453">
        <v>2.3865420919818443</v>
      </c>
    </row>
    <row r="20" spans="1:36" x14ac:dyDescent="0.2">
      <c r="A20" s="298"/>
      <c r="B20" s="940"/>
      <c r="C20" s="749" t="s">
        <v>807</v>
      </c>
      <c r="D20" s="403" t="s">
        <v>808</v>
      </c>
      <c r="E20" s="885" t="s">
        <v>672</v>
      </c>
      <c r="F20" s="845" t="s">
        <v>218</v>
      </c>
      <c r="G20" s="845">
        <v>1</v>
      </c>
      <c r="H20" s="644">
        <v>-3.8243222039113789E-2</v>
      </c>
      <c r="I20" s="886">
        <v>-0.43976048345015784</v>
      </c>
      <c r="J20" s="886">
        <v>-0.91006423448142471</v>
      </c>
      <c r="K20" s="886">
        <v>-1.1311030723942821</v>
      </c>
      <c r="L20" s="649">
        <v>-1.6701301344071453</v>
      </c>
      <c r="M20" s="649">
        <v>-2.0073510439155342</v>
      </c>
      <c r="N20" s="649">
        <v>-2.3833784799299309</v>
      </c>
      <c r="O20" s="649">
        <v>-2.6430039661972131</v>
      </c>
      <c r="P20" s="649">
        <v>-3.0350568341093691</v>
      </c>
      <c r="Q20" s="651">
        <v>-3.2361582393567119</v>
      </c>
      <c r="R20" s="651">
        <v>-3.4056528614069492</v>
      </c>
      <c r="S20" s="651">
        <v>-3.4670560966513762</v>
      </c>
      <c r="T20" s="651">
        <v>-3.8482749331696198</v>
      </c>
      <c r="U20" s="651">
        <v>-4.1263323496426665</v>
      </c>
      <c r="V20" s="651">
        <v>-4.1953689667435015</v>
      </c>
      <c r="W20" s="651">
        <v>-4.4733216337365462</v>
      </c>
      <c r="X20" s="651">
        <v>-4.4278264174799915</v>
      </c>
      <c r="Y20" s="651">
        <v>-4.7942170734321508</v>
      </c>
      <c r="Z20" s="651">
        <v>-4.7365097960759925</v>
      </c>
      <c r="AA20" s="651">
        <v>-4.8958589452571317</v>
      </c>
      <c r="AB20" s="651">
        <v>-4.6283912950061961</v>
      </c>
      <c r="AC20" s="651">
        <v>-4.7775747834012634</v>
      </c>
      <c r="AD20" s="651">
        <v>-4.8982795668566297</v>
      </c>
      <c r="AE20" s="651">
        <v>-4.9821922589498655</v>
      </c>
      <c r="AF20" s="651">
        <v>-4.5546733060199358</v>
      </c>
      <c r="AG20" s="651">
        <v>-4.6277724229747292</v>
      </c>
      <c r="AH20" s="651">
        <v>-4.6930723666866356</v>
      </c>
      <c r="AI20" s="651">
        <v>-4.7587525174272685</v>
      </c>
      <c r="AJ20" s="453">
        <v>-4.8163725877530226</v>
      </c>
    </row>
    <row r="21" spans="1:36" x14ac:dyDescent="0.2">
      <c r="A21" s="298"/>
      <c r="B21" s="940"/>
      <c r="C21" s="640" t="s">
        <v>678</v>
      </c>
      <c r="D21" s="641" t="s">
        <v>232</v>
      </c>
      <c r="E21" s="830" t="s">
        <v>679</v>
      </c>
      <c r="F21" s="845" t="s">
        <v>218</v>
      </c>
      <c r="G21" s="845">
        <v>1</v>
      </c>
      <c r="H21" s="644">
        <f>ROUND((H10*1000000)/(H57*1000),1)</f>
        <v>139.5</v>
      </c>
      <c r="I21" s="886">
        <f t="shared" ref="I21:P21" si="5">ROUND((I10*1000000)/(I57*1000),1)</f>
        <v>140.1</v>
      </c>
      <c r="J21" s="886">
        <f t="shared" si="5"/>
        <v>140.1</v>
      </c>
      <c r="K21" s="886">
        <f t="shared" si="5"/>
        <v>139.6</v>
      </c>
      <c r="L21" s="454">
        <f t="shared" si="5"/>
        <v>139</v>
      </c>
      <c r="M21" s="454">
        <f t="shared" si="5"/>
        <v>138.69999999999999</v>
      </c>
      <c r="N21" s="454">
        <f t="shared" si="5"/>
        <v>138.6</v>
      </c>
      <c r="O21" s="454">
        <f t="shared" si="5"/>
        <v>138.19999999999999</v>
      </c>
      <c r="P21" s="454">
        <f t="shared" si="5"/>
        <v>137.6</v>
      </c>
      <c r="Q21" s="454" t="s">
        <v>642</v>
      </c>
      <c r="R21" s="454" t="s">
        <v>642</v>
      </c>
      <c r="S21" s="454" t="s">
        <v>642</v>
      </c>
      <c r="T21" s="454" t="s">
        <v>642</v>
      </c>
      <c r="U21" s="454" t="s">
        <v>642</v>
      </c>
      <c r="V21" s="454" t="s">
        <v>642</v>
      </c>
      <c r="W21" s="454" t="s">
        <v>642</v>
      </c>
      <c r="X21" s="454" t="s">
        <v>642</v>
      </c>
      <c r="Y21" s="454" t="s">
        <v>642</v>
      </c>
      <c r="Z21" s="454" t="s">
        <v>642</v>
      </c>
      <c r="AA21" s="454" t="s">
        <v>642</v>
      </c>
      <c r="AB21" s="454" t="s">
        <v>642</v>
      </c>
      <c r="AC21" s="454" t="s">
        <v>642</v>
      </c>
      <c r="AD21" s="454" t="s">
        <v>642</v>
      </c>
      <c r="AE21" s="454" t="s">
        <v>642</v>
      </c>
      <c r="AF21" s="454" t="s">
        <v>642</v>
      </c>
      <c r="AG21" s="454" t="s">
        <v>642</v>
      </c>
      <c r="AH21" s="454" t="s">
        <v>642</v>
      </c>
      <c r="AI21" s="454" t="s">
        <v>642</v>
      </c>
      <c r="AJ21" s="846" t="s">
        <v>642</v>
      </c>
    </row>
    <row r="22" spans="1:36" x14ac:dyDescent="0.2">
      <c r="A22" s="298"/>
      <c r="B22" s="940"/>
      <c r="C22" s="749" t="s">
        <v>680</v>
      </c>
      <c r="D22" s="750" t="s">
        <v>235</v>
      </c>
      <c r="E22" s="885" t="s">
        <v>672</v>
      </c>
      <c r="F22" s="845" t="s">
        <v>218</v>
      </c>
      <c r="G22" s="845">
        <v>1</v>
      </c>
      <c r="H22" s="644">
        <v>31.373955918292179</v>
      </c>
      <c r="I22" s="886">
        <v>30.777286587961218</v>
      </c>
      <c r="J22" s="886">
        <v>30.065745315733807</v>
      </c>
      <c r="K22" s="886">
        <v>29.206189874527642</v>
      </c>
      <c r="L22" s="649">
        <v>28.349371744454537</v>
      </c>
      <c r="M22" s="649">
        <v>27.554732994770035</v>
      </c>
      <c r="N22" s="649">
        <v>26.76623812882832</v>
      </c>
      <c r="O22" s="649">
        <v>25.929821902630238</v>
      </c>
      <c r="P22" s="649">
        <v>25.064528029095403</v>
      </c>
      <c r="Q22" s="651" t="s">
        <v>642</v>
      </c>
      <c r="R22" s="651" t="s">
        <v>642</v>
      </c>
      <c r="S22" s="651" t="s">
        <v>642</v>
      </c>
      <c r="T22" s="651" t="s">
        <v>642</v>
      </c>
      <c r="U22" s="651" t="s">
        <v>642</v>
      </c>
      <c r="V22" s="651" t="s">
        <v>642</v>
      </c>
      <c r="W22" s="651" t="s">
        <v>642</v>
      </c>
      <c r="X22" s="651" t="s">
        <v>642</v>
      </c>
      <c r="Y22" s="651" t="s">
        <v>642</v>
      </c>
      <c r="Z22" s="651" t="s">
        <v>642</v>
      </c>
      <c r="AA22" s="651" t="s">
        <v>642</v>
      </c>
      <c r="AB22" s="651" t="s">
        <v>642</v>
      </c>
      <c r="AC22" s="651" t="s">
        <v>642</v>
      </c>
      <c r="AD22" s="651" t="s">
        <v>642</v>
      </c>
      <c r="AE22" s="651" t="s">
        <v>642</v>
      </c>
      <c r="AF22" s="651" t="s">
        <v>642</v>
      </c>
      <c r="AG22" s="651" t="s">
        <v>642</v>
      </c>
      <c r="AH22" s="651" t="s">
        <v>642</v>
      </c>
      <c r="AI22" s="651" t="s">
        <v>642</v>
      </c>
      <c r="AJ22" s="453" t="s">
        <v>642</v>
      </c>
    </row>
    <row r="23" spans="1:36" x14ac:dyDescent="0.2">
      <c r="A23" s="298"/>
      <c r="B23" s="940"/>
      <c r="C23" s="749" t="s">
        <v>681</v>
      </c>
      <c r="D23" s="750" t="s">
        <v>237</v>
      </c>
      <c r="E23" s="885" t="s">
        <v>672</v>
      </c>
      <c r="F23" s="845" t="s">
        <v>218</v>
      </c>
      <c r="G23" s="845">
        <v>1</v>
      </c>
      <c r="H23" s="644">
        <v>58.427266038953803</v>
      </c>
      <c r="I23" s="886">
        <v>59.692710137078166</v>
      </c>
      <c r="J23" s="886">
        <v>60.760659014449359</v>
      </c>
      <c r="K23" s="886">
        <v>61.534564095860965</v>
      </c>
      <c r="L23" s="649">
        <v>62.306914237054961</v>
      </c>
      <c r="M23" s="649">
        <v>63.214195463402085</v>
      </c>
      <c r="N23" s="649">
        <v>64.140484131310359</v>
      </c>
      <c r="O23" s="649">
        <v>64.952756681067058</v>
      </c>
      <c r="P23" s="649">
        <v>65.684875627345875</v>
      </c>
      <c r="Q23" s="651" t="s">
        <v>642</v>
      </c>
      <c r="R23" s="651" t="s">
        <v>642</v>
      </c>
      <c r="S23" s="651" t="s">
        <v>642</v>
      </c>
      <c r="T23" s="651" t="s">
        <v>642</v>
      </c>
      <c r="U23" s="651" t="s">
        <v>642</v>
      </c>
      <c r="V23" s="651" t="s">
        <v>642</v>
      </c>
      <c r="W23" s="651" t="s">
        <v>642</v>
      </c>
      <c r="X23" s="651" t="s">
        <v>642</v>
      </c>
      <c r="Y23" s="651" t="s">
        <v>642</v>
      </c>
      <c r="Z23" s="651" t="s">
        <v>642</v>
      </c>
      <c r="AA23" s="651" t="s">
        <v>642</v>
      </c>
      <c r="AB23" s="651" t="s">
        <v>642</v>
      </c>
      <c r="AC23" s="651" t="s">
        <v>642</v>
      </c>
      <c r="AD23" s="651" t="s">
        <v>642</v>
      </c>
      <c r="AE23" s="651" t="s">
        <v>642</v>
      </c>
      <c r="AF23" s="651" t="s">
        <v>642</v>
      </c>
      <c r="AG23" s="651" t="s">
        <v>642</v>
      </c>
      <c r="AH23" s="651" t="s">
        <v>642</v>
      </c>
      <c r="AI23" s="651" t="s">
        <v>642</v>
      </c>
      <c r="AJ23" s="453" t="s">
        <v>642</v>
      </c>
    </row>
    <row r="24" spans="1:36" x14ac:dyDescent="0.2">
      <c r="A24" s="298"/>
      <c r="B24" s="940"/>
      <c r="C24" s="749" t="s">
        <v>682</v>
      </c>
      <c r="D24" s="750" t="s">
        <v>239</v>
      </c>
      <c r="E24" s="885" t="s">
        <v>672</v>
      </c>
      <c r="F24" s="845" t="s">
        <v>218</v>
      </c>
      <c r="G24" s="845">
        <v>1</v>
      </c>
      <c r="H24" s="644">
        <v>16.820782411424005</v>
      </c>
      <c r="I24" s="886">
        <v>16.835997074357813</v>
      </c>
      <c r="J24" s="886">
        <v>16.791941053869483</v>
      </c>
      <c r="K24" s="886">
        <v>16.665934600905306</v>
      </c>
      <c r="L24" s="649">
        <v>16.54045768274181</v>
      </c>
      <c r="M24" s="649">
        <v>16.451015675391783</v>
      </c>
      <c r="N24" s="649">
        <v>16.365934444899885</v>
      </c>
      <c r="O24" s="649">
        <v>16.251667659957114</v>
      </c>
      <c r="P24" s="649">
        <v>16.118199453030652</v>
      </c>
      <c r="Q24" s="651" t="s">
        <v>642</v>
      </c>
      <c r="R24" s="651" t="s">
        <v>642</v>
      </c>
      <c r="S24" s="651" t="s">
        <v>642</v>
      </c>
      <c r="T24" s="651" t="s">
        <v>642</v>
      </c>
      <c r="U24" s="651" t="s">
        <v>642</v>
      </c>
      <c r="V24" s="651" t="s">
        <v>642</v>
      </c>
      <c r="W24" s="651" t="s">
        <v>642</v>
      </c>
      <c r="X24" s="651" t="s">
        <v>642</v>
      </c>
      <c r="Y24" s="651" t="s">
        <v>642</v>
      </c>
      <c r="Z24" s="651" t="s">
        <v>642</v>
      </c>
      <c r="AA24" s="651" t="s">
        <v>642</v>
      </c>
      <c r="AB24" s="651" t="s">
        <v>642</v>
      </c>
      <c r="AC24" s="651" t="s">
        <v>642</v>
      </c>
      <c r="AD24" s="651" t="s">
        <v>642</v>
      </c>
      <c r="AE24" s="651" t="s">
        <v>642</v>
      </c>
      <c r="AF24" s="651" t="s">
        <v>642</v>
      </c>
      <c r="AG24" s="651" t="s">
        <v>642</v>
      </c>
      <c r="AH24" s="651" t="s">
        <v>642</v>
      </c>
      <c r="AI24" s="651" t="s">
        <v>642</v>
      </c>
      <c r="AJ24" s="453" t="s">
        <v>642</v>
      </c>
    </row>
    <row r="25" spans="1:36" x14ac:dyDescent="0.2">
      <c r="A25" s="298"/>
      <c r="B25" s="940"/>
      <c r="C25" s="749" t="s">
        <v>683</v>
      </c>
      <c r="D25" s="750" t="s">
        <v>241</v>
      </c>
      <c r="E25" s="885" t="s">
        <v>672</v>
      </c>
      <c r="F25" s="845" t="s">
        <v>218</v>
      </c>
      <c r="G25" s="845">
        <v>1</v>
      </c>
      <c r="H25" s="644">
        <v>13.310923313455097</v>
      </c>
      <c r="I25" s="886">
        <v>13.393391215637024</v>
      </c>
      <c r="J25" s="886">
        <v>13.429442834417731</v>
      </c>
      <c r="K25" s="886">
        <v>13.400098731060973</v>
      </c>
      <c r="L25" s="649">
        <v>13.370976527301277</v>
      </c>
      <c r="M25" s="649">
        <v>13.370937167077235</v>
      </c>
      <c r="N25" s="649">
        <v>13.374572857368873</v>
      </c>
      <c r="O25" s="649">
        <v>13.35437879824838</v>
      </c>
      <c r="P25" s="649">
        <v>13.318208329856766</v>
      </c>
      <c r="Q25" s="651" t="s">
        <v>642</v>
      </c>
      <c r="R25" s="651" t="s">
        <v>642</v>
      </c>
      <c r="S25" s="651" t="s">
        <v>642</v>
      </c>
      <c r="T25" s="651" t="s">
        <v>642</v>
      </c>
      <c r="U25" s="651" t="s">
        <v>642</v>
      </c>
      <c r="V25" s="651" t="s">
        <v>642</v>
      </c>
      <c r="W25" s="651" t="s">
        <v>642</v>
      </c>
      <c r="X25" s="651" t="s">
        <v>642</v>
      </c>
      <c r="Y25" s="651" t="s">
        <v>642</v>
      </c>
      <c r="Z25" s="651" t="s">
        <v>642</v>
      </c>
      <c r="AA25" s="651" t="s">
        <v>642</v>
      </c>
      <c r="AB25" s="651" t="s">
        <v>642</v>
      </c>
      <c r="AC25" s="651" t="s">
        <v>642</v>
      </c>
      <c r="AD25" s="651" t="s">
        <v>642</v>
      </c>
      <c r="AE25" s="651" t="s">
        <v>642</v>
      </c>
      <c r="AF25" s="651" t="s">
        <v>642</v>
      </c>
      <c r="AG25" s="651" t="s">
        <v>642</v>
      </c>
      <c r="AH25" s="651" t="s">
        <v>642</v>
      </c>
      <c r="AI25" s="651" t="s">
        <v>642</v>
      </c>
      <c r="AJ25" s="453" t="s">
        <v>642</v>
      </c>
    </row>
    <row r="26" spans="1:36" x14ac:dyDescent="0.2">
      <c r="A26" s="298"/>
      <c r="B26" s="940"/>
      <c r="C26" s="749" t="s">
        <v>684</v>
      </c>
      <c r="D26" s="750" t="s">
        <v>243</v>
      </c>
      <c r="E26" s="885" t="s">
        <v>672</v>
      </c>
      <c r="F26" s="845" t="s">
        <v>218</v>
      </c>
      <c r="G26" s="845">
        <v>1</v>
      </c>
      <c r="H26" s="644">
        <v>18.142848324772345</v>
      </c>
      <c r="I26" s="886">
        <v>18.269163654672987</v>
      </c>
      <c r="J26" s="886">
        <v>18.332309547544249</v>
      </c>
      <c r="K26" s="886">
        <v>18.306213080013922</v>
      </c>
      <c r="L26" s="649">
        <v>18.28038012249004</v>
      </c>
      <c r="M26" s="649">
        <v>18.294299217697276</v>
      </c>
      <c r="N26" s="649">
        <v>18.313271708609694</v>
      </c>
      <c r="O26" s="649">
        <v>18.299619139067733</v>
      </c>
      <c r="P26" s="649">
        <v>18.264036268026871</v>
      </c>
      <c r="Q26" s="651" t="s">
        <v>642</v>
      </c>
      <c r="R26" s="651" t="s">
        <v>642</v>
      </c>
      <c r="S26" s="651" t="s">
        <v>642</v>
      </c>
      <c r="T26" s="651" t="s">
        <v>642</v>
      </c>
      <c r="U26" s="651" t="s">
        <v>642</v>
      </c>
      <c r="V26" s="651" t="s">
        <v>642</v>
      </c>
      <c r="W26" s="651" t="s">
        <v>642</v>
      </c>
      <c r="X26" s="651" t="s">
        <v>642</v>
      </c>
      <c r="Y26" s="651" t="s">
        <v>642</v>
      </c>
      <c r="Z26" s="651" t="s">
        <v>642</v>
      </c>
      <c r="AA26" s="651" t="s">
        <v>642</v>
      </c>
      <c r="AB26" s="651" t="s">
        <v>642</v>
      </c>
      <c r="AC26" s="651" t="s">
        <v>642</v>
      </c>
      <c r="AD26" s="651" t="s">
        <v>642</v>
      </c>
      <c r="AE26" s="651" t="s">
        <v>642</v>
      </c>
      <c r="AF26" s="651" t="s">
        <v>642</v>
      </c>
      <c r="AG26" s="651" t="s">
        <v>642</v>
      </c>
      <c r="AH26" s="651" t="s">
        <v>642</v>
      </c>
      <c r="AI26" s="651" t="s">
        <v>642</v>
      </c>
      <c r="AJ26" s="453" t="s">
        <v>642</v>
      </c>
    </row>
    <row r="27" spans="1:36" x14ac:dyDescent="0.2">
      <c r="A27" s="298"/>
      <c r="B27" s="940"/>
      <c r="C27" s="749" t="s">
        <v>685</v>
      </c>
      <c r="D27" s="750" t="s">
        <v>245</v>
      </c>
      <c r="E27" s="885" t="s">
        <v>672</v>
      </c>
      <c r="F27" s="845" t="s">
        <v>218</v>
      </c>
      <c r="G27" s="845">
        <v>1</v>
      </c>
      <c r="H27" s="644">
        <v>1.4403062694121305</v>
      </c>
      <c r="I27" s="886">
        <v>1.4952855836137826</v>
      </c>
      <c r="J27" s="886">
        <v>1.5450798638469725</v>
      </c>
      <c r="K27" s="886">
        <v>1.5878861342236805</v>
      </c>
      <c r="L27" s="649">
        <v>1.6307191826900875</v>
      </c>
      <c r="M27" s="649">
        <v>1.6765171696565888</v>
      </c>
      <c r="N27" s="649">
        <v>1.7226126117966682</v>
      </c>
      <c r="O27" s="649">
        <v>1.7662648309585063</v>
      </c>
      <c r="P27" s="649">
        <v>1.8083333910221495</v>
      </c>
      <c r="Q27" s="651" t="s">
        <v>642</v>
      </c>
      <c r="R27" s="651" t="s">
        <v>642</v>
      </c>
      <c r="S27" s="651" t="s">
        <v>642</v>
      </c>
      <c r="T27" s="651" t="s">
        <v>642</v>
      </c>
      <c r="U27" s="651" t="s">
        <v>642</v>
      </c>
      <c r="V27" s="651" t="s">
        <v>642</v>
      </c>
      <c r="W27" s="651" t="s">
        <v>642</v>
      </c>
      <c r="X27" s="651" t="s">
        <v>642</v>
      </c>
      <c r="Y27" s="651" t="s">
        <v>642</v>
      </c>
      <c r="Z27" s="651" t="s">
        <v>642</v>
      </c>
      <c r="AA27" s="651" t="s">
        <v>642</v>
      </c>
      <c r="AB27" s="651" t="s">
        <v>642</v>
      </c>
      <c r="AC27" s="651" t="s">
        <v>642</v>
      </c>
      <c r="AD27" s="651" t="s">
        <v>642</v>
      </c>
      <c r="AE27" s="651" t="s">
        <v>642</v>
      </c>
      <c r="AF27" s="651" t="s">
        <v>642</v>
      </c>
      <c r="AG27" s="651" t="s">
        <v>642</v>
      </c>
      <c r="AH27" s="651" t="s">
        <v>642</v>
      </c>
      <c r="AI27" s="651" t="s">
        <v>642</v>
      </c>
      <c r="AJ27" s="453" t="s">
        <v>642</v>
      </c>
    </row>
    <row r="28" spans="1:36" x14ac:dyDescent="0.2">
      <c r="A28" s="298"/>
      <c r="B28" s="940"/>
      <c r="C28" s="749" t="s">
        <v>809</v>
      </c>
      <c r="D28" s="403" t="s">
        <v>810</v>
      </c>
      <c r="E28" s="885" t="s">
        <v>672</v>
      </c>
      <c r="F28" s="845" t="s">
        <v>218</v>
      </c>
      <c r="G28" s="845">
        <v>1</v>
      </c>
      <c r="H28" s="644">
        <v>-1.6082276309560939E-2</v>
      </c>
      <c r="I28" s="886">
        <v>-0.36383425332098795</v>
      </c>
      <c r="J28" s="886">
        <v>-0.82517762986159937</v>
      </c>
      <c r="K28" s="886">
        <v>-1.1008865165925101</v>
      </c>
      <c r="L28" s="649">
        <v>-1.4788194967327115</v>
      </c>
      <c r="M28" s="649">
        <v>-1.8616976879950187</v>
      </c>
      <c r="N28" s="649">
        <v>-2.0831138828138194</v>
      </c>
      <c r="O28" s="649">
        <v>-2.3545090119290535</v>
      </c>
      <c r="P28" s="649">
        <v>-2.6581810983777245</v>
      </c>
      <c r="Q28" s="651" t="s">
        <v>642</v>
      </c>
      <c r="R28" s="651" t="s">
        <v>642</v>
      </c>
      <c r="S28" s="651" t="s">
        <v>642</v>
      </c>
      <c r="T28" s="651" t="s">
        <v>642</v>
      </c>
      <c r="U28" s="651" t="s">
        <v>642</v>
      </c>
      <c r="V28" s="651" t="s">
        <v>642</v>
      </c>
      <c r="W28" s="651" t="s">
        <v>642</v>
      </c>
      <c r="X28" s="651" t="s">
        <v>642</v>
      </c>
      <c r="Y28" s="651" t="s">
        <v>642</v>
      </c>
      <c r="Z28" s="651" t="s">
        <v>642</v>
      </c>
      <c r="AA28" s="651" t="s">
        <v>642</v>
      </c>
      <c r="AB28" s="651" t="s">
        <v>642</v>
      </c>
      <c r="AC28" s="651" t="s">
        <v>642</v>
      </c>
      <c r="AD28" s="651" t="s">
        <v>642</v>
      </c>
      <c r="AE28" s="651" t="s">
        <v>642</v>
      </c>
      <c r="AF28" s="651" t="s">
        <v>642</v>
      </c>
      <c r="AG28" s="651" t="s">
        <v>642</v>
      </c>
      <c r="AH28" s="651" t="s">
        <v>642</v>
      </c>
      <c r="AI28" s="651" t="s">
        <v>642</v>
      </c>
      <c r="AJ28" s="453" t="s">
        <v>642</v>
      </c>
    </row>
    <row r="29" spans="1:36" x14ac:dyDescent="0.2">
      <c r="A29" s="298"/>
      <c r="B29" s="940"/>
      <c r="C29" s="640" t="s">
        <v>686</v>
      </c>
      <c r="D29" s="641" t="s">
        <v>247</v>
      </c>
      <c r="E29" s="830" t="s">
        <v>687</v>
      </c>
      <c r="F29" s="845" t="s">
        <v>218</v>
      </c>
      <c r="G29" s="845">
        <v>1</v>
      </c>
      <c r="H29" s="644">
        <f t="shared" ref="H29:AJ29" si="6">((H9+H10)*1000000)/((H56+H57)*1000)</f>
        <v>128.05462908158742</v>
      </c>
      <c r="I29" s="886">
        <f t="shared" si="6"/>
        <v>127.84105967682065</v>
      </c>
      <c r="J29" s="886">
        <f t="shared" si="6"/>
        <v>127.49566771297967</v>
      </c>
      <c r="K29" s="886">
        <f t="shared" si="6"/>
        <v>126.96684739196725</v>
      </c>
      <c r="L29" s="454">
        <f t="shared" si="6"/>
        <v>126.29503866473617</v>
      </c>
      <c r="M29" s="454">
        <f t="shared" si="6"/>
        <v>125.87292939266314</v>
      </c>
      <c r="N29" s="454">
        <f t="shared" si="6"/>
        <v>125.53716999670388</v>
      </c>
      <c r="O29" s="454">
        <f t="shared" si="6"/>
        <v>125.15577597184016</v>
      </c>
      <c r="P29" s="454">
        <f t="shared" si="6"/>
        <v>124.7055370609534</v>
      </c>
      <c r="Q29" s="454">
        <f t="shared" si="6"/>
        <v>119.16096478460921</v>
      </c>
      <c r="R29" s="454">
        <f t="shared" si="6"/>
        <v>119.31070390852027</v>
      </c>
      <c r="S29" s="454">
        <f t="shared" si="6"/>
        <v>119.61473573766521</v>
      </c>
      <c r="T29" s="454">
        <f t="shared" si="6"/>
        <v>119.5267298122201</v>
      </c>
      <c r="U29" s="454">
        <f t="shared" si="6"/>
        <v>119.55380146787977</v>
      </c>
      <c r="V29" s="454">
        <f t="shared" si="6"/>
        <v>119.62316172327071</v>
      </c>
      <c r="W29" s="454">
        <f t="shared" si="6"/>
        <v>119.28086429759028</v>
      </c>
      <c r="X29" s="454">
        <f t="shared" si="6"/>
        <v>119.35667626983968</v>
      </c>
      <c r="Y29" s="454">
        <f t="shared" si="6"/>
        <v>119.02622557362797</v>
      </c>
      <c r="Z29" s="454">
        <f t="shared" si="6"/>
        <v>119.10875279011505</v>
      </c>
      <c r="AA29" s="454">
        <f t="shared" si="6"/>
        <v>118.93946404582738</v>
      </c>
      <c r="AB29" s="454">
        <f t="shared" si="6"/>
        <v>119.15520405902284</v>
      </c>
      <c r="AC29" s="454">
        <f t="shared" si="6"/>
        <v>118.99853309353819</v>
      </c>
      <c r="AD29" s="454">
        <f t="shared" si="6"/>
        <v>118.87579453934559</v>
      </c>
      <c r="AE29" s="454">
        <f t="shared" si="6"/>
        <v>118.75348669246183</v>
      </c>
      <c r="AF29" s="454">
        <f t="shared" si="6"/>
        <v>119.23748775520727</v>
      </c>
      <c r="AG29" s="454">
        <f t="shared" si="6"/>
        <v>119.10688117032161</v>
      </c>
      <c r="AH29" s="454">
        <f t="shared" si="6"/>
        <v>118.98312941710171</v>
      </c>
      <c r="AI29" s="454">
        <f t="shared" si="6"/>
        <v>118.86078299668783</v>
      </c>
      <c r="AJ29" s="846">
        <f t="shared" si="6"/>
        <v>118.75015906394486</v>
      </c>
    </row>
    <row r="30" spans="1:36" x14ac:dyDescent="0.2">
      <c r="A30" s="298"/>
      <c r="B30" s="940"/>
      <c r="C30" s="640" t="s">
        <v>688</v>
      </c>
      <c r="D30" s="641" t="s">
        <v>250</v>
      </c>
      <c r="E30" s="809" t="s">
        <v>652</v>
      </c>
      <c r="F30" s="642" t="s">
        <v>75</v>
      </c>
      <c r="G30" s="642">
        <v>1</v>
      </c>
      <c r="H30" s="644">
        <f>'3. BL Demand'!H30+'6. Preferred (Scenario Yr)'!H58</f>
        <v>0.23938441192845961</v>
      </c>
      <c r="I30" s="886">
        <f>'3. BL Demand'!I30+'6. Preferred (Scenario Yr)'!I58</f>
        <v>0.23938441192845961</v>
      </c>
      <c r="J30" s="886">
        <f>'3. BL Demand'!J30+'6. Preferred (Scenario Yr)'!J58</f>
        <v>0.23938441192845961</v>
      </c>
      <c r="K30" s="886">
        <f>'3. BL Demand'!K30+'6. Preferred (Scenario Yr)'!K58</f>
        <v>0.23938441192845961</v>
      </c>
      <c r="L30" s="454">
        <f>'3. BL Demand'!L30+'6. Preferred (Scenario Yr)'!L58</f>
        <v>0.23938441192845961</v>
      </c>
      <c r="M30" s="454">
        <f>'3. BL Demand'!M30+'6. Preferred (Scenario Yr)'!M58</f>
        <v>0.23938441192845961</v>
      </c>
      <c r="N30" s="454">
        <f>'3. BL Demand'!N30+'6. Preferred (Scenario Yr)'!N58</f>
        <v>0.23938441192845961</v>
      </c>
      <c r="O30" s="454">
        <f>'3. BL Demand'!O30+'6. Preferred (Scenario Yr)'!O58</f>
        <v>0.23938441192845961</v>
      </c>
      <c r="P30" s="454">
        <f>'3. BL Demand'!P30+'6. Preferred (Scenario Yr)'!P58</f>
        <v>0.23938441192845961</v>
      </c>
      <c r="Q30" s="454">
        <f>'3. BL Demand'!Q30+'6. Preferred (Scenario Yr)'!Q58</f>
        <v>0.23938441192845961</v>
      </c>
      <c r="R30" s="454">
        <f>'3. BL Demand'!R30+'6. Preferred (Scenario Yr)'!R58</f>
        <v>0.23938441192845961</v>
      </c>
      <c r="S30" s="454">
        <f>'3. BL Demand'!S30+'6. Preferred (Scenario Yr)'!S58</f>
        <v>0.23938441192845961</v>
      </c>
      <c r="T30" s="454">
        <f>'3. BL Demand'!T30+'6. Preferred (Scenario Yr)'!T58</f>
        <v>0.23938441192845961</v>
      </c>
      <c r="U30" s="454">
        <f>'3. BL Demand'!U30+'6. Preferred (Scenario Yr)'!U58</f>
        <v>0.23938441192845961</v>
      </c>
      <c r="V30" s="454">
        <f>'3. BL Demand'!V30+'6. Preferred (Scenario Yr)'!V58</f>
        <v>0.23938441192845961</v>
      </c>
      <c r="W30" s="454">
        <f>'3. BL Demand'!W30+'6. Preferred (Scenario Yr)'!W58</f>
        <v>0.23938441192845961</v>
      </c>
      <c r="X30" s="454">
        <f>'3. BL Demand'!X30+'6. Preferred (Scenario Yr)'!X58</f>
        <v>0.23938441192845961</v>
      </c>
      <c r="Y30" s="454">
        <f>'3. BL Demand'!Y30+'6. Preferred (Scenario Yr)'!Y58</f>
        <v>0.23938441192845961</v>
      </c>
      <c r="Z30" s="454">
        <f>'3. BL Demand'!Z30+'6. Preferred (Scenario Yr)'!Z58</f>
        <v>0.23938441192845961</v>
      </c>
      <c r="AA30" s="454">
        <f>'3. BL Demand'!AA30+'6. Preferred (Scenario Yr)'!AA58</f>
        <v>0.23938441192845961</v>
      </c>
      <c r="AB30" s="454">
        <f>'3. BL Demand'!AB30+'6. Preferred (Scenario Yr)'!AB58</f>
        <v>0.23938441192845961</v>
      </c>
      <c r="AC30" s="454">
        <f>'3. BL Demand'!AC30+'6. Preferred (Scenario Yr)'!AC58</f>
        <v>0.23938441192845961</v>
      </c>
      <c r="AD30" s="454">
        <f>'3. BL Demand'!AD30+'6. Preferred (Scenario Yr)'!AD58</f>
        <v>0.23938441192845961</v>
      </c>
      <c r="AE30" s="454">
        <f>'3. BL Demand'!AE30+'6. Preferred (Scenario Yr)'!AE58</f>
        <v>0.23938441192845961</v>
      </c>
      <c r="AF30" s="454">
        <f>'3. BL Demand'!AF30+'6. Preferred (Scenario Yr)'!AF58</f>
        <v>0.23938441192845961</v>
      </c>
      <c r="AG30" s="454">
        <f>'3. BL Demand'!AG30+'6. Preferred (Scenario Yr)'!AG58</f>
        <v>0.23938441192845961</v>
      </c>
      <c r="AH30" s="454">
        <f>'3. BL Demand'!AH30+'6. Preferred (Scenario Yr)'!AH58</f>
        <v>0.23938441192845961</v>
      </c>
      <c r="AI30" s="454">
        <f>'3. BL Demand'!AI30+'6. Preferred (Scenario Yr)'!AI58</f>
        <v>0.23938441192845961</v>
      </c>
      <c r="AJ30" s="846">
        <f>'3. BL Demand'!AJ30+'6. Preferred (Scenario Yr)'!AJ58</f>
        <v>0.23938441192845961</v>
      </c>
    </row>
    <row r="31" spans="1:36" ht="15.75" thickBot="1" x14ac:dyDescent="0.25">
      <c r="A31" s="298"/>
      <c r="B31" s="941"/>
      <c r="C31" s="813" t="s">
        <v>689</v>
      </c>
      <c r="D31" s="851" t="s">
        <v>252</v>
      </c>
      <c r="E31" s="815" t="s">
        <v>652</v>
      </c>
      <c r="F31" s="816" t="s">
        <v>75</v>
      </c>
      <c r="G31" s="816">
        <v>1</v>
      </c>
      <c r="H31" s="836">
        <f>'3. BL Demand'!H31+'6. Preferred (Scenario Yr)'!H34</f>
        <v>4.0157631113456153E-2</v>
      </c>
      <c r="I31" s="887">
        <f>'3. BL Demand'!I31+'6. Preferred (Scenario Yr)'!I34</f>
        <v>4.0157631113456153E-2</v>
      </c>
      <c r="J31" s="887">
        <f>'3. BL Demand'!J31+'6. Preferred (Scenario Yr)'!J34</f>
        <v>4.0157631113456153E-2</v>
      </c>
      <c r="K31" s="887">
        <f>'3. BL Demand'!K31+'6. Preferred (Scenario Yr)'!K34</f>
        <v>4.0157631113456153E-2</v>
      </c>
      <c r="L31" s="888">
        <f>'3. BL Demand'!L31+'6. Preferred (Scenario Yr)'!L34</f>
        <v>4.0157631113456153E-2</v>
      </c>
      <c r="M31" s="888">
        <f>'3. BL Demand'!M31+'6. Preferred (Scenario Yr)'!M34</f>
        <v>4.0157631113456153E-2</v>
      </c>
      <c r="N31" s="888">
        <f>'3. BL Demand'!N31+'6. Preferred (Scenario Yr)'!N34</f>
        <v>4.0157631113456153E-2</v>
      </c>
      <c r="O31" s="888">
        <f>'3. BL Demand'!O31+'6. Preferred (Scenario Yr)'!O34</f>
        <v>4.0157631113456153E-2</v>
      </c>
      <c r="P31" s="888">
        <f>'3. BL Demand'!P31+'6. Preferred (Scenario Yr)'!P34</f>
        <v>4.0157631113456153E-2</v>
      </c>
      <c r="Q31" s="888">
        <f>'3. BL Demand'!Q31+'6. Preferred (Scenario Yr)'!Q34</f>
        <v>4.0157631113456153E-2</v>
      </c>
      <c r="R31" s="888">
        <f>'3. BL Demand'!R31+'6. Preferred (Scenario Yr)'!R34</f>
        <v>4.0157631113456153E-2</v>
      </c>
      <c r="S31" s="888">
        <f>'3. BL Demand'!S31+'6. Preferred (Scenario Yr)'!S34</f>
        <v>4.0157631113456153E-2</v>
      </c>
      <c r="T31" s="888">
        <f>'3. BL Demand'!T31+'6. Preferred (Scenario Yr)'!T34</f>
        <v>4.0157631113456153E-2</v>
      </c>
      <c r="U31" s="888">
        <f>'3. BL Demand'!U31+'6. Preferred (Scenario Yr)'!U34</f>
        <v>4.0157631113456153E-2</v>
      </c>
      <c r="V31" s="888">
        <f>'3. BL Demand'!V31+'6. Preferred (Scenario Yr)'!V34</f>
        <v>4.0157631113456153E-2</v>
      </c>
      <c r="W31" s="888">
        <f>'3. BL Demand'!W31+'6. Preferred (Scenario Yr)'!W34</f>
        <v>4.0157631113456153E-2</v>
      </c>
      <c r="X31" s="888">
        <f>'3. BL Demand'!X31+'6. Preferred (Scenario Yr)'!X34</f>
        <v>4.0157631113456153E-2</v>
      </c>
      <c r="Y31" s="888">
        <f>'3. BL Demand'!Y31+'6. Preferred (Scenario Yr)'!Y34</f>
        <v>4.0157631113456153E-2</v>
      </c>
      <c r="Z31" s="888">
        <f>'3. BL Demand'!Z31+'6. Preferred (Scenario Yr)'!Z34</f>
        <v>4.0157631113456153E-2</v>
      </c>
      <c r="AA31" s="888">
        <f>'3. BL Demand'!AA31+'6. Preferred (Scenario Yr)'!AA34</f>
        <v>4.0157631113456153E-2</v>
      </c>
      <c r="AB31" s="888">
        <f>'3. BL Demand'!AB31+'6. Preferred (Scenario Yr)'!AB34</f>
        <v>4.0157631113456153E-2</v>
      </c>
      <c r="AC31" s="888">
        <f>'3. BL Demand'!AC31+'6. Preferred (Scenario Yr)'!AC34</f>
        <v>4.0157631113456153E-2</v>
      </c>
      <c r="AD31" s="888">
        <f>'3. BL Demand'!AD31+'6. Preferred (Scenario Yr)'!AD34</f>
        <v>4.0157631113456153E-2</v>
      </c>
      <c r="AE31" s="888">
        <f>'3. BL Demand'!AE31+'6. Preferred (Scenario Yr)'!AE34</f>
        <v>4.0157631113456153E-2</v>
      </c>
      <c r="AF31" s="888">
        <f>'3. BL Demand'!AF31+'6. Preferred (Scenario Yr)'!AF34</f>
        <v>4.0157631113456153E-2</v>
      </c>
      <c r="AG31" s="888">
        <f>'3. BL Demand'!AG31+'6. Preferred (Scenario Yr)'!AG34</f>
        <v>4.0157631113456153E-2</v>
      </c>
      <c r="AH31" s="888">
        <f>'3. BL Demand'!AH31+'6. Preferred (Scenario Yr)'!AH34</f>
        <v>4.0157631113456153E-2</v>
      </c>
      <c r="AI31" s="888">
        <f>'3. BL Demand'!AI31+'6. Preferred (Scenario Yr)'!AI34</f>
        <v>4.0157631113456153E-2</v>
      </c>
      <c r="AJ31" s="889">
        <f>'3. BL Demand'!AJ31+'6. Preferred (Scenario Yr)'!AJ34</f>
        <v>4.0157631113456153E-2</v>
      </c>
    </row>
    <row r="32" spans="1:36" ht="15" customHeight="1" x14ac:dyDescent="0.2">
      <c r="A32" s="298"/>
      <c r="B32" s="942" t="s">
        <v>253</v>
      </c>
      <c r="C32" s="817" t="s">
        <v>690</v>
      </c>
      <c r="D32" s="840" t="s">
        <v>255</v>
      </c>
      <c r="E32" s="819" t="s">
        <v>652</v>
      </c>
      <c r="F32" s="820" t="s">
        <v>75</v>
      </c>
      <c r="G32" s="820">
        <v>2</v>
      </c>
      <c r="H32" s="661">
        <f>'3. BL Demand'!H32+'6. Preferred (Scenario Yr)'!H61</f>
        <v>2.3801297359149324E-2</v>
      </c>
      <c r="I32" s="327">
        <f>'3. BL Demand'!I32+'6. Preferred (Scenario Yr)'!I61</f>
        <v>2.3801297359149324E-2</v>
      </c>
      <c r="J32" s="327">
        <f>'3. BL Demand'!J32+'6. Preferred (Scenario Yr)'!J61</f>
        <v>2.3801297359149324E-2</v>
      </c>
      <c r="K32" s="327">
        <f>'3. BL Demand'!K32+'6. Preferred (Scenario Yr)'!K61</f>
        <v>2.3801297359149324E-2</v>
      </c>
      <c r="L32" s="821">
        <f>'3. BL Demand'!L32+'6. Preferred (Scenario Yr)'!L61</f>
        <v>2.3801297359149324E-2</v>
      </c>
      <c r="M32" s="821">
        <f>'3. BL Demand'!M32+'6. Preferred (Scenario Yr)'!M61</f>
        <v>2.3801297359149324E-2</v>
      </c>
      <c r="N32" s="821">
        <f>'3. BL Demand'!N32+'6. Preferred (Scenario Yr)'!N61</f>
        <v>2.3801297359149324E-2</v>
      </c>
      <c r="O32" s="821">
        <f>'3. BL Demand'!O32+'6. Preferred (Scenario Yr)'!O61</f>
        <v>2.3801297359149324E-2</v>
      </c>
      <c r="P32" s="821">
        <f>'3. BL Demand'!P32+'6. Preferred (Scenario Yr)'!P61</f>
        <v>2.3801297359149324E-2</v>
      </c>
      <c r="Q32" s="821">
        <f>'3. BL Demand'!Q32+'6. Preferred (Scenario Yr)'!Q61</f>
        <v>2.3801297359149324E-2</v>
      </c>
      <c r="R32" s="821">
        <f>'3. BL Demand'!R32+'6. Preferred (Scenario Yr)'!R61</f>
        <v>2.3801297359149324E-2</v>
      </c>
      <c r="S32" s="821">
        <f>'3. BL Demand'!S32+'6. Preferred (Scenario Yr)'!S61</f>
        <v>2.3801297359149324E-2</v>
      </c>
      <c r="T32" s="821">
        <f>'3. BL Demand'!T32+'6. Preferred (Scenario Yr)'!T61</f>
        <v>2.3801297359149324E-2</v>
      </c>
      <c r="U32" s="821">
        <f>'3. BL Demand'!U32+'6. Preferred (Scenario Yr)'!U61</f>
        <v>2.3801297359149324E-2</v>
      </c>
      <c r="V32" s="821">
        <f>'3. BL Demand'!V32+'6. Preferred (Scenario Yr)'!V61</f>
        <v>2.3801297359149324E-2</v>
      </c>
      <c r="W32" s="821">
        <f>'3. BL Demand'!W32+'6. Preferred (Scenario Yr)'!W61</f>
        <v>2.3801297359149324E-2</v>
      </c>
      <c r="X32" s="821">
        <f>'3. BL Demand'!X32+'6. Preferred (Scenario Yr)'!X61</f>
        <v>2.3801297359149324E-2</v>
      </c>
      <c r="Y32" s="821">
        <f>'3. BL Demand'!Y32+'6. Preferred (Scenario Yr)'!Y61</f>
        <v>2.3801297359149324E-2</v>
      </c>
      <c r="Z32" s="821">
        <f>'3. BL Demand'!Z32+'6. Preferred (Scenario Yr)'!Z61</f>
        <v>2.3801297359149324E-2</v>
      </c>
      <c r="AA32" s="821">
        <f>'3. BL Demand'!AA32+'6. Preferred (Scenario Yr)'!AA61</f>
        <v>2.3801297359149324E-2</v>
      </c>
      <c r="AB32" s="821">
        <f>'3. BL Demand'!AB32+'6. Preferred (Scenario Yr)'!AB61</f>
        <v>2.3801297359149324E-2</v>
      </c>
      <c r="AC32" s="821">
        <f>'3. BL Demand'!AC32+'6. Preferred (Scenario Yr)'!AC61</f>
        <v>2.3801297359149324E-2</v>
      </c>
      <c r="AD32" s="821">
        <f>'3. BL Demand'!AD32+'6. Preferred (Scenario Yr)'!AD61</f>
        <v>2.3801297359149324E-2</v>
      </c>
      <c r="AE32" s="821">
        <f>'3. BL Demand'!AE32+'6. Preferred (Scenario Yr)'!AE61</f>
        <v>2.3801297359149324E-2</v>
      </c>
      <c r="AF32" s="821">
        <f>'3. BL Demand'!AF32+'6. Preferred (Scenario Yr)'!AF61</f>
        <v>2.3801297359149324E-2</v>
      </c>
      <c r="AG32" s="821">
        <f>'3. BL Demand'!AG32+'6. Preferred (Scenario Yr)'!AG61</f>
        <v>2.3801297359149324E-2</v>
      </c>
      <c r="AH32" s="821">
        <f>'3. BL Demand'!AH32+'6. Preferred (Scenario Yr)'!AH61</f>
        <v>2.3801297359149324E-2</v>
      </c>
      <c r="AI32" s="821">
        <f>'3. BL Demand'!AI32+'6. Preferred (Scenario Yr)'!AI61</f>
        <v>2.3801297359149324E-2</v>
      </c>
      <c r="AJ32" s="822">
        <f>'3. BL Demand'!AJ32+'6. Preferred (Scenario Yr)'!AJ61</f>
        <v>2.3801297359149324E-2</v>
      </c>
    </row>
    <row r="33" spans="1:36" x14ac:dyDescent="0.2">
      <c r="A33" s="298"/>
      <c r="B33" s="943"/>
      <c r="C33" s="640" t="s">
        <v>691</v>
      </c>
      <c r="D33" s="641" t="s">
        <v>257</v>
      </c>
      <c r="E33" s="809" t="s">
        <v>652</v>
      </c>
      <c r="F33" s="642" t="s">
        <v>75</v>
      </c>
      <c r="G33" s="642">
        <v>2</v>
      </c>
      <c r="H33" s="635">
        <f>'3. BL Demand'!H33+'6. Preferred (Scenario Yr)'!H64</f>
        <v>1.8568133730587099E-3</v>
      </c>
      <c r="I33" s="326">
        <f>'3. BL Demand'!I33+'6. Preferred (Scenario Yr)'!I64</f>
        <v>1.8568133730587099E-3</v>
      </c>
      <c r="J33" s="326">
        <f>'3. BL Demand'!J33+'6. Preferred (Scenario Yr)'!J64</f>
        <v>1.8568133730587099E-3</v>
      </c>
      <c r="K33" s="326">
        <f>'3. BL Demand'!K33+'6. Preferred (Scenario Yr)'!K64</f>
        <v>1.8568133730587099E-3</v>
      </c>
      <c r="L33" s="455">
        <f>'3. BL Demand'!L33+'6. Preferred (Scenario Yr)'!L64</f>
        <v>1.8568133730587099E-3</v>
      </c>
      <c r="M33" s="455">
        <f>'3. BL Demand'!M33+'6. Preferred (Scenario Yr)'!M64</f>
        <v>1.8568133730587099E-3</v>
      </c>
      <c r="N33" s="455">
        <f>'3. BL Demand'!N33+'6. Preferred (Scenario Yr)'!N64</f>
        <v>1.8568133730587099E-3</v>
      </c>
      <c r="O33" s="455">
        <f>'3. BL Demand'!O33+'6. Preferred (Scenario Yr)'!O64</f>
        <v>1.8568133730587099E-3</v>
      </c>
      <c r="P33" s="455">
        <f>'3. BL Demand'!P33+'6. Preferred (Scenario Yr)'!P64</f>
        <v>1.8568133730587099E-3</v>
      </c>
      <c r="Q33" s="455">
        <f>'3. BL Demand'!Q33+'6. Preferred (Scenario Yr)'!Q64</f>
        <v>1.8568133730587099E-3</v>
      </c>
      <c r="R33" s="455">
        <f>'3. BL Demand'!R33+'6. Preferred (Scenario Yr)'!R64</f>
        <v>1.8568133730587099E-3</v>
      </c>
      <c r="S33" s="455">
        <f>'3. BL Demand'!S33+'6. Preferred (Scenario Yr)'!S64</f>
        <v>1.8568133730587099E-3</v>
      </c>
      <c r="T33" s="455">
        <f>'3. BL Demand'!T33+'6. Preferred (Scenario Yr)'!T64</f>
        <v>1.8568133730587099E-3</v>
      </c>
      <c r="U33" s="455">
        <f>'3. BL Demand'!U33+'6. Preferred (Scenario Yr)'!U64</f>
        <v>1.8568133730587099E-3</v>
      </c>
      <c r="V33" s="455">
        <f>'3. BL Demand'!V33+'6. Preferred (Scenario Yr)'!V64</f>
        <v>1.8568133730587099E-3</v>
      </c>
      <c r="W33" s="455">
        <f>'3. BL Demand'!W33+'6. Preferred (Scenario Yr)'!W64</f>
        <v>1.8568133730587099E-3</v>
      </c>
      <c r="X33" s="455">
        <f>'3. BL Demand'!X33+'6. Preferred (Scenario Yr)'!X64</f>
        <v>1.8568133730587099E-3</v>
      </c>
      <c r="Y33" s="455">
        <f>'3. BL Demand'!Y33+'6. Preferred (Scenario Yr)'!Y64</f>
        <v>1.8568133730587099E-3</v>
      </c>
      <c r="Z33" s="455">
        <f>'3. BL Demand'!Z33+'6. Preferred (Scenario Yr)'!Z64</f>
        <v>1.8568133730587099E-3</v>
      </c>
      <c r="AA33" s="455">
        <f>'3. BL Demand'!AA33+'6. Preferred (Scenario Yr)'!AA64</f>
        <v>1.8568133730587099E-3</v>
      </c>
      <c r="AB33" s="455">
        <f>'3. BL Demand'!AB33+'6. Preferred (Scenario Yr)'!AB64</f>
        <v>1.8568133730587099E-3</v>
      </c>
      <c r="AC33" s="455">
        <f>'3. BL Demand'!AC33+'6. Preferred (Scenario Yr)'!AC64</f>
        <v>1.8568133730587099E-3</v>
      </c>
      <c r="AD33" s="455">
        <f>'3. BL Demand'!AD33+'6. Preferred (Scenario Yr)'!AD64</f>
        <v>1.8568133730587099E-3</v>
      </c>
      <c r="AE33" s="455">
        <f>'3. BL Demand'!AE33+'6. Preferred (Scenario Yr)'!AE64</f>
        <v>1.8568133730587099E-3</v>
      </c>
      <c r="AF33" s="455">
        <f>'3. BL Demand'!AF33+'6. Preferred (Scenario Yr)'!AF64</f>
        <v>1.8568133730587099E-3</v>
      </c>
      <c r="AG33" s="455">
        <f>'3. BL Demand'!AG33+'6. Preferred (Scenario Yr)'!AG64</f>
        <v>1.8568133730587099E-3</v>
      </c>
      <c r="AH33" s="455">
        <f>'3. BL Demand'!AH33+'6. Preferred (Scenario Yr)'!AH64</f>
        <v>1.8568133730587099E-3</v>
      </c>
      <c r="AI33" s="455">
        <f>'3. BL Demand'!AI33+'6. Preferred (Scenario Yr)'!AI64</f>
        <v>1.8568133730587099E-3</v>
      </c>
      <c r="AJ33" s="643">
        <f>'3. BL Demand'!AJ33+'6. Preferred (Scenario Yr)'!AJ64</f>
        <v>1.8568133730587099E-3</v>
      </c>
    </row>
    <row r="34" spans="1:36" x14ac:dyDescent="0.2">
      <c r="A34" s="298"/>
      <c r="B34" s="943"/>
      <c r="C34" s="640" t="s">
        <v>692</v>
      </c>
      <c r="D34" s="641" t="s">
        <v>259</v>
      </c>
      <c r="E34" s="809" t="s">
        <v>652</v>
      </c>
      <c r="F34" s="642" t="s">
        <v>75</v>
      </c>
      <c r="G34" s="642">
        <v>2</v>
      </c>
      <c r="H34" s="635">
        <f>'3. BL Demand'!H34+'6. Preferred (Scenario Yr)'!H67</f>
        <v>0.17229542495178271</v>
      </c>
      <c r="I34" s="326">
        <f>'3. BL Demand'!I34+'6. Preferred (Scenario Yr)'!I67</f>
        <v>0.17448912793585902</v>
      </c>
      <c r="J34" s="326">
        <f>'3. BL Demand'!J34+'6. Preferred (Scenario Yr)'!J67</f>
        <v>0.17668294787412547</v>
      </c>
      <c r="K34" s="326">
        <f>'3. BL Demand'!K34+'6. Preferred (Scenario Yr)'!K67</f>
        <v>0.17887688602145863</v>
      </c>
      <c r="L34" s="455">
        <f>'3. BL Demand'!L34+'6. Preferred (Scenario Yr)'!L67</f>
        <v>0.18097878689975852</v>
      </c>
      <c r="M34" s="455">
        <f>'3. BL Demand'!M34+'6. Preferred (Scenario Yr)'!M67</f>
        <v>0.18304022162372177</v>
      </c>
      <c r="N34" s="455">
        <f>'3. BL Demand'!N34+'6. Preferred (Scenario Yr)'!N67</f>
        <v>0.18506206120852398</v>
      </c>
      <c r="O34" s="455">
        <f>'3. BL Demand'!O34+'6. Preferred (Scenario Yr)'!O67</f>
        <v>0.18704502624658445</v>
      </c>
      <c r="P34" s="455">
        <f>'3. BL Demand'!P34+'6. Preferred (Scenario Yr)'!P67</f>
        <v>0.18898986150241082</v>
      </c>
      <c r="Q34" s="455">
        <f>'3. BL Demand'!Q34+'6. Preferred (Scenario Yr)'!Q67</f>
        <v>0.30978251156539738</v>
      </c>
      <c r="R34" s="455">
        <f>'3. BL Demand'!R34+'6. Preferred (Scenario Yr)'!R67</f>
        <v>0.30922575719690831</v>
      </c>
      <c r="S34" s="455">
        <f>'3. BL Demand'!S34+'6. Preferred (Scenario Yr)'!S67</f>
        <v>0.30886792970509336</v>
      </c>
      <c r="T34" s="455">
        <f>'3. BL Demand'!T34+'6. Preferred (Scenario Yr)'!T67</f>
        <v>0.30851378375278593</v>
      </c>
      <c r="U34" s="455">
        <f>'3. BL Demand'!U34+'6. Preferred (Scenario Yr)'!U67</f>
        <v>0.30816324479616863</v>
      </c>
      <c r="V34" s="455">
        <f>'3. BL Demand'!V34+'6. Preferred (Scenario Yr)'!V67</f>
        <v>0.30781625257208856</v>
      </c>
      <c r="W34" s="455">
        <f>'3. BL Demand'!W34+'6. Preferred (Scenario Yr)'!W67</f>
        <v>0.3074727325433983</v>
      </c>
      <c r="X34" s="455">
        <f>'3. BL Demand'!X34+'6. Preferred (Scenario Yr)'!X67</f>
        <v>0.30713261857773677</v>
      </c>
      <c r="Y34" s="455">
        <f>'3. BL Demand'!Y34+'6. Preferred (Scenario Yr)'!Y67</f>
        <v>0.30679585106984331</v>
      </c>
      <c r="Z34" s="455">
        <f>'3. BL Demand'!Z34+'6. Preferred (Scenario Yr)'!Z67</f>
        <v>0.30646236293502144</v>
      </c>
      <c r="AA34" s="455">
        <f>'3. BL Demand'!AA34+'6. Preferred (Scenario Yr)'!AA67</f>
        <v>0.3061320945972702</v>
      </c>
      <c r="AB34" s="455">
        <f>'3. BL Demand'!AB34+'6. Preferred (Scenario Yr)'!AB67</f>
        <v>0.30580498647025078</v>
      </c>
      <c r="AC34" s="455">
        <f>'3. BL Demand'!AC34+'6. Preferred (Scenario Yr)'!AC67</f>
        <v>0.30548097898604115</v>
      </c>
      <c r="AD34" s="455">
        <f>'3. BL Demand'!AD34+'6. Preferred (Scenario Yr)'!AD67</f>
        <v>0.30516001256188785</v>
      </c>
      <c r="AE34" s="455">
        <f>'3. BL Demand'!AE34+'6. Preferred (Scenario Yr)'!AE67</f>
        <v>0.30484202761443563</v>
      </c>
      <c r="AF34" s="455">
        <f>'3. BL Demand'!AF34+'6. Preferred (Scenario Yr)'!AF67</f>
        <v>0.30452697204825474</v>
      </c>
      <c r="AG34" s="455">
        <f>'3. BL Demand'!AG34+'6. Preferred (Scenario Yr)'!AG67</f>
        <v>0.30431678532206002</v>
      </c>
      <c r="AH34" s="455">
        <f>'3. BL Demand'!AH34+'6. Preferred (Scenario Yr)'!AH67</f>
        <v>0.3041094162881135</v>
      </c>
      <c r="AI34" s="455">
        <f>'3. BL Demand'!AI34+'6. Preferred (Scenario Yr)'!AI67</f>
        <v>0.30390482033164751</v>
      </c>
      <c r="AJ34" s="643">
        <f>'3. BL Demand'!AJ34+'6. Preferred (Scenario Yr)'!AJ67</f>
        <v>0.30370293785175001</v>
      </c>
    </row>
    <row r="35" spans="1:36" x14ac:dyDescent="0.2">
      <c r="A35" s="298"/>
      <c r="B35" s="943"/>
      <c r="C35" s="640" t="s">
        <v>693</v>
      </c>
      <c r="D35" s="641" t="s">
        <v>261</v>
      </c>
      <c r="E35" s="809" t="s">
        <v>652</v>
      </c>
      <c r="F35" s="642" t="s">
        <v>75</v>
      </c>
      <c r="G35" s="642">
        <v>2</v>
      </c>
      <c r="H35" s="635">
        <f>'3. BL Demand'!H35+'6. Preferred (Scenario Yr)'!H70</f>
        <v>0.15083798614869354</v>
      </c>
      <c r="I35" s="326">
        <f>'3. BL Demand'!I35+'6. Preferred (Scenario Yr)'!I70</f>
        <v>0.14822209432798636</v>
      </c>
      <c r="J35" s="326">
        <f>'3. BL Demand'!J35+'6. Preferred (Scenario Yr)'!J70</f>
        <v>0.14560607335414319</v>
      </c>
      <c r="K35" s="326">
        <f>'3. BL Demand'!K35+'6. Preferred (Scenario Yr)'!K70</f>
        <v>0.14298992184139714</v>
      </c>
      <c r="L35" s="455">
        <f>'3. BL Demand'!L35+'6. Preferred (Scenario Yr)'!L70</f>
        <v>0.14047540757577898</v>
      </c>
      <c r="M35" s="455">
        <f>'3. BL Demand'!M35+'6. Preferred (Scenario Yr)'!M70</f>
        <v>0.13803249224122954</v>
      </c>
      <c r="N35" s="455">
        <f>'3. BL Demand'!N35+'6. Preferred (Scenario Yr)'!N70</f>
        <v>0.13563330203005941</v>
      </c>
      <c r="O35" s="455">
        <f>'3. BL Demand'!O35+'6. Preferred (Scenario Yr)'!O70</f>
        <v>0.13327704118821626</v>
      </c>
      <c r="P35" s="455">
        <f>'3. BL Demand'!P35+'6. Preferred (Scenario Yr)'!P70</f>
        <v>0.13096288726828165</v>
      </c>
      <c r="Q35" s="455">
        <f>'3. BL Demand'!Q35+'6. Preferred (Scenario Yr)'!Q70</f>
        <v>0</v>
      </c>
      <c r="R35" s="455">
        <f>'3. BL Demand'!R35+'6. Preferred (Scenario Yr)'!R70</f>
        <v>0</v>
      </c>
      <c r="S35" s="455">
        <f>'3. BL Demand'!S35+'6. Preferred (Scenario Yr)'!S70</f>
        <v>0</v>
      </c>
      <c r="T35" s="455">
        <f>'3. BL Demand'!T35+'6. Preferred (Scenario Yr)'!T70</f>
        <v>0</v>
      </c>
      <c r="U35" s="455">
        <f>'3. BL Demand'!U35+'6. Preferred (Scenario Yr)'!U70</f>
        <v>0</v>
      </c>
      <c r="V35" s="455">
        <f>'3. BL Demand'!V35+'6. Preferred (Scenario Yr)'!V70</f>
        <v>0</v>
      </c>
      <c r="W35" s="455">
        <f>'3. BL Demand'!W35+'6. Preferred (Scenario Yr)'!W70</f>
        <v>0</v>
      </c>
      <c r="X35" s="455">
        <f>'3. BL Demand'!X35+'6. Preferred (Scenario Yr)'!X70</f>
        <v>0</v>
      </c>
      <c r="Y35" s="455">
        <f>'3. BL Demand'!Y35+'6. Preferred (Scenario Yr)'!Y70</f>
        <v>0</v>
      </c>
      <c r="Z35" s="455">
        <f>'3. BL Demand'!Z35+'6. Preferred (Scenario Yr)'!Z70</f>
        <v>0</v>
      </c>
      <c r="AA35" s="455">
        <f>'3. BL Demand'!AA35+'6. Preferred (Scenario Yr)'!AA70</f>
        <v>0</v>
      </c>
      <c r="AB35" s="455">
        <f>'3. BL Demand'!AB35+'6. Preferred (Scenario Yr)'!AB70</f>
        <v>0</v>
      </c>
      <c r="AC35" s="455">
        <f>'3. BL Demand'!AC35+'6. Preferred (Scenario Yr)'!AC70</f>
        <v>0</v>
      </c>
      <c r="AD35" s="455">
        <f>'3. BL Demand'!AD35+'6. Preferred (Scenario Yr)'!AD70</f>
        <v>0</v>
      </c>
      <c r="AE35" s="455">
        <f>'3. BL Demand'!AE35+'6. Preferred (Scenario Yr)'!AE70</f>
        <v>0</v>
      </c>
      <c r="AF35" s="455">
        <f>'3. BL Demand'!AF35+'6. Preferred (Scenario Yr)'!AF70</f>
        <v>0</v>
      </c>
      <c r="AG35" s="455">
        <f>'3. BL Demand'!AG35+'6. Preferred (Scenario Yr)'!AG70</f>
        <v>0</v>
      </c>
      <c r="AH35" s="455">
        <f>'3. BL Demand'!AH35+'6. Preferred (Scenario Yr)'!AH70</f>
        <v>0</v>
      </c>
      <c r="AI35" s="455">
        <f>'3. BL Demand'!AI35+'6. Preferred (Scenario Yr)'!AI70</f>
        <v>0</v>
      </c>
      <c r="AJ35" s="643">
        <f>'3. BL Demand'!AJ35+'6. Preferred (Scenario Yr)'!AJ70</f>
        <v>0</v>
      </c>
    </row>
    <row r="36" spans="1:36" x14ac:dyDescent="0.2">
      <c r="A36" s="298"/>
      <c r="B36" s="943"/>
      <c r="C36" s="640" t="s">
        <v>694</v>
      </c>
      <c r="D36" s="641" t="s">
        <v>263</v>
      </c>
      <c r="E36" s="809" t="s">
        <v>652</v>
      </c>
      <c r="F36" s="642" t="s">
        <v>75</v>
      </c>
      <c r="G36" s="642">
        <v>2</v>
      </c>
      <c r="H36" s="635">
        <f>'3. BL Demand'!H36+'6. Preferred (Scenario Yr)'!H73</f>
        <v>2.3801297359149324E-2</v>
      </c>
      <c r="I36" s="326">
        <f>'3. BL Demand'!I36+'6. Preferred (Scenario Yr)'!I73</f>
        <v>2.3801297359149324E-2</v>
      </c>
      <c r="J36" s="326">
        <f>'3. BL Demand'!J36+'6. Preferred (Scenario Yr)'!J73</f>
        <v>2.3801297359149324E-2</v>
      </c>
      <c r="K36" s="326">
        <f>'3. BL Demand'!K36+'6. Preferred (Scenario Yr)'!K73</f>
        <v>2.3801297359149324E-2</v>
      </c>
      <c r="L36" s="455">
        <f>'3. BL Demand'!L36+'6. Preferred (Scenario Yr)'!L73</f>
        <v>2.3801297359149324E-2</v>
      </c>
      <c r="M36" s="455">
        <f>'3. BL Demand'!M36+'6. Preferred (Scenario Yr)'!M73</f>
        <v>2.3801297359149324E-2</v>
      </c>
      <c r="N36" s="455">
        <f>'3. BL Demand'!N36+'6. Preferred (Scenario Yr)'!N73</f>
        <v>2.3801297359149324E-2</v>
      </c>
      <c r="O36" s="455">
        <f>'3. BL Demand'!O36+'6. Preferred (Scenario Yr)'!O73</f>
        <v>2.3801297359149324E-2</v>
      </c>
      <c r="P36" s="455">
        <f>'3. BL Demand'!P36+'6. Preferred (Scenario Yr)'!P73</f>
        <v>2.3801297359149324E-2</v>
      </c>
      <c r="Q36" s="455">
        <f>'3. BL Demand'!Q36+'6. Preferred (Scenario Yr)'!Q73</f>
        <v>2.3801297359149324E-2</v>
      </c>
      <c r="R36" s="455">
        <f>'3. BL Demand'!R36+'6. Preferred (Scenario Yr)'!R73</f>
        <v>2.3801297359149324E-2</v>
      </c>
      <c r="S36" s="455">
        <f>'3. BL Demand'!S36+'6. Preferred (Scenario Yr)'!S73</f>
        <v>2.3801297359149324E-2</v>
      </c>
      <c r="T36" s="455">
        <f>'3. BL Demand'!T36+'6. Preferred (Scenario Yr)'!T73</f>
        <v>2.3801297359149324E-2</v>
      </c>
      <c r="U36" s="455">
        <f>'3. BL Demand'!U36+'6. Preferred (Scenario Yr)'!U73</f>
        <v>2.3801297359149324E-2</v>
      </c>
      <c r="V36" s="455">
        <f>'3. BL Demand'!V36+'6. Preferred (Scenario Yr)'!V73</f>
        <v>2.3801297359149324E-2</v>
      </c>
      <c r="W36" s="455">
        <f>'3. BL Demand'!W36+'6. Preferred (Scenario Yr)'!W73</f>
        <v>2.3801297359149324E-2</v>
      </c>
      <c r="X36" s="455">
        <f>'3. BL Demand'!X36+'6. Preferred (Scenario Yr)'!X73</f>
        <v>2.3801297359149324E-2</v>
      </c>
      <c r="Y36" s="455">
        <f>'3. BL Demand'!Y36+'6. Preferred (Scenario Yr)'!Y73</f>
        <v>2.3801297359149324E-2</v>
      </c>
      <c r="Z36" s="455">
        <f>'3. BL Demand'!Z36+'6. Preferred (Scenario Yr)'!Z73</f>
        <v>2.3801297359149324E-2</v>
      </c>
      <c r="AA36" s="455">
        <f>'3. BL Demand'!AA36+'6. Preferred (Scenario Yr)'!AA73</f>
        <v>2.3801297359149324E-2</v>
      </c>
      <c r="AB36" s="455">
        <f>'3. BL Demand'!AB36+'6. Preferred (Scenario Yr)'!AB73</f>
        <v>2.3801297359149324E-2</v>
      </c>
      <c r="AC36" s="455">
        <f>'3. BL Demand'!AC36+'6. Preferred (Scenario Yr)'!AC73</f>
        <v>2.3801297359149324E-2</v>
      </c>
      <c r="AD36" s="455">
        <f>'3. BL Demand'!AD36+'6. Preferred (Scenario Yr)'!AD73</f>
        <v>2.3801297359149324E-2</v>
      </c>
      <c r="AE36" s="455">
        <f>'3. BL Demand'!AE36+'6. Preferred (Scenario Yr)'!AE73</f>
        <v>2.3801297359149324E-2</v>
      </c>
      <c r="AF36" s="455">
        <f>'3. BL Demand'!AF36+'6. Preferred (Scenario Yr)'!AF73</f>
        <v>2.3801297359149324E-2</v>
      </c>
      <c r="AG36" s="455">
        <f>'3. BL Demand'!AG36+'6. Preferred (Scenario Yr)'!AG73</f>
        <v>2.3801297359149324E-2</v>
      </c>
      <c r="AH36" s="455">
        <f>'3. BL Demand'!AH36+'6. Preferred (Scenario Yr)'!AH73</f>
        <v>2.3801297359149324E-2</v>
      </c>
      <c r="AI36" s="455">
        <f>'3. BL Demand'!AI36+'6. Preferred (Scenario Yr)'!AI73</f>
        <v>2.3801297359149324E-2</v>
      </c>
      <c r="AJ36" s="643">
        <f>'3. BL Demand'!AJ36+'6. Preferred (Scenario Yr)'!AJ73</f>
        <v>2.3801297359149324E-2</v>
      </c>
    </row>
    <row r="37" spans="1:36" x14ac:dyDescent="0.2">
      <c r="A37" s="298"/>
      <c r="B37" s="943"/>
      <c r="C37" s="640" t="s">
        <v>695</v>
      </c>
      <c r="D37" s="641" t="s">
        <v>265</v>
      </c>
      <c r="E37" s="809" t="s">
        <v>652</v>
      </c>
      <c r="F37" s="642" t="s">
        <v>75</v>
      </c>
      <c r="G37" s="642">
        <v>2</v>
      </c>
      <c r="H37" s="635">
        <f>'3. BL Demand'!H37+'6. Preferred (Scenario Yr)'!H31</f>
        <v>1.5474071808081664</v>
      </c>
      <c r="I37" s="326">
        <f>'3. BL Demand'!I37+'6. Preferred (Scenario Yr)'!I31</f>
        <v>1.5379616379049104</v>
      </c>
      <c r="J37" s="326">
        <f>'3. BL Demand'!J37+'6. Preferred (Scenario Yr)'!J31</f>
        <v>1.5285558192939512</v>
      </c>
      <c r="K37" s="326">
        <f>'3. BL Demand'!K37+'6. Preferred (Scenario Yr)'!K31</f>
        <v>1.5291890057686368</v>
      </c>
      <c r="L37" s="455">
        <f>'3. BL Demand'!L37+'6. Preferred (Scenario Yr)'!L31</f>
        <v>1.529086397433105</v>
      </c>
      <c r="M37" s="455">
        <f>'3. BL Demand'!M37+'6. Preferred (Scenario Yr)'!M31</f>
        <v>1.5294678780436912</v>
      </c>
      <c r="N37" s="455">
        <f>'3. BL Demand'!N37+'6. Preferred (Scenario Yr)'!N31</f>
        <v>1.5298452286700592</v>
      </c>
      <c r="O37" s="455">
        <f>'3. BL Demand'!O37+'6. Preferred (Scenario Yr)'!O31</f>
        <v>1.5302185244738418</v>
      </c>
      <c r="P37" s="455">
        <f>'3. BL Demand'!P37+'6. Preferred (Scenario Yr)'!P31</f>
        <v>1.53058784313795</v>
      </c>
      <c r="Q37" s="455">
        <f>'3. BL Demand'!Q37+'6. Preferred (Scenario Yr)'!Q31</f>
        <v>1.4837580803432453</v>
      </c>
      <c r="R37" s="455">
        <f>'3. BL Demand'!R37+'6. Preferred (Scenario Yr)'!R31</f>
        <v>1.4273148347117344</v>
      </c>
      <c r="S37" s="455">
        <f>'3. BL Demand'!S37+'6. Preferred (Scenario Yr)'!S31</f>
        <v>1.3706726622035494</v>
      </c>
      <c r="T37" s="455">
        <f>'3. BL Demand'!T37+'6. Preferred (Scenario Yr)'!T31</f>
        <v>1.3140268081558568</v>
      </c>
      <c r="U37" s="455">
        <f>'3. BL Demand'!U37+'6. Preferred (Scenario Yr)'!U31</f>
        <v>1.2573773471124741</v>
      </c>
      <c r="V37" s="455">
        <f>'3. BL Demand'!V37+'6. Preferred (Scenario Yr)'!V31</f>
        <v>1.2092743393365539</v>
      </c>
      <c r="W37" s="455">
        <f>'3. BL Demand'!W37+'6. Preferred (Scenario Yr)'!W31</f>
        <v>1.1611678593652441</v>
      </c>
      <c r="X37" s="455">
        <f>'3. BL Demand'!X37+'6. Preferred (Scenario Yr)'!X31</f>
        <v>1.1130579733309056</v>
      </c>
      <c r="Y37" s="455">
        <f>'3. BL Demand'!Y37+'6. Preferred (Scenario Yr)'!Y31</f>
        <v>1.0649447408387989</v>
      </c>
      <c r="Z37" s="455">
        <f>'3. BL Demand'!Z37+'6. Preferred (Scenario Yr)'!Z31</f>
        <v>1.0168282289736212</v>
      </c>
      <c r="AA37" s="455">
        <f>'3. BL Demand'!AA37+'6. Preferred (Scenario Yr)'!AA31</f>
        <v>0.9897034973113723</v>
      </c>
      <c r="AB37" s="455">
        <f>'3. BL Demand'!AB37+'6. Preferred (Scenario Yr)'!AB31</f>
        <v>0.96257560543839182</v>
      </c>
      <c r="AC37" s="455">
        <f>'3. BL Demand'!AC37+'6. Preferred (Scenario Yr)'!AC31</f>
        <v>0.93544461292260139</v>
      </c>
      <c r="AD37" s="455">
        <f>'3. BL Demand'!AD37+'6. Preferred (Scenario Yr)'!AD31</f>
        <v>0.90831057934675474</v>
      </c>
      <c r="AE37" s="455">
        <f>'3. BL Demand'!AE37+'6. Preferred (Scenario Yr)'!AE31</f>
        <v>0.8811735642942069</v>
      </c>
      <c r="AF37" s="455">
        <f>'3. BL Demand'!AF37+'6. Preferred (Scenario Yr)'!AF31</f>
        <v>0.85677911986038779</v>
      </c>
      <c r="AG37" s="455">
        <f>'3. BL Demand'!AG37+'6. Preferred (Scenario Yr)'!AG31</f>
        <v>0.83227980658658263</v>
      </c>
      <c r="AH37" s="455">
        <f>'3. BL Demand'!AH37+'6. Preferred (Scenario Yr)'!AH31</f>
        <v>0.80777767562052927</v>
      </c>
      <c r="AI37" s="455">
        <f>'3. BL Demand'!AI37+'6. Preferred (Scenario Yr)'!AI31</f>
        <v>0.78327277157699526</v>
      </c>
      <c r="AJ37" s="643">
        <f>'3. BL Demand'!AJ37+'6. Preferred (Scenario Yr)'!AJ31</f>
        <v>0.7587651540568926</v>
      </c>
    </row>
    <row r="38" spans="1:36" x14ac:dyDescent="0.2">
      <c r="A38" s="298"/>
      <c r="B38" s="943"/>
      <c r="C38" s="640" t="s">
        <v>89</v>
      </c>
      <c r="D38" s="641" t="s">
        <v>266</v>
      </c>
      <c r="E38" s="850" t="s">
        <v>696</v>
      </c>
      <c r="F38" s="642" t="s">
        <v>75</v>
      </c>
      <c r="G38" s="642">
        <v>2</v>
      </c>
      <c r="H38" s="635">
        <f>SUM(H32:H37)</f>
        <v>1.92</v>
      </c>
      <c r="I38" s="326">
        <f t="shared" ref="I38:AJ38" si="7">SUM(I32:I37)</f>
        <v>1.9101322682601132</v>
      </c>
      <c r="J38" s="326">
        <f t="shared" si="7"/>
        <v>1.9003042486135773</v>
      </c>
      <c r="K38" s="326">
        <f t="shared" si="7"/>
        <v>1.9005152217228498</v>
      </c>
      <c r="L38" s="455">
        <f t="shared" si="7"/>
        <v>1.9</v>
      </c>
      <c r="M38" s="455">
        <f t="shared" si="7"/>
        <v>1.9</v>
      </c>
      <c r="N38" s="455">
        <f t="shared" si="7"/>
        <v>1.9</v>
      </c>
      <c r="O38" s="455">
        <f t="shared" si="7"/>
        <v>1.9</v>
      </c>
      <c r="P38" s="455">
        <f t="shared" si="7"/>
        <v>1.9</v>
      </c>
      <c r="Q38" s="455">
        <f t="shared" si="7"/>
        <v>1.843</v>
      </c>
      <c r="R38" s="455">
        <f t="shared" si="7"/>
        <v>1.786</v>
      </c>
      <c r="S38" s="455">
        <f t="shared" si="7"/>
        <v>1.7290000000000001</v>
      </c>
      <c r="T38" s="455">
        <f t="shared" si="7"/>
        <v>1.6720000000000002</v>
      </c>
      <c r="U38" s="455">
        <f t="shared" si="7"/>
        <v>1.615</v>
      </c>
      <c r="V38" s="455">
        <f t="shared" si="7"/>
        <v>1.5665499999999999</v>
      </c>
      <c r="W38" s="455">
        <f t="shared" si="7"/>
        <v>1.5180999999999998</v>
      </c>
      <c r="X38" s="455">
        <f t="shared" si="7"/>
        <v>1.4696499999999997</v>
      </c>
      <c r="Y38" s="455">
        <f t="shared" si="7"/>
        <v>1.4211999999999996</v>
      </c>
      <c r="Z38" s="455">
        <f t="shared" si="7"/>
        <v>1.3727499999999999</v>
      </c>
      <c r="AA38" s="455">
        <f t="shared" si="7"/>
        <v>1.3452949999999999</v>
      </c>
      <c r="AB38" s="455">
        <f t="shared" si="7"/>
        <v>1.3178399999999999</v>
      </c>
      <c r="AC38" s="455">
        <f t="shared" si="7"/>
        <v>1.2903849999999999</v>
      </c>
      <c r="AD38" s="455">
        <f t="shared" si="7"/>
        <v>1.2629299999999999</v>
      </c>
      <c r="AE38" s="455">
        <f t="shared" si="7"/>
        <v>1.2354749999999999</v>
      </c>
      <c r="AF38" s="455">
        <f t="shared" si="7"/>
        <v>1.2107654999999999</v>
      </c>
      <c r="AG38" s="455">
        <f t="shared" si="7"/>
        <v>1.186056</v>
      </c>
      <c r="AH38" s="455">
        <f t="shared" si="7"/>
        <v>1.1613465000000001</v>
      </c>
      <c r="AI38" s="455">
        <f t="shared" si="7"/>
        <v>1.1366370000000001</v>
      </c>
      <c r="AJ38" s="643">
        <f t="shared" si="7"/>
        <v>1.1119275</v>
      </c>
    </row>
    <row r="39" spans="1:36" ht="15.75" thickBot="1" x14ac:dyDescent="0.25">
      <c r="A39" s="298"/>
      <c r="B39" s="944"/>
      <c r="C39" s="813" t="s">
        <v>697</v>
      </c>
      <c r="D39" s="851" t="s">
        <v>266</v>
      </c>
      <c r="E39" s="852" t="s">
        <v>698</v>
      </c>
      <c r="F39" s="816" t="s">
        <v>270</v>
      </c>
      <c r="G39" s="816">
        <v>2</v>
      </c>
      <c r="H39" s="637">
        <f>(H38*1000000)/(H53*1000)</f>
        <v>140.78059747663232</v>
      </c>
      <c r="I39" s="360">
        <f t="shared" ref="I39:AJ39" si="8">(I38*1000000)/(I53*1000)</f>
        <v>137.32261487322972</v>
      </c>
      <c r="J39" s="360">
        <f t="shared" si="8"/>
        <v>134.8952729485182</v>
      </c>
      <c r="K39" s="360">
        <f t="shared" si="8"/>
        <v>134.26320563276175</v>
      </c>
      <c r="L39" s="669">
        <f t="shared" si="8"/>
        <v>133.58610747679558</v>
      </c>
      <c r="M39" s="669">
        <f t="shared" si="8"/>
        <v>132.35025999150167</v>
      </c>
      <c r="N39" s="669">
        <f t="shared" si="8"/>
        <v>131.04898367881526</v>
      </c>
      <c r="O39" s="669">
        <f t="shared" si="8"/>
        <v>130.53998643152812</v>
      </c>
      <c r="P39" s="669">
        <f t="shared" si="8"/>
        <v>130.07826694266896</v>
      </c>
      <c r="Q39" s="669">
        <f t="shared" si="8"/>
        <v>125.89847788657593</v>
      </c>
      <c r="R39" s="669">
        <f t="shared" si="8"/>
        <v>120.84941384561354</v>
      </c>
      <c r="S39" s="669">
        <f t="shared" si="8"/>
        <v>115.89544706930326</v>
      </c>
      <c r="T39" s="669">
        <f t="shared" si="8"/>
        <v>111.03386841715049</v>
      </c>
      <c r="U39" s="669">
        <f t="shared" si="8"/>
        <v>106.26207263224067</v>
      </c>
      <c r="V39" s="669">
        <f t="shared" si="8"/>
        <v>102.13499110568792</v>
      </c>
      <c r="W39" s="669">
        <f t="shared" si="8"/>
        <v>98.082709678669318</v>
      </c>
      <c r="X39" s="669">
        <f t="shared" si="8"/>
        <v>94.103180134168028</v>
      </c>
      <c r="Y39" s="669">
        <f t="shared" si="8"/>
        <v>90.194429659089678</v>
      </c>
      <c r="Z39" s="669">
        <f t="shared" si="8"/>
        <v>86.354557344165116</v>
      </c>
      <c r="AA39" s="669">
        <f t="shared" si="8"/>
        <v>83.890953443186703</v>
      </c>
      <c r="AB39" s="669">
        <f t="shared" si="8"/>
        <v>81.470042641232382</v>
      </c>
      <c r="AC39" s="669">
        <f t="shared" si="8"/>
        <v>79.090708380382651</v>
      </c>
      <c r="AD39" s="669">
        <f t="shared" si="8"/>
        <v>76.751873315527064</v>
      </c>
      <c r="AE39" s="669">
        <f t="shared" si="8"/>
        <v>74.45249758004384</v>
      </c>
      <c r="AF39" s="669">
        <f t="shared" si="8"/>
        <v>72.355648910437537</v>
      </c>
      <c r="AG39" s="669">
        <f t="shared" si="8"/>
        <v>70.293575480271116</v>
      </c>
      <c r="AH39" s="669">
        <f t="shared" si="8"/>
        <v>68.265407818753715</v>
      </c>
      <c r="AI39" s="669">
        <f t="shared" si="8"/>
        <v>66.270305615180462</v>
      </c>
      <c r="AJ39" s="670">
        <f t="shared" si="8"/>
        <v>64.307456488603123</v>
      </c>
    </row>
    <row r="40" spans="1:36" ht="15" customHeight="1" x14ac:dyDescent="0.2">
      <c r="A40" s="299"/>
      <c r="B40" s="939" t="s">
        <v>271</v>
      </c>
      <c r="C40" s="752" t="s">
        <v>699</v>
      </c>
      <c r="D40" s="753" t="s">
        <v>700</v>
      </c>
      <c r="E40" s="855" t="s">
        <v>274</v>
      </c>
      <c r="F40" s="660" t="s">
        <v>275</v>
      </c>
      <c r="G40" s="660">
        <v>2</v>
      </c>
      <c r="H40" s="661">
        <v>0.96503465753424666</v>
      </c>
      <c r="I40" s="327">
        <v>0.96915114521832391</v>
      </c>
      <c r="J40" s="327">
        <v>0.9732684028838281</v>
      </c>
      <c r="K40" s="327">
        <v>0.97738642695581823</v>
      </c>
      <c r="L40" s="457">
        <v>0.98150521389011447</v>
      </c>
      <c r="M40" s="457">
        <v>0.98562476017291245</v>
      </c>
      <c r="N40" s="457">
        <v>0.9897450623204046</v>
      </c>
      <c r="O40" s="457">
        <v>0.9938661168784062</v>
      </c>
      <c r="P40" s="457">
        <v>0.99798792042198947</v>
      </c>
      <c r="Q40" s="457">
        <v>1.0021104695551215</v>
      </c>
      <c r="R40" s="457">
        <v>1.00623376091031</v>
      </c>
      <c r="S40" s="457">
        <v>1.0103577911482533</v>
      </c>
      <c r="T40" s="457">
        <v>1.0144825569574967</v>
      </c>
      <c r="U40" s="457">
        <v>1.0186080550540939</v>
      </c>
      <c r="V40" s="457">
        <v>1.0227342821812746</v>
      </c>
      <c r="W40" s="457">
        <v>1.0268612351091162</v>
      </c>
      <c r="X40" s="457">
        <v>1.030988910634222</v>
      </c>
      <c r="Y40" s="457">
        <v>1.0351173055794032</v>
      </c>
      <c r="Z40" s="457">
        <v>1.0392464167933666</v>
      </c>
      <c r="AA40" s="457">
        <v>1.0433762411504071</v>
      </c>
      <c r="AB40" s="457">
        <v>1.047506775550106</v>
      </c>
      <c r="AC40" s="457">
        <v>1.0516380169170303</v>
      </c>
      <c r="AD40" s="457">
        <v>1.0557699622004422</v>
      </c>
      <c r="AE40" s="457">
        <v>1.0599026083740088</v>
      </c>
      <c r="AF40" s="457">
        <v>1.0640359524355176</v>
      </c>
      <c r="AG40" s="457">
        <v>1.0681699914065959</v>
      </c>
      <c r="AH40" s="457">
        <v>1.0723047223324362</v>
      </c>
      <c r="AI40" s="457">
        <v>1.076440142281524</v>
      </c>
      <c r="AJ40" s="458">
        <v>1.0805762483453694</v>
      </c>
    </row>
    <row r="41" spans="1:36" x14ac:dyDescent="0.2">
      <c r="A41" s="299"/>
      <c r="B41" s="945"/>
      <c r="C41" s="754" t="s">
        <v>701</v>
      </c>
      <c r="D41" s="755" t="s">
        <v>702</v>
      </c>
      <c r="E41" s="659" t="s">
        <v>274</v>
      </c>
      <c r="F41" s="662" t="s">
        <v>275</v>
      </c>
      <c r="G41" s="662">
        <v>2</v>
      </c>
      <c r="H41" s="635">
        <v>6.7200136986301368E-2</v>
      </c>
      <c r="I41" s="740">
        <v>6.6091097479067315E-2</v>
      </c>
      <c r="J41" s="740">
        <v>6.4982057971833262E-2</v>
      </c>
      <c r="K41" s="740">
        <v>6.387301846459921E-2</v>
      </c>
      <c r="L41" s="449">
        <v>6.2763978957365157E-2</v>
      </c>
      <c r="M41" s="449">
        <v>6.1654939450131105E-2</v>
      </c>
      <c r="N41" s="449">
        <v>6.0545899942897052E-2</v>
      </c>
      <c r="O41" s="449">
        <v>5.9436860435663E-2</v>
      </c>
      <c r="P41" s="449">
        <v>5.8327820928428947E-2</v>
      </c>
      <c r="Q41" s="449">
        <v>5.7218781421194895E-2</v>
      </c>
      <c r="R41" s="449">
        <v>5.6109741913960849E-2</v>
      </c>
      <c r="S41" s="449">
        <v>5.5000702406726797E-2</v>
      </c>
      <c r="T41" s="449">
        <v>5.3891662899492744E-2</v>
      </c>
      <c r="U41" s="449">
        <v>5.2782623392258692E-2</v>
      </c>
      <c r="V41" s="449">
        <v>5.1673583885024639E-2</v>
      </c>
      <c r="W41" s="449">
        <v>5.0564544377790586E-2</v>
      </c>
      <c r="X41" s="449">
        <v>4.9455504870556541E-2</v>
      </c>
      <c r="Y41" s="449">
        <v>4.8346465363322488E-2</v>
      </c>
      <c r="Z41" s="449">
        <v>4.7237425856088436E-2</v>
      </c>
      <c r="AA41" s="449">
        <v>4.6128386348854383E-2</v>
      </c>
      <c r="AB41" s="449">
        <v>4.5019346841620331E-2</v>
      </c>
      <c r="AC41" s="449">
        <v>4.3910307334386285E-2</v>
      </c>
      <c r="AD41" s="449">
        <v>4.2801267827152233E-2</v>
      </c>
      <c r="AE41" s="449">
        <v>4.169222831991818E-2</v>
      </c>
      <c r="AF41" s="449">
        <v>4.0583188812684128E-2</v>
      </c>
      <c r="AG41" s="449">
        <v>3.9474149305450075E-2</v>
      </c>
      <c r="AH41" s="449">
        <v>3.8365109798216022E-2</v>
      </c>
      <c r="AI41" s="449">
        <v>3.7256070290981977E-2</v>
      </c>
      <c r="AJ41" s="459">
        <v>3.6147030783747924E-2</v>
      </c>
    </row>
    <row r="42" spans="1:36" x14ac:dyDescent="0.2">
      <c r="A42" s="220"/>
      <c r="B42" s="945"/>
      <c r="C42" s="754" t="s">
        <v>703</v>
      </c>
      <c r="D42" s="755" t="s">
        <v>279</v>
      </c>
      <c r="E42" s="659" t="s">
        <v>280</v>
      </c>
      <c r="F42" s="662" t="s">
        <v>275</v>
      </c>
      <c r="G42" s="662">
        <v>2</v>
      </c>
      <c r="H42" s="635">
        <v>0.21323520547945204</v>
      </c>
      <c r="I42" s="740">
        <v>0.21323520547945204</v>
      </c>
      <c r="J42" s="740">
        <v>0.21323520547945204</v>
      </c>
      <c r="K42" s="740">
        <v>0.21323520547945204</v>
      </c>
      <c r="L42" s="449">
        <v>0.21323520547945204</v>
      </c>
      <c r="M42" s="449">
        <v>0.21323520547945204</v>
      </c>
      <c r="N42" s="449">
        <v>0.21323520547945204</v>
      </c>
      <c r="O42" s="449">
        <v>0.21323520547945204</v>
      </c>
      <c r="P42" s="449">
        <v>0.21323520547945204</v>
      </c>
      <c r="Q42" s="449">
        <v>0.21323520547945204</v>
      </c>
      <c r="R42" s="449">
        <v>0.21323520547945204</v>
      </c>
      <c r="S42" s="449">
        <v>0.21323520547945204</v>
      </c>
      <c r="T42" s="449">
        <v>0.21323520547945204</v>
      </c>
      <c r="U42" s="449">
        <v>0.21323520547945204</v>
      </c>
      <c r="V42" s="449">
        <v>0.21323520547945204</v>
      </c>
      <c r="W42" s="449">
        <v>0.21323520547945204</v>
      </c>
      <c r="X42" s="449">
        <v>0.21323520547945204</v>
      </c>
      <c r="Y42" s="449">
        <v>0.21323520547945204</v>
      </c>
      <c r="Z42" s="449">
        <v>0.21323520547945204</v>
      </c>
      <c r="AA42" s="449">
        <v>0.21323520547945204</v>
      </c>
      <c r="AB42" s="449">
        <v>0.21323520547945204</v>
      </c>
      <c r="AC42" s="449">
        <v>0.21323520547945204</v>
      </c>
      <c r="AD42" s="449">
        <v>0.21323520547945204</v>
      </c>
      <c r="AE42" s="449">
        <v>0.21323520547945204</v>
      </c>
      <c r="AF42" s="449">
        <v>0.21323520547945204</v>
      </c>
      <c r="AG42" s="449">
        <v>0.21323520547945204</v>
      </c>
      <c r="AH42" s="449">
        <v>0.21323520547945204</v>
      </c>
      <c r="AI42" s="449">
        <v>0.21323520547945204</v>
      </c>
      <c r="AJ42" s="459">
        <v>0.21323520547945204</v>
      </c>
    </row>
    <row r="43" spans="1:36" ht="38.25" x14ac:dyDescent="0.25">
      <c r="A43" s="300"/>
      <c r="B43" s="945"/>
      <c r="C43" s="890" t="s">
        <v>704</v>
      </c>
      <c r="D43" s="891" t="s">
        <v>705</v>
      </c>
      <c r="E43" s="809" t="s">
        <v>706</v>
      </c>
      <c r="F43" s="892" t="s">
        <v>275</v>
      </c>
      <c r="G43" s="893">
        <v>2</v>
      </c>
      <c r="H43" s="635">
        <f>'3. BL Demand'!H43</f>
        <v>6.4204120547945207</v>
      </c>
      <c r="I43" s="740">
        <f>H43+SUM(I44:I49)</f>
        <v>6.7857951307645958</v>
      </c>
      <c r="J43" s="740">
        <f>I43+SUM(J44:J49)</f>
        <v>7.0568800396990286</v>
      </c>
      <c r="K43" s="740">
        <f>J43+SUM(K44:K49)</f>
        <v>7.2183213614277726</v>
      </c>
      <c r="L43" s="455">
        <f>K43+SUM(L44:L49)</f>
        <v>7.3758749399038788</v>
      </c>
      <c r="M43" s="455">
        <f t="shared" ref="M43:AJ43" si="9">L43+SUM(M44:M49)</f>
        <v>7.5965192958877781</v>
      </c>
      <c r="N43" s="455">
        <f t="shared" si="9"/>
        <v>7.8251398860226642</v>
      </c>
      <c r="O43" s="455">
        <f t="shared" si="9"/>
        <v>7.9661323670099717</v>
      </c>
      <c r="P43" s="455">
        <f t="shared" si="9"/>
        <v>8.1006057122221815</v>
      </c>
      <c r="Q43" s="455">
        <f t="shared" si="9"/>
        <v>12.73610198673062</v>
      </c>
      <c r="R43" s="455">
        <f t="shared" si="9"/>
        <v>12.873031590183318</v>
      </c>
      <c r="S43" s="455">
        <f t="shared" si="9"/>
        <v>13.009912537204833</v>
      </c>
      <c r="T43" s="455">
        <f t="shared" si="9"/>
        <v>13.146746381926022</v>
      </c>
      <c r="U43" s="455">
        <f t="shared" si="9"/>
        <v>13.283534612987879</v>
      </c>
      <c r="V43" s="455">
        <f t="shared" si="9"/>
        <v>13.420278656955176</v>
      </c>
      <c r="W43" s="455">
        <f t="shared" si="9"/>
        <v>13.556979881518787</v>
      </c>
      <c r="X43" s="455">
        <f t="shared" si="9"/>
        <v>13.693639598501816</v>
      </c>
      <c r="Y43" s="455">
        <f t="shared" si="9"/>
        <v>13.830259066683384</v>
      </c>
      <c r="Z43" s="455">
        <f t="shared" si="9"/>
        <v>13.966839494452861</v>
      </c>
      <c r="AA43" s="455">
        <f t="shared" si="9"/>
        <v>14.103382042306313</v>
      </c>
      <c r="AB43" s="455">
        <f t="shared" si="9"/>
        <v>14.239887825195945</v>
      </c>
      <c r="AC43" s="455">
        <f t="shared" si="9"/>
        <v>14.376357914742641</v>
      </c>
      <c r="AD43" s="455">
        <f t="shared" si="9"/>
        <v>14.51279334132073</v>
      </c>
      <c r="AE43" s="455">
        <f t="shared" si="9"/>
        <v>14.649195096023542</v>
      </c>
      <c r="AF43" s="455">
        <f t="shared" si="9"/>
        <v>14.785564132517612</v>
      </c>
      <c r="AG43" s="455">
        <f t="shared" si="9"/>
        <v>14.921901368792863</v>
      </c>
      <c r="AH43" s="455">
        <f t="shared" si="9"/>
        <v>15.058207688815459</v>
      </c>
      <c r="AI43" s="455">
        <f t="shared" si="9"/>
        <v>15.194483944089651</v>
      </c>
      <c r="AJ43" s="643">
        <f t="shared" si="9"/>
        <v>15.330730955134309</v>
      </c>
    </row>
    <row r="44" spans="1:36" x14ac:dyDescent="0.2">
      <c r="A44" s="222"/>
      <c r="B44" s="945"/>
      <c r="C44" s="754" t="s">
        <v>707</v>
      </c>
      <c r="D44" s="894" t="s">
        <v>708</v>
      </c>
      <c r="E44" s="659" t="s">
        <v>286</v>
      </c>
      <c r="F44" s="662" t="s">
        <v>275</v>
      </c>
      <c r="G44" s="662">
        <v>2</v>
      </c>
      <c r="H44" s="635">
        <v>0.21938375123880724</v>
      </c>
      <c r="I44" s="740">
        <v>0.27431905602463036</v>
      </c>
      <c r="J44" s="740">
        <v>0.18001593695650292</v>
      </c>
      <c r="K44" s="740">
        <v>7.0451278004952878E-2</v>
      </c>
      <c r="L44" s="449">
        <v>7.038738245496097E-2</v>
      </c>
      <c r="M44" s="449">
        <v>0.1350992662892338</v>
      </c>
      <c r="N44" s="449">
        <v>0.14469788773517156</v>
      </c>
      <c r="O44" s="449">
        <v>5.8818987029019353E-2</v>
      </c>
      <c r="P44" s="449">
        <v>5.3917167175281291E-2</v>
      </c>
      <c r="Q44" s="449">
        <v>3.447049910675605E-2</v>
      </c>
      <c r="R44" s="449">
        <v>0.13949495271008869</v>
      </c>
      <c r="S44" s="449">
        <v>0.13939108201477687</v>
      </c>
      <c r="T44" s="449">
        <v>0.13929052904437458</v>
      </c>
      <c r="U44" s="449">
        <v>0.13919315399250989</v>
      </c>
      <c r="V44" s="449">
        <v>0.13909882434020984</v>
      </c>
      <c r="W44" s="449">
        <v>0.13900741440476849</v>
      </c>
      <c r="X44" s="449">
        <v>0.13891880492087375</v>
      </c>
      <c r="Y44" s="449">
        <v>0.13883288265137889</v>
      </c>
      <c r="Z44" s="449">
        <v>0.1387495400253424</v>
      </c>
      <c r="AA44" s="449">
        <v>0.13866867480114797</v>
      </c>
      <c r="AB44" s="449">
        <v>0.13859018975278742</v>
      </c>
      <c r="AC44" s="449">
        <v>0.13851399237747591</v>
      </c>
      <c r="AD44" s="449">
        <v>0.1384399946229605</v>
      </c>
      <c r="AE44" s="449">
        <v>0.13836811263300888</v>
      </c>
      <c r="AF44" s="449">
        <v>0.13829826650972291</v>
      </c>
      <c r="AG44" s="449">
        <v>0.13823038009143465</v>
      </c>
      <c r="AH44" s="449">
        <v>0.13816438074498047</v>
      </c>
      <c r="AI44" s="449">
        <v>0.13810019917133559</v>
      </c>
      <c r="AJ44" s="459">
        <v>0.13803776922361793</v>
      </c>
    </row>
    <row r="45" spans="1:36" x14ac:dyDescent="0.2">
      <c r="A45" s="222"/>
      <c r="B45" s="945"/>
      <c r="C45" s="754" t="s">
        <v>709</v>
      </c>
      <c r="D45" s="894" t="s">
        <v>288</v>
      </c>
      <c r="E45" s="659" t="s">
        <v>289</v>
      </c>
      <c r="F45" s="662" t="s">
        <v>275</v>
      </c>
      <c r="G45" s="662">
        <v>2</v>
      </c>
      <c r="H45" s="635">
        <v>6.5000000000000002E-2</v>
      </c>
      <c r="I45" s="740">
        <v>9.412254612141302E-2</v>
      </c>
      <c r="J45" s="740">
        <v>9.4037160661973276E-2</v>
      </c>
      <c r="K45" s="740">
        <v>9.3951257821139111E-2</v>
      </c>
      <c r="L45" s="449">
        <v>9.0093445334073402E-2</v>
      </c>
      <c r="M45" s="449">
        <v>8.8362014245313272E-2</v>
      </c>
      <c r="N45" s="449">
        <v>8.6665583317576303E-2</v>
      </c>
      <c r="O45" s="449">
        <v>8.4990445624251496E-2</v>
      </c>
      <c r="P45" s="449">
        <v>8.3355661018336941E-2</v>
      </c>
      <c r="Q45" s="449">
        <v>8.1746080625875836E-2</v>
      </c>
      <c r="R45" s="449">
        <v>0</v>
      </c>
      <c r="S45" s="449">
        <v>0</v>
      </c>
      <c r="T45" s="449">
        <v>0</v>
      </c>
      <c r="U45" s="449">
        <v>0</v>
      </c>
      <c r="V45" s="449">
        <v>0</v>
      </c>
      <c r="W45" s="449">
        <v>0</v>
      </c>
      <c r="X45" s="449">
        <v>0</v>
      </c>
      <c r="Y45" s="449">
        <v>0</v>
      </c>
      <c r="Z45" s="449">
        <v>0</v>
      </c>
      <c r="AA45" s="449">
        <v>0</v>
      </c>
      <c r="AB45" s="449">
        <v>0</v>
      </c>
      <c r="AC45" s="449">
        <v>0</v>
      </c>
      <c r="AD45" s="449">
        <v>0</v>
      </c>
      <c r="AE45" s="449">
        <v>0</v>
      </c>
      <c r="AF45" s="449">
        <v>0</v>
      </c>
      <c r="AG45" s="449">
        <v>0</v>
      </c>
      <c r="AH45" s="449">
        <v>0</v>
      </c>
      <c r="AI45" s="449">
        <v>0</v>
      </c>
      <c r="AJ45" s="459">
        <v>0</v>
      </c>
    </row>
    <row r="46" spans="1:36" x14ac:dyDescent="0.2">
      <c r="A46" s="222"/>
      <c r="B46" s="945"/>
      <c r="C46" s="754" t="s">
        <v>710</v>
      </c>
      <c r="D46" s="755" t="s">
        <v>291</v>
      </c>
      <c r="E46" s="659" t="s">
        <v>292</v>
      </c>
      <c r="F46" s="662" t="s">
        <v>275</v>
      </c>
      <c r="G46" s="662">
        <v>2</v>
      </c>
      <c r="H46" s="635">
        <v>0</v>
      </c>
      <c r="I46" s="740">
        <v>0</v>
      </c>
      <c r="J46" s="740">
        <v>0</v>
      </c>
      <c r="K46" s="740">
        <v>0</v>
      </c>
      <c r="L46" s="449">
        <v>0</v>
      </c>
      <c r="M46" s="449">
        <v>0</v>
      </c>
      <c r="N46" s="449">
        <v>0</v>
      </c>
      <c r="O46" s="449">
        <v>0</v>
      </c>
      <c r="P46" s="449">
        <v>0</v>
      </c>
      <c r="Q46" s="449">
        <v>4.5220946787573233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49">
        <v>0</v>
      </c>
      <c r="Y46" s="449">
        <v>0</v>
      </c>
      <c r="Z46" s="449">
        <v>0</v>
      </c>
      <c r="AA46" s="449">
        <v>0</v>
      </c>
      <c r="AB46" s="449">
        <v>0</v>
      </c>
      <c r="AC46" s="449">
        <v>0</v>
      </c>
      <c r="AD46" s="449">
        <v>0</v>
      </c>
      <c r="AE46" s="449">
        <v>0</v>
      </c>
      <c r="AF46" s="449">
        <v>0</v>
      </c>
      <c r="AG46" s="449">
        <v>0</v>
      </c>
      <c r="AH46" s="449">
        <v>0</v>
      </c>
      <c r="AI46" s="449">
        <v>0</v>
      </c>
      <c r="AJ46" s="459">
        <v>0</v>
      </c>
    </row>
    <row r="47" spans="1:36" x14ac:dyDescent="0.2">
      <c r="A47" s="222"/>
      <c r="B47" s="945"/>
      <c r="C47" s="754" t="s">
        <v>711</v>
      </c>
      <c r="D47" s="755" t="s">
        <v>294</v>
      </c>
      <c r="E47" s="659" t="s">
        <v>295</v>
      </c>
      <c r="F47" s="662" t="s">
        <v>275</v>
      </c>
      <c r="G47" s="662">
        <v>2</v>
      </c>
      <c r="H47" s="635">
        <v>0</v>
      </c>
      <c r="I47" s="740">
        <v>0</v>
      </c>
      <c r="J47" s="740">
        <v>0</v>
      </c>
      <c r="K47" s="740">
        <v>0</v>
      </c>
      <c r="L47" s="449">
        <v>0</v>
      </c>
      <c r="M47" s="449">
        <v>0</v>
      </c>
      <c r="N47" s="449">
        <v>0</v>
      </c>
      <c r="O47" s="449">
        <v>0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49">
        <v>0</v>
      </c>
      <c r="Y47" s="449">
        <v>0</v>
      </c>
      <c r="Z47" s="449">
        <v>0</v>
      </c>
      <c r="AA47" s="449">
        <v>0</v>
      </c>
      <c r="AB47" s="449">
        <v>0</v>
      </c>
      <c r="AC47" s="449">
        <v>0</v>
      </c>
      <c r="AD47" s="449">
        <v>0</v>
      </c>
      <c r="AE47" s="449">
        <v>0</v>
      </c>
      <c r="AF47" s="449">
        <v>0</v>
      </c>
      <c r="AG47" s="449">
        <v>0</v>
      </c>
      <c r="AH47" s="449">
        <v>0</v>
      </c>
      <c r="AI47" s="449">
        <v>0</v>
      </c>
      <c r="AJ47" s="459">
        <v>0</v>
      </c>
    </row>
    <row r="48" spans="1:36" x14ac:dyDescent="0.2">
      <c r="A48" s="222"/>
      <c r="B48" s="945"/>
      <c r="C48" s="754" t="s">
        <v>712</v>
      </c>
      <c r="D48" s="755" t="s">
        <v>713</v>
      </c>
      <c r="E48" s="659" t="s">
        <v>298</v>
      </c>
      <c r="F48" s="662" t="s">
        <v>275</v>
      </c>
      <c r="G48" s="662">
        <v>2</v>
      </c>
      <c r="H48" s="635">
        <v>0</v>
      </c>
      <c r="I48" s="740">
        <v>0</v>
      </c>
      <c r="J48" s="740">
        <v>0</v>
      </c>
      <c r="K48" s="740">
        <v>0</v>
      </c>
      <c r="L48" s="449">
        <v>0</v>
      </c>
      <c r="M48" s="449">
        <v>0</v>
      </c>
      <c r="N48" s="449">
        <v>0</v>
      </c>
      <c r="O48" s="449">
        <v>0</v>
      </c>
      <c r="P48" s="449">
        <v>0</v>
      </c>
      <c r="Q48" s="449">
        <v>0</v>
      </c>
      <c r="R48" s="449">
        <v>0</v>
      </c>
      <c r="S48" s="449">
        <v>0</v>
      </c>
      <c r="T48" s="449">
        <v>0</v>
      </c>
      <c r="U48" s="449">
        <v>0</v>
      </c>
      <c r="V48" s="449">
        <v>0</v>
      </c>
      <c r="W48" s="449">
        <v>0</v>
      </c>
      <c r="X48" s="449">
        <v>0</v>
      </c>
      <c r="Y48" s="449">
        <v>0</v>
      </c>
      <c r="Z48" s="449">
        <v>0</v>
      </c>
      <c r="AA48" s="449">
        <v>0</v>
      </c>
      <c r="AB48" s="449">
        <v>0</v>
      </c>
      <c r="AC48" s="449">
        <v>0</v>
      </c>
      <c r="AD48" s="449">
        <v>0</v>
      </c>
      <c r="AE48" s="449">
        <v>0</v>
      </c>
      <c r="AF48" s="449">
        <v>0</v>
      </c>
      <c r="AG48" s="449">
        <v>0</v>
      </c>
      <c r="AH48" s="449">
        <v>0</v>
      </c>
      <c r="AI48" s="449">
        <v>0</v>
      </c>
      <c r="AJ48" s="459">
        <v>0</v>
      </c>
    </row>
    <row r="49" spans="1:36" x14ac:dyDescent="0.2">
      <c r="A49" s="222"/>
      <c r="B49" s="945"/>
      <c r="C49" s="754" t="s">
        <v>714</v>
      </c>
      <c r="D49" s="755" t="s">
        <v>300</v>
      </c>
      <c r="E49" s="659" t="s">
        <v>301</v>
      </c>
      <c r="F49" s="662" t="s">
        <v>275</v>
      </c>
      <c r="G49" s="662">
        <v>2</v>
      </c>
      <c r="H49" s="635">
        <v>0</v>
      </c>
      <c r="I49" s="740">
        <v>-3.0585261759679271E-3</v>
      </c>
      <c r="J49" s="740">
        <v>-2.9681886840435255E-3</v>
      </c>
      <c r="K49" s="740">
        <v>-2.9612140973476926E-3</v>
      </c>
      <c r="L49" s="449">
        <v>-2.927249312928325E-3</v>
      </c>
      <c r="M49" s="449">
        <v>-2.8169245506478547E-3</v>
      </c>
      <c r="N49" s="449">
        <v>-2.7428809178618395E-3</v>
      </c>
      <c r="O49" s="449">
        <v>-2.816951665963643E-3</v>
      </c>
      <c r="P49" s="449">
        <v>-2.7994829814088009E-3</v>
      </c>
      <c r="Q49" s="449">
        <v>-2.8149839815177985E-3</v>
      </c>
      <c r="R49" s="449">
        <v>-2.5653492573901532E-3</v>
      </c>
      <c r="S49" s="449">
        <v>-2.5101349932610899E-3</v>
      </c>
      <c r="T49" s="449">
        <v>-2.4566843231859821E-3</v>
      </c>
      <c r="U49" s="449">
        <v>-2.4049229306529014E-3</v>
      </c>
      <c r="V49" s="449">
        <v>-2.3547803729115913E-3</v>
      </c>
      <c r="W49" s="449">
        <v>-2.3061898411579022E-3</v>
      </c>
      <c r="X49" s="449">
        <v>-2.2590879378449245E-3</v>
      </c>
      <c r="Y49" s="449">
        <v>-2.2134144698111413E-3</v>
      </c>
      <c r="Z49" s="449">
        <v>-2.1691122558650023E-3</v>
      </c>
      <c r="AA49" s="449">
        <v>-2.1261269476954112E-3</v>
      </c>
      <c r="AB49" s="449">
        <v>-2.0844068631558914E-3</v>
      </c>
      <c r="AC49" s="449">
        <v>-2.0439028307791887E-3</v>
      </c>
      <c r="AD49" s="449">
        <v>-2.0045680448711211E-3</v>
      </c>
      <c r="AE49" s="449">
        <v>-1.9663579301977736E-3</v>
      </c>
      <c r="AF49" s="449">
        <v>-1.9292300156521379E-3</v>
      </c>
      <c r="AG49" s="449">
        <v>-1.8931438161844199E-3</v>
      </c>
      <c r="AH49" s="449">
        <v>-1.8580607223848346E-3</v>
      </c>
      <c r="AI49" s="449">
        <v>-1.8239438971440905E-3</v>
      </c>
      <c r="AJ49" s="459">
        <v>-1.7907581789604592E-3</v>
      </c>
    </row>
    <row r="50" spans="1:36" x14ac:dyDescent="0.2">
      <c r="A50" s="222"/>
      <c r="B50" s="945"/>
      <c r="C50" s="754" t="s">
        <v>715</v>
      </c>
      <c r="D50" s="755" t="s">
        <v>303</v>
      </c>
      <c r="E50" s="659" t="s">
        <v>280</v>
      </c>
      <c r="F50" s="662" t="s">
        <v>275</v>
      </c>
      <c r="G50" s="662">
        <v>2</v>
      </c>
      <c r="H50" s="635">
        <v>0.28006452054794523</v>
      </c>
      <c r="I50" s="740">
        <v>0.28006452054794523</v>
      </c>
      <c r="J50" s="740">
        <v>0.28006452054794523</v>
      </c>
      <c r="K50" s="740">
        <v>0.28006452054794523</v>
      </c>
      <c r="L50" s="449">
        <v>0.28006452054794523</v>
      </c>
      <c r="M50" s="449">
        <v>0.28006452054794523</v>
      </c>
      <c r="N50" s="449">
        <v>0.28006452054794523</v>
      </c>
      <c r="O50" s="449">
        <v>0.28006452054794523</v>
      </c>
      <c r="P50" s="449">
        <v>0.28006452054794523</v>
      </c>
      <c r="Q50" s="449">
        <v>0.63011260273972602</v>
      </c>
      <c r="R50" s="449">
        <v>0.63011260273972602</v>
      </c>
      <c r="S50" s="449">
        <v>0.63011260273972602</v>
      </c>
      <c r="T50" s="449">
        <v>0.63011260273972602</v>
      </c>
      <c r="U50" s="449">
        <v>0.63011260273972602</v>
      </c>
      <c r="V50" s="449">
        <v>0.63011260273972602</v>
      </c>
      <c r="W50" s="449">
        <v>0.63011260273972602</v>
      </c>
      <c r="X50" s="449">
        <v>0.63011260273972602</v>
      </c>
      <c r="Y50" s="449">
        <v>0.63011260273972602</v>
      </c>
      <c r="Z50" s="449">
        <v>0.63011260273972602</v>
      </c>
      <c r="AA50" s="449">
        <v>0.63011260273972602</v>
      </c>
      <c r="AB50" s="449">
        <v>0.63011260273972602</v>
      </c>
      <c r="AC50" s="449">
        <v>0.63011260273972602</v>
      </c>
      <c r="AD50" s="449">
        <v>0.63011260273972602</v>
      </c>
      <c r="AE50" s="449">
        <v>0.63011260273972602</v>
      </c>
      <c r="AF50" s="449">
        <v>0.63011260273972602</v>
      </c>
      <c r="AG50" s="449">
        <v>0.63011260273972602</v>
      </c>
      <c r="AH50" s="449">
        <v>0.63011260273972602</v>
      </c>
      <c r="AI50" s="449">
        <v>0.63011260273972602</v>
      </c>
      <c r="AJ50" s="459">
        <v>0.63011260273972602</v>
      </c>
    </row>
    <row r="51" spans="1:36" x14ac:dyDescent="0.2">
      <c r="A51" s="222"/>
      <c r="B51" s="945"/>
      <c r="C51" s="754" t="s">
        <v>716</v>
      </c>
      <c r="D51" s="755" t="s">
        <v>305</v>
      </c>
      <c r="E51" s="659" t="s">
        <v>306</v>
      </c>
      <c r="F51" s="662" t="s">
        <v>275</v>
      </c>
      <c r="G51" s="662">
        <v>2</v>
      </c>
      <c r="H51" s="635">
        <v>5.342248356164383</v>
      </c>
      <c r="I51" s="740">
        <v>5.2454305469478317</v>
      </c>
      <c r="J51" s="740">
        <v>5.1487777312418164</v>
      </c>
      <c r="K51" s="740">
        <v>5.0522169645872737</v>
      </c>
      <c r="L51" s="449">
        <v>4.9595439411853777</v>
      </c>
      <c r="M51" s="449">
        <v>4.8686995702929963</v>
      </c>
      <c r="N51" s="449">
        <v>4.7796168797522238</v>
      </c>
      <c r="O51" s="449">
        <v>4.6921440535860919</v>
      </c>
      <c r="P51" s="449">
        <v>4.6063214059437545</v>
      </c>
      <c r="Q51" s="449">
        <v>0</v>
      </c>
      <c r="R51" s="449">
        <v>0</v>
      </c>
      <c r="S51" s="449">
        <v>0</v>
      </c>
      <c r="T51" s="449">
        <v>0</v>
      </c>
      <c r="U51" s="449">
        <v>0</v>
      </c>
      <c r="V51" s="449">
        <v>0</v>
      </c>
      <c r="W51" s="449">
        <v>0</v>
      </c>
      <c r="X51" s="449">
        <v>0</v>
      </c>
      <c r="Y51" s="449">
        <v>0</v>
      </c>
      <c r="Z51" s="449">
        <v>0</v>
      </c>
      <c r="AA51" s="449">
        <v>0</v>
      </c>
      <c r="AB51" s="449">
        <v>0</v>
      </c>
      <c r="AC51" s="449">
        <v>0</v>
      </c>
      <c r="AD51" s="449">
        <v>0</v>
      </c>
      <c r="AE51" s="449">
        <v>0</v>
      </c>
      <c r="AF51" s="449">
        <v>0</v>
      </c>
      <c r="AG51" s="449">
        <v>0</v>
      </c>
      <c r="AH51" s="449">
        <v>0</v>
      </c>
      <c r="AI51" s="449">
        <v>0</v>
      </c>
      <c r="AJ51" s="459">
        <v>0</v>
      </c>
    </row>
    <row r="52" spans="1:36" x14ac:dyDescent="0.2">
      <c r="A52" s="222"/>
      <c r="B52" s="945"/>
      <c r="C52" s="754" t="s">
        <v>717</v>
      </c>
      <c r="D52" s="755" t="s">
        <v>308</v>
      </c>
      <c r="E52" s="659" t="s">
        <v>280</v>
      </c>
      <c r="F52" s="662" t="s">
        <v>275</v>
      </c>
      <c r="G52" s="662">
        <v>2</v>
      </c>
      <c r="H52" s="635">
        <v>0.3500480821917808</v>
      </c>
      <c r="I52" s="740">
        <v>0.3500480821917808</v>
      </c>
      <c r="J52" s="740">
        <v>0.3500480821917808</v>
      </c>
      <c r="K52" s="740">
        <v>0.3500480821917808</v>
      </c>
      <c r="L52" s="449">
        <v>0.3500480821917808</v>
      </c>
      <c r="M52" s="449">
        <v>0.3500480821917808</v>
      </c>
      <c r="N52" s="449">
        <v>0.3500480821917808</v>
      </c>
      <c r="O52" s="449">
        <v>0.3500480821917808</v>
      </c>
      <c r="P52" s="449">
        <v>0.3500480821917808</v>
      </c>
      <c r="Q52" s="449">
        <v>0</v>
      </c>
      <c r="R52" s="449">
        <v>0</v>
      </c>
      <c r="S52" s="449">
        <v>0</v>
      </c>
      <c r="T52" s="449">
        <v>0</v>
      </c>
      <c r="U52" s="449">
        <v>0</v>
      </c>
      <c r="V52" s="449">
        <v>0</v>
      </c>
      <c r="W52" s="449">
        <v>0</v>
      </c>
      <c r="X52" s="449">
        <v>0</v>
      </c>
      <c r="Y52" s="449">
        <v>0</v>
      </c>
      <c r="Z52" s="449">
        <v>0</v>
      </c>
      <c r="AA52" s="449">
        <v>0</v>
      </c>
      <c r="AB52" s="449">
        <v>0</v>
      </c>
      <c r="AC52" s="449">
        <v>0</v>
      </c>
      <c r="AD52" s="449">
        <v>0</v>
      </c>
      <c r="AE52" s="449">
        <v>0</v>
      </c>
      <c r="AF52" s="449">
        <v>0</v>
      </c>
      <c r="AG52" s="449">
        <v>0</v>
      </c>
      <c r="AH52" s="449">
        <v>0</v>
      </c>
      <c r="AI52" s="449">
        <v>0</v>
      </c>
      <c r="AJ52" s="459">
        <v>0</v>
      </c>
    </row>
    <row r="53" spans="1:36" ht="15.75" thickBot="1" x14ac:dyDescent="0.25">
      <c r="A53" s="222"/>
      <c r="B53" s="946"/>
      <c r="C53" s="667" t="s">
        <v>718</v>
      </c>
      <c r="D53" s="857" t="s">
        <v>310</v>
      </c>
      <c r="E53" s="668" t="s">
        <v>719</v>
      </c>
      <c r="F53" s="858" t="s">
        <v>275</v>
      </c>
      <c r="G53" s="858">
        <v>2</v>
      </c>
      <c r="H53" s="637">
        <f>H40+H41+H42+H43+H50+H51+H52</f>
        <v>13.638243013698631</v>
      </c>
      <c r="I53" s="741">
        <f t="shared" ref="I53:AJ53" si="10">I40+I41+I42+I43+I50+I51+I52</f>
        <v>13.909815728628997</v>
      </c>
      <c r="J53" s="741">
        <f t="shared" si="10"/>
        <v>14.087256040015685</v>
      </c>
      <c r="K53" s="741">
        <f t="shared" si="10"/>
        <v>14.155145579654642</v>
      </c>
      <c r="L53" s="669">
        <f t="shared" si="10"/>
        <v>14.223035882155914</v>
      </c>
      <c r="M53" s="669">
        <f t="shared" si="10"/>
        <v>14.355846374022997</v>
      </c>
      <c r="N53" s="669">
        <f t="shared" si="10"/>
        <v>14.49839553625737</v>
      </c>
      <c r="O53" s="669">
        <f t="shared" si="10"/>
        <v>14.554927206129312</v>
      </c>
      <c r="P53" s="669">
        <f t="shared" si="10"/>
        <v>14.606590667735533</v>
      </c>
      <c r="Q53" s="669">
        <f t="shared" si="10"/>
        <v>14.638779045926114</v>
      </c>
      <c r="R53" s="669">
        <f t="shared" si="10"/>
        <v>14.778722901226766</v>
      </c>
      <c r="S53" s="669">
        <f t="shared" si="10"/>
        <v>14.91861883897899</v>
      </c>
      <c r="T53" s="669">
        <f t="shared" si="10"/>
        <v>15.058468410002188</v>
      </c>
      <c r="U53" s="669">
        <f t="shared" si="10"/>
        <v>15.198273099653408</v>
      </c>
      <c r="V53" s="669">
        <f t="shared" si="10"/>
        <v>15.338034331240653</v>
      </c>
      <c r="W53" s="669">
        <f t="shared" si="10"/>
        <v>15.47775346922487</v>
      </c>
      <c r="X53" s="669">
        <f t="shared" si="10"/>
        <v>15.617431822225772</v>
      </c>
      <c r="Y53" s="669">
        <f t="shared" si="10"/>
        <v>15.757070645845287</v>
      </c>
      <c r="Z53" s="669">
        <f t="shared" si="10"/>
        <v>15.896671145321493</v>
      </c>
      <c r="AA53" s="669">
        <f t="shared" si="10"/>
        <v>16.036234478024753</v>
      </c>
      <c r="AB53" s="669">
        <f t="shared" si="10"/>
        <v>16.17576175580685</v>
      </c>
      <c r="AC53" s="669">
        <f t="shared" si="10"/>
        <v>16.315254047213237</v>
      </c>
      <c r="AD53" s="669">
        <f t="shared" si="10"/>
        <v>16.454712379567503</v>
      </c>
      <c r="AE53" s="669">
        <f t="shared" si="10"/>
        <v>16.594137740936645</v>
      </c>
      <c r="AF53" s="669">
        <f t="shared" si="10"/>
        <v>16.733531081984992</v>
      </c>
      <c r="AG53" s="669">
        <f t="shared" si="10"/>
        <v>16.872893317724085</v>
      </c>
      <c r="AH53" s="669">
        <f t="shared" si="10"/>
        <v>17.01222532916529</v>
      </c>
      <c r="AI53" s="669">
        <f t="shared" si="10"/>
        <v>17.151527964881335</v>
      </c>
      <c r="AJ53" s="670">
        <f t="shared" si="10"/>
        <v>17.290802042482603</v>
      </c>
    </row>
    <row r="54" spans="1:36" ht="15.75" customHeight="1" x14ac:dyDescent="0.2">
      <c r="A54" s="222"/>
      <c r="B54" s="942" t="s">
        <v>312</v>
      </c>
      <c r="C54" s="752" t="s">
        <v>720</v>
      </c>
      <c r="D54" s="895" t="s">
        <v>314</v>
      </c>
      <c r="E54" s="855" t="s">
        <v>306</v>
      </c>
      <c r="F54" s="660" t="s">
        <v>275</v>
      </c>
      <c r="G54" s="660">
        <v>2</v>
      </c>
      <c r="H54" s="661">
        <v>3.01</v>
      </c>
      <c r="I54" s="744">
        <v>3.01</v>
      </c>
      <c r="J54" s="744">
        <v>3.01</v>
      </c>
      <c r="K54" s="744">
        <v>3.01</v>
      </c>
      <c r="L54" s="457">
        <v>3.01</v>
      </c>
      <c r="M54" s="457">
        <v>3.01</v>
      </c>
      <c r="N54" s="457">
        <v>3.01</v>
      </c>
      <c r="O54" s="457">
        <v>3.01</v>
      </c>
      <c r="P54" s="457">
        <v>3.01</v>
      </c>
      <c r="Q54" s="457">
        <v>3.01</v>
      </c>
      <c r="R54" s="457">
        <v>3.01</v>
      </c>
      <c r="S54" s="457">
        <v>3.01</v>
      </c>
      <c r="T54" s="457">
        <v>3.01</v>
      </c>
      <c r="U54" s="457">
        <v>3.01</v>
      </c>
      <c r="V54" s="457">
        <v>3.01</v>
      </c>
      <c r="W54" s="457">
        <v>3.01</v>
      </c>
      <c r="X54" s="457">
        <v>3.01</v>
      </c>
      <c r="Y54" s="457">
        <v>3.01</v>
      </c>
      <c r="Z54" s="457">
        <v>3.01</v>
      </c>
      <c r="AA54" s="457">
        <v>3.01</v>
      </c>
      <c r="AB54" s="457">
        <v>3.01</v>
      </c>
      <c r="AC54" s="457">
        <v>3.01</v>
      </c>
      <c r="AD54" s="457">
        <v>3.01</v>
      </c>
      <c r="AE54" s="457">
        <v>3.01</v>
      </c>
      <c r="AF54" s="457">
        <v>3.01</v>
      </c>
      <c r="AG54" s="457">
        <v>3.01</v>
      </c>
      <c r="AH54" s="457">
        <v>3.01</v>
      </c>
      <c r="AI54" s="457">
        <v>3.01</v>
      </c>
      <c r="AJ54" s="458">
        <v>3.01</v>
      </c>
    </row>
    <row r="55" spans="1:36" x14ac:dyDescent="0.2">
      <c r="A55" s="222"/>
      <c r="B55" s="945"/>
      <c r="C55" s="754" t="s">
        <v>721</v>
      </c>
      <c r="D55" s="896" t="s">
        <v>316</v>
      </c>
      <c r="E55" s="659" t="s">
        <v>306</v>
      </c>
      <c r="F55" s="662" t="s">
        <v>275</v>
      </c>
      <c r="G55" s="662">
        <v>2</v>
      </c>
      <c r="H55" s="635">
        <v>0</v>
      </c>
      <c r="I55" s="740">
        <v>0</v>
      </c>
      <c r="J55" s="740">
        <v>0</v>
      </c>
      <c r="K55" s="740">
        <v>0</v>
      </c>
      <c r="L55" s="449">
        <v>0</v>
      </c>
      <c r="M55" s="449">
        <v>0</v>
      </c>
      <c r="N55" s="449">
        <v>0</v>
      </c>
      <c r="O55" s="449">
        <v>0</v>
      </c>
      <c r="P55" s="449">
        <v>0</v>
      </c>
      <c r="Q55" s="449">
        <v>0</v>
      </c>
      <c r="R55" s="449">
        <v>0</v>
      </c>
      <c r="S55" s="449">
        <v>0</v>
      </c>
      <c r="T55" s="449">
        <v>0</v>
      </c>
      <c r="U55" s="449">
        <v>0</v>
      </c>
      <c r="V55" s="449">
        <v>0</v>
      </c>
      <c r="W55" s="449">
        <v>0</v>
      </c>
      <c r="X55" s="449">
        <v>0</v>
      </c>
      <c r="Y55" s="449">
        <v>0</v>
      </c>
      <c r="Z55" s="449">
        <v>0</v>
      </c>
      <c r="AA55" s="449">
        <v>0</v>
      </c>
      <c r="AB55" s="449">
        <v>0</v>
      </c>
      <c r="AC55" s="449">
        <v>0</v>
      </c>
      <c r="AD55" s="449">
        <v>0</v>
      </c>
      <c r="AE55" s="449">
        <v>0</v>
      </c>
      <c r="AF55" s="449">
        <v>0</v>
      </c>
      <c r="AG55" s="449">
        <v>0</v>
      </c>
      <c r="AH55" s="449">
        <v>0</v>
      </c>
      <c r="AI55" s="449">
        <v>0</v>
      </c>
      <c r="AJ55" s="459">
        <v>0</v>
      </c>
    </row>
    <row r="56" spans="1:36" x14ac:dyDescent="0.2">
      <c r="A56" s="194"/>
      <c r="B56" s="945"/>
      <c r="C56" s="754" t="s">
        <v>722</v>
      </c>
      <c r="D56" s="896" t="s">
        <v>318</v>
      </c>
      <c r="E56" s="659" t="s">
        <v>306</v>
      </c>
      <c r="F56" s="662" t="s">
        <v>275</v>
      </c>
      <c r="G56" s="662">
        <v>2</v>
      </c>
      <c r="H56" s="635">
        <v>14.78953642983959</v>
      </c>
      <c r="I56" s="740">
        <v>15.323415661607459</v>
      </c>
      <c r="J56" s="740">
        <v>15.741781799358202</v>
      </c>
      <c r="K56" s="740">
        <v>16.083416482482022</v>
      </c>
      <c r="L56" s="449">
        <v>16.419069744356865</v>
      </c>
      <c r="M56" s="449">
        <v>16.814686594639795</v>
      </c>
      <c r="N56" s="449">
        <v>17.213945727152254</v>
      </c>
      <c r="O56" s="449">
        <v>17.483923308907336</v>
      </c>
      <c r="P56" s="449">
        <v>17.790626179538513</v>
      </c>
      <c r="Q56" s="449">
        <v>29.270295117593136</v>
      </c>
      <c r="R56" s="449">
        <v>29.41978622107229</v>
      </c>
      <c r="S56" s="449">
        <v>29.493367315795275</v>
      </c>
      <c r="T56" s="449">
        <v>29.641977208559165</v>
      </c>
      <c r="U56" s="449">
        <v>29.716088828100538</v>
      </c>
      <c r="V56" s="449">
        <v>29.790101536235081</v>
      </c>
      <c r="W56" s="449">
        <v>29.938504614239285</v>
      </c>
      <c r="X56" s="449">
        <v>30.013992001529942</v>
      </c>
      <c r="Y56" s="449">
        <v>30.164175484856777</v>
      </c>
      <c r="Z56" s="449">
        <v>30.239519001010276</v>
      </c>
      <c r="AA56" s="449">
        <v>30.387688288416548</v>
      </c>
      <c r="AB56" s="449">
        <v>30.460819785835842</v>
      </c>
      <c r="AC56" s="449">
        <v>30.610193994016022</v>
      </c>
      <c r="AD56" s="449">
        <v>30.68338843505785</v>
      </c>
      <c r="AE56" s="449">
        <v>30.787946784005541</v>
      </c>
      <c r="AF56" s="449">
        <v>30.899132197209727</v>
      </c>
      <c r="AG56" s="449">
        <v>31.004436877681567</v>
      </c>
      <c r="AH56" s="449">
        <v>31.112861763441046</v>
      </c>
      <c r="AI56" s="449">
        <v>31.215468860090695</v>
      </c>
      <c r="AJ56" s="459">
        <v>31.321699711008144</v>
      </c>
    </row>
    <row r="57" spans="1:36" x14ac:dyDescent="0.2">
      <c r="A57" s="194"/>
      <c r="B57" s="945"/>
      <c r="C57" s="754" t="s">
        <v>723</v>
      </c>
      <c r="D57" s="755" t="s">
        <v>320</v>
      </c>
      <c r="E57" s="659" t="s">
        <v>306</v>
      </c>
      <c r="F57" s="662" t="s">
        <v>275</v>
      </c>
      <c r="G57" s="662">
        <v>2</v>
      </c>
      <c r="H57" s="635">
        <v>13.441010971278569</v>
      </c>
      <c r="I57" s="740">
        <v>12.980919648993394</v>
      </c>
      <c r="J57" s="740">
        <v>12.636395372401791</v>
      </c>
      <c r="K57" s="740">
        <v>12.441967838454341</v>
      </c>
      <c r="L57" s="449">
        <v>12.255221203563829</v>
      </c>
      <c r="M57" s="449">
        <v>12.008699811132781</v>
      </c>
      <c r="N57" s="449">
        <v>11.759534242486415</v>
      </c>
      <c r="O57" s="449">
        <v>11.565017072183778</v>
      </c>
      <c r="P57" s="449">
        <v>11.406681311772498</v>
      </c>
      <c r="Q57" s="449">
        <v>0</v>
      </c>
      <c r="R57" s="449">
        <v>0</v>
      </c>
      <c r="S57" s="449">
        <v>0</v>
      </c>
      <c r="T57" s="449">
        <v>0</v>
      </c>
      <c r="U57" s="449">
        <v>0</v>
      </c>
      <c r="V57" s="449">
        <v>0</v>
      </c>
      <c r="W57" s="449">
        <v>0</v>
      </c>
      <c r="X57" s="449">
        <v>0</v>
      </c>
      <c r="Y57" s="449">
        <v>0</v>
      </c>
      <c r="Z57" s="449">
        <v>0</v>
      </c>
      <c r="AA57" s="449">
        <v>0</v>
      </c>
      <c r="AB57" s="449">
        <v>0</v>
      </c>
      <c r="AC57" s="449">
        <v>0</v>
      </c>
      <c r="AD57" s="449">
        <v>0</v>
      </c>
      <c r="AE57" s="449">
        <v>0</v>
      </c>
      <c r="AF57" s="449">
        <v>0</v>
      </c>
      <c r="AG57" s="449">
        <v>0</v>
      </c>
      <c r="AH57" s="449">
        <v>0</v>
      </c>
      <c r="AI57" s="449">
        <v>0</v>
      </c>
      <c r="AJ57" s="459">
        <v>0</v>
      </c>
    </row>
    <row r="58" spans="1:36" ht="15.75" thickBot="1" x14ac:dyDescent="0.25">
      <c r="A58" s="194"/>
      <c r="B58" s="946"/>
      <c r="C58" s="665" t="s">
        <v>724</v>
      </c>
      <c r="D58" s="678" t="s">
        <v>322</v>
      </c>
      <c r="E58" s="666" t="s">
        <v>725</v>
      </c>
      <c r="F58" s="680" t="s">
        <v>275</v>
      </c>
      <c r="G58" s="680">
        <v>2</v>
      </c>
      <c r="H58" s="654">
        <f t="shared" ref="H58:AJ58" si="11">H56+H57+H54+H55</f>
        <v>31.240547401118157</v>
      </c>
      <c r="I58" s="743">
        <f t="shared" si="11"/>
        <v>31.314335310600853</v>
      </c>
      <c r="J58" s="743">
        <f t="shared" si="11"/>
        <v>31.388177171759992</v>
      </c>
      <c r="K58" s="743">
        <f t="shared" si="11"/>
        <v>31.535384320936359</v>
      </c>
      <c r="L58" s="461">
        <f t="shared" si="11"/>
        <v>31.684290947920694</v>
      </c>
      <c r="M58" s="461">
        <f t="shared" si="11"/>
        <v>31.833386405772572</v>
      </c>
      <c r="N58" s="461">
        <f t="shared" si="11"/>
        <v>31.983479969638665</v>
      </c>
      <c r="O58" s="461">
        <f t="shared" si="11"/>
        <v>32.058940381091112</v>
      </c>
      <c r="P58" s="461">
        <f t="shared" si="11"/>
        <v>32.207307491311013</v>
      </c>
      <c r="Q58" s="461">
        <f t="shared" si="11"/>
        <v>32.280295117593134</v>
      </c>
      <c r="R58" s="461">
        <f t="shared" si="11"/>
        <v>32.429786221072291</v>
      </c>
      <c r="S58" s="461">
        <f t="shared" si="11"/>
        <v>32.503367315795273</v>
      </c>
      <c r="T58" s="461">
        <f t="shared" si="11"/>
        <v>32.651977208559167</v>
      </c>
      <c r="U58" s="461">
        <f t="shared" si="11"/>
        <v>32.726088828100536</v>
      </c>
      <c r="V58" s="461">
        <f t="shared" si="11"/>
        <v>32.800101536235083</v>
      </c>
      <c r="W58" s="461">
        <f t="shared" si="11"/>
        <v>32.948504614239283</v>
      </c>
      <c r="X58" s="461">
        <f t="shared" si="11"/>
        <v>33.02399200152994</v>
      </c>
      <c r="Y58" s="461">
        <f t="shared" si="11"/>
        <v>33.174175484856775</v>
      </c>
      <c r="Z58" s="461">
        <f t="shared" si="11"/>
        <v>33.249519001010277</v>
      </c>
      <c r="AA58" s="461">
        <f t="shared" si="11"/>
        <v>33.397688288416546</v>
      </c>
      <c r="AB58" s="461">
        <f t="shared" si="11"/>
        <v>33.470819785835843</v>
      </c>
      <c r="AC58" s="461">
        <f t="shared" si="11"/>
        <v>33.62019399401602</v>
      </c>
      <c r="AD58" s="461">
        <f t="shared" si="11"/>
        <v>33.693388435057848</v>
      </c>
      <c r="AE58" s="461">
        <f t="shared" si="11"/>
        <v>33.797946784005539</v>
      </c>
      <c r="AF58" s="461">
        <f t="shared" si="11"/>
        <v>33.909132197209729</v>
      </c>
      <c r="AG58" s="461">
        <f t="shared" si="11"/>
        <v>34.014436877681568</v>
      </c>
      <c r="AH58" s="461">
        <f t="shared" si="11"/>
        <v>34.122861763441044</v>
      </c>
      <c r="AI58" s="461">
        <f t="shared" si="11"/>
        <v>34.225468860090693</v>
      </c>
      <c r="AJ58" s="456">
        <f t="shared" si="11"/>
        <v>34.331699711008142</v>
      </c>
    </row>
    <row r="59" spans="1:36" ht="25.5" customHeight="1" x14ac:dyDescent="0.2">
      <c r="A59" s="194"/>
      <c r="B59" s="942" t="s">
        <v>324</v>
      </c>
      <c r="C59" s="859" t="s">
        <v>726</v>
      </c>
      <c r="D59" s="897" t="s">
        <v>326</v>
      </c>
      <c r="E59" s="841" t="s">
        <v>727</v>
      </c>
      <c r="F59" s="673" t="s">
        <v>328</v>
      </c>
      <c r="G59" s="674">
        <v>1</v>
      </c>
      <c r="H59" s="842">
        <f>H56/H43</f>
        <v>2.3035182638776779</v>
      </c>
      <c r="I59" s="843">
        <f t="shared" ref="I59:AJ59" si="12">I56/I43</f>
        <v>2.2581606674413228</v>
      </c>
      <c r="J59" s="843">
        <f t="shared" si="12"/>
        <v>2.2306999284105133</v>
      </c>
      <c r="K59" s="843">
        <f t="shared" si="12"/>
        <v>2.2281380499940431</v>
      </c>
      <c r="L59" s="844">
        <f t="shared" si="12"/>
        <v>2.2260504520662105</v>
      </c>
      <c r="M59" s="844">
        <f t="shared" si="12"/>
        <v>2.2134725049328954</v>
      </c>
      <c r="N59" s="844">
        <f t="shared" si="12"/>
        <v>2.1998259427796247</v>
      </c>
      <c r="O59" s="844">
        <f t="shared" si="12"/>
        <v>2.1947819221926634</v>
      </c>
      <c r="P59" s="844">
        <f t="shared" si="12"/>
        <v>2.1962093714419457</v>
      </c>
      <c r="Q59" s="844">
        <f t="shared" si="12"/>
        <v>2.2982145673840408</v>
      </c>
      <c r="R59" s="844">
        <f t="shared" si="12"/>
        <v>2.2853813427683307</v>
      </c>
      <c r="S59" s="844">
        <f t="shared" si="12"/>
        <v>2.2669919748847054</v>
      </c>
      <c r="T59" s="844">
        <f t="shared" si="12"/>
        <v>2.2547006192582049</v>
      </c>
      <c r="U59" s="844">
        <f t="shared" si="12"/>
        <v>2.2370618735051022</v>
      </c>
      <c r="V59" s="844">
        <f t="shared" si="12"/>
        <v>2.2197826362417672</v>
      </c>
      <c r="W59" s="844">
        <f t="shared" si="12"/>
        <v>2.2083461711890715</v>
      </c>
      <c r="X59" s="844">
        <f t="shared" si="12"/>
        <v>2.191819916511728</v>
      </c>
      <c r="Y59" s="844">
        <f t="shared" si="12"/>
        <v>2.1810275092764702</v>
      </c>
      <c r="Z59" s="844">
        <f t="shared" si="12"/>
        <v>2.1650939006652403</v>
      </c>
      <c r="AA59" s="844">
        <f t="shared" si="12"/>
        <v>2.1546383837055356</v>
      </c>
      <c r="AB59" s="844">
        <f t="shared" si="12"/>
        <v>2.1391193638434922</v>
      </c>
      <c r="AC59" s="844">
        <f t="shared" si="12"/>
        <v>2.1292036672672108</v>
      </c>
      <c r="AD59" s="844">
        <f t="shared" si="12"/>
        <v>2.1142303699520277</v>
      </c>
      <c r="AE59" s="844">
        <f t="shared" si="12"/>
        <v>2.1016818045083441</v>
      </c>
      <c r="AF59" s="844">
        <f t="shared" si="12"/>
        <v>2.0898176031886297</v>
      </c>
      <c r="AG59" s="844">
        <f t="shared" si="12"/>
        <v>2.0777805797941507</v>
      </c>
      <c r="AH59" s="844">
        <f t="shared" si="12"/>
        <v>2.066172973995454</v>
      </c>
      <c r="AI59" s="844">
        <f t="shared" si="12"/>
        <v>2.0543948037296054</v>
      </c>
      <c r="AJ59" s="462">
        <f t="shared" si="12"/>
        <v>2.0430662962302142</v>
      </c>
    </row>
    <row r="60" spans="1:36" ht="15.75" thickBot="1" x14ac:dyDescent="0.25">
      <c r="A60" s="194"/>
      <c r="B60" s="937"/>
      <c r="C60" s="665" t="s">
        <v>728</v>
      </c>
      <c r="D60" s="678" t="s">
        <v>330</v>
      </c>
      <c r="E60" s="666" t="s">
        <v>331</v>
      </c>
      <c r="F60" s="679" t="s">
        <v>328</v>
      </c>
      <c r="G60" s="680">
        <v>1</v>
      </c>
      <c r="H60" s="860">
        <f>H57/H51</f>
        <v>2.5159839219696853</v>
      </c>
      <c r="I60" s="759">
        <f t="shared" ref="I60:P60" si="13">I57/I51</f>
        <v>2.4747100419710306</v>
      </c>
      <c r="J60" s="759">
        <f t="shared" si="13"/>
        <v>2.454251481031414</v>
      </c>
      <c r="K60" s="759">
        <f t="shared" si="13"/>
        <v>2.4626748862260612</v>
      </c>
      <c r="L60" s="463">
        <f>L57/L51</f>
        <v>2.4710379318939388</v>
      </c>
      <c r="M60" s="463">
        <f t="shared" si="13"/>
        <v>2.4665107464024736</v>
      </c>
      <c r="N60" s="463">
        <f t="shared" si="13"/>
        <v>2.4603508060035204</v>
      </c>
      <c r="O60" s="463">
        <f t="shared" si="13"/>
        <v>2.4647617251531133</v>
      </c>
      <c r="P60" s="463">
        <f t="shared" si="13"/>
        <v>2.4763103367155228</v>
      </c>
      <c r="Q60" s="463" t="s">
        <v>642</v>
      </c>
      <c r="R60" s="463" t="s">
        <v>642</v>
      </c>
      <c r="S60" s="463" t="s">
        <v>642</v>
      </c>
      <c r="T60" s="463" t="s">
        <v>642</v>
      </c>
      <c r="U60" s="463" t="s">
        <v>642</v>
      </c>
      <c r="V60" s="463" t="s">
        <v>642</v>
      </c>
      <c r="W60" s="463" t="s">
        <v>642</v>
      </c>
      <c r="X60" s="463" t="s">
        <v>642</v>
      </c>
      <c r="Y60" s="463" t="s">
        <v>642</v>
      </c>
      <c r="Z60" s="463" t="s">
        <v>642</v>
      </c>
      <c r="AA60" s="463" t="s">
        <v>642</v>
      </c>
      <c r="AB60" s="463" t="s">
        <v>642</v>
      </c>
      <c r="AC60" s="463" t="s">
        <v>642</v>
      </c>
      <c r="AD60" s="463" t="s">
        <v>642</v>
      </c>
      <c r="AE60" s="463" t="s">
        <v>642</v>
      </c>
      <c r="AF60" s="463" t="s">
        <v>642</v>
      </c>
      <c r="AG60" s="463" t="s">
        <v>642</v>
      </c>
      <c r="AH60" s="463" t="s">
        <v>642</v>
      </c>
      <c r="AI60" s="463" t="s">
        <v>642</v>
      </c>
      <c r="AJ60" s="861" t="s">
        <v>642</v>
      </c>
    </row>
    <row r="61" spans="1:36" ht="15" customHeight="1" x14ac:dyDescent="0.2">
      <c r="A61" s="194"/>
      <c r="B61" s="942" t="s">
        <v>332</v>
      </c>
      <c r="C61" s="663" t="s">
        <v>729</v>
      </c>
      <c r="D61" s="664" t="s">
        <v>334</v>
      </c>
      <c r="E61" s="681" t="s">
        <v>730</v>
      </c>
      <c r="F61" s="682" t="s">
        <v>211</v>
      </c>
      <c r="G61" s="682">
        <v>0</v>
      </c>
      <c r="H61" s="683">
        <f>H43/(H43+H51)</f>
        <v>0.54582992541490216</v>
      </c>
      <c r="I61" s="746">
        <f t="shared" ref="I61:AJ61" si="14">I43/(I43+I51)</f>
        <v>0.56401528094806896</v>
      </c>
      <c r="J61" s="746">
        <f t="shared" si="14"/>
        <v>0.57816466528334132</v>
      </c>
      <c r="K61" s="746">
        <f t="shared" si="14"/>
        <v>0.58826444037292525</v>
      </c>
      <c r="L61" s="464">
        <f t="shared" si="14"/>
        <v>0.59794280283512879</v>
      </c>
      <c r="M61" s="464">
        <f t="shared" si="14"/>
        <v>0.60941724148123844</v>
      </c>
      <c r="N61" s="464">
        <f t="shared" si="14"/>
        <v>0.62080847980104659</v>
      </c>
      <c r="O61" s="464">
        <f t="shared" si="14"/>
        <v>0.62932204214219989</v>
      </c>
      <c r="P61" s="464">
        <f t="shared" si="14"/>
        <v>0.6374952525415436</v>
      </c>
      <c r="Q61" s="464">
        <f t="shared" si="14"/>
        <v>1</v>
      </c>
      <c r="R61" s="464">
        <f t="shared" si="14"/>
        <v>1</v>
      </c>
      <c r="S61" s="464">
        <f t="shared" si="14"/>
        <v>1</v>
      </c>
      <c r="T61" s="464">
        <f t="shared" si="14"/>
        <v>1</v>
      </c>
      <c r="U61" s="464">
        <f t="shared" si="14"/>
        <v>1</v>
      </c>
      <c r="V61" s="464">
        <f t="shared" si="14"/>
        <v>1</v>
      </c>
      <c r="W61" s="464">
        <f t="shared" si="14"/>
        <v>1</v>
      </c>
      <c r="X61" s="464">
        <f t="shared" si="14"/>
        <v>1</v>
      </c>
      <c r="Y61" s="464">
        <f t="shared" si="14"/>
        <v>1</v>
      </c>
      <c r="Z61" s="464">
        <f t="shared" si="14"/>
        <v>1</v>
      </c>
      <c r="AA61" s="464">
        <f t="shared" si="14"/>
        <v>1</v>
      </c>
      <c r="AB61" s="464">
        <f t="shared" si="14"/>
        <v>1</v>
      </c>
      <c r="AC61" s="464">
        <f t="shared" si="14"/>
        <v>1</v>
      </c>
      <c r="AD61" s="464">
        <f t="shared" si="14"/>
        <v>1</v>
      </c>
      <c r="AE61" s="464">
        <f t="shared" si="14"/>
        <v>1</v>
      </c>
      <c r="AF61" s="464">
        <f t="shared" si="14"/>
        <v>1</v>
      </c>
      <c r="AG61" s="464">
        <f t="shared" si="14"/>
        <v>1</v>
      </c>
      <c r="AH61" s="464">
        <f t="shared" si="14"/>
        <v>1</v>
      </c>
      <c r="AI61" s="464">
        <f t="shared" si="14"/>
        <v>1</v>
      </c>
      <c r="AJ61" s="684">
        <f t="shared" si="14"/>
        <v>1</v>
      </c>
    </row>
    <row r="62" spans="1:36" ht="15.75" thickBot="1" x14ac:dyDescent="0.25">
      <c r="A62" s="194"/>
      <c r="B62" s="937"/>
      <c r="C62" s="665" t="s">
        <v>731</v>
      </c>
      <c r="D62" s="678" t="s">
        <v>337</v>
      </c>
      <c r="E62" s="666" t="s">
        <v>732</v>
      </c>
      <c r="F62" s="680" t="s">
        <v>211</v>
      </c>
      <c r="G62" s="679">
        <v>0</v>
      </c>
      <c r="H62" s="686">
        <f>H43/(H43+H50+H52+H51)</f>
        <v>0.51807711217639296</v>
      </c>
      <c r="I62" s="747">
        <f t="shared" ref="I62:AJ62" si="15">I43/(I43+I50+I52+I51)</f>
        <v>0.53594612042245082</v>
      </c>
      <c r="J62" s="747">
        <f t="shared" si="15"/>
        <v>0.54978235308485934</v>
      </c>
      <c r="K62" s="747">
        <f t="shared" si="15"/>
        <v>0.55953156172442198</v>
      </c>
      <c r="L62" s="465">
        <f t="shared" si="15"/>
        <v>0.56888334651790418</v>
      </c>
      <c r="M62" s="465">
        <f t="shared" si="15"/>
        <v>0.58009370086712198</v>
      </c>
      <c r="N62" s="465">
        <f t="shared" si="15"/>
        <v>0.59125176593268491</v>
      </c>
      <c r="O62" s="465">
        <f t="shared" si="15"/>
        <v>0.59948067090906332</v>
      </c>
      <c r="P62" s="465">
        <f t="shared" si="15"/>
        <v>0.60737659043817427</v>
      </c>
      <c r="Q62" s="465">
        <f t="shared" si="15"/>
        <v>0.95285781187172347</v>
      </c>
      <c r="R62" s="465">
        <f t="shared" si="15"/>
        <v>0.95333586061608044</v>
      </c>
      <c r="S62" s="465">
        <f t="shared" si="15"/>
        <v>0.9538041465265007</v>
      </c>
      <c r="T62" s="465">
        <f t="shared" si="15"/>
        <v>0.95426297072205879</v>
      </c>
      <c r="U62" s="465">
        <f t="shared" si="15"/>
        <v>0.95471262186183192</v>
      </c>
      <c r="V62" s="465">
        <f t="shared" si="15"/>
        <v>0.95515337679262546</v>
      </c>
      <c r="W62" s="465">
        <f t="shared" si="15"/>
        <v>0.95558550115614771</v>
      </c>
      <c r="X62" s="465">
        <f t="shared" si="15"/>
        <v>0.95600924995860315</v>
      </c>
      <c r="Y62" s="465">
        <f t="shared" si="15"/>
        <v>0.95642486810542238</v>
      </c>
      <c r="Z62" s="465">
        <f t="shared" si="15"/>
        <v>0.95683259090362338</v>
      </c>
      <c r="AA62" s="465">
        <f t="shared" si="15"/>
        <v>0.95723264453409274</v>
      </c>
      <c r="AB62" s="465">
        <f t="shared" si="15"/>
        <v>0.95762524649589398</v>
      </c>
      <c r="AC62" s="465">
        <f t="shared" si="15"/>
        <v>0.9580106060245378</v>
      </c>
      <c r="AD62" s="465">
        <f t="shared" si="15"/>
        <v>0.95838892448599822</v>
      </c>
      <c r="AE62" s="465">
        <f t="shared" si="15"/>
        <v>0.95876039574811833</v>
      </c>
      <c r="AF62" s="465">
        <f t="shared" si="15"/>
        <v>0.95912520653092126</v>
      </c>
      <c r="AG62" s="465">
        <f t="shared" si="15"/>
        <v>0.95948353673722742</v>
      </c>
      <c r="AH62" s="465">
        <f t="shared" si="15"/>
        <v>0.95983555976487134</v>
      </c>
      <c r="AI62" s="465">
        <f t="shared" si="15"/>
        <v>0.96018144280171391</v>
      </c>
      <c r="AJ62" s="466">
        <f t="shared" si="15"/>
        <v>0.96052134710456016</v>
      </c>
    </row>
    <row r="63" spans="1:36" x14ac:dyDescent="0.2">
      <c r="A63" s="301"/>
      <c r="B63" s="302"/>
      <c r="C63" s="177"/>
      <c r="D63" s="177"/>
      <c r="E63" s="303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</row>
    <row r="64" spans="1:36" x14ac:dyDescent="0.2">
      <c r="A64" s="224"/>
      <c r="B64" s="224"/>
      <c r="C64" s="224"/>
      <c r="D64" s="159" t="str">
        <f>'TITLE PAGE'!B9</f>
        <v>Company:</v>
      </c>
      <c r="E64" s="161" t="str">
        <f>'TITLE PAGE'!D9</f>
        <v>Severn Trent Water</v>
      </c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</row>
    <row r="65" spans="1:36" x14ac:dyDescent="0.2">
      <c r="A65" s="224"/>
      <c r="B65" s="224"/>
      <c r="C65" s="224"/>
      <c r="D65" s="163" t="str">
        <f>'TITLE PAGE'!B10</f>
        <v>Resource Zone Name:</v>
      </c>
      <c r="E65" s="165" t="str">
        <f>'TITLE PAGE'!D10</f>
        <v>Rutland</v>
      </c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</row>
    <row r="66" spans="1:36" ht="18" x14ac:dyDescent="0.25">
      <c r="A66" s="224"/>
      <c r="B66" s="224"/>
      <c r="C66" s="224"/>
      <c r="D66" s="163" t="str">
        <f>'TITLE PAGE'!B11</f>
        <v>Resource Zone Number:</v>
      </c>
      <c r="E66" s="168">
        <f>'TITLE PAGE'!D11</f>
        <v>9</v>
      </c>
      <c r="F66" s="224"/>
      <c r="G66" s="224"/>
      <c r="H66" s="224"/>
      <c r="I66" s="229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</row>
    <row r="67" spans="1:36" ht="18" x14ac:dyDescent="0.25">
      <c r="A67" s="224"/>
      <c r="B67" s="224"/>
      <c r="C67" s="224"/>
      <c r="D67" s="163" t="str">
        <f>'TITLE PAGE'!B12</f>
        <v xml:space="preserve">Planning Scenario Name:                                                                     </v>
      </c>
      <c r="E67" s="165" t="str">
        <f>'TITLE PAGE'!D12</f>
        <v>Dry Year Annual Average</v>
      </c>
      <c r="F67" s="224"/>
      <c r="G67" s="224"/>
      <c r="H67" s="224"/>
      <c r="I67" s="229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</row>
    <row r="68" spans="1:36" ht="18" x14ac:dyDescent="0.25">
      <c r="A68" s="224"/>
      <c r="B68" s="224"/>
      <c r="C68" s="224"/>
      <c r="D68" s="171" t="str">
        <f>'TITLE PAGE'!B13</f>
        <v xml:space="preserve">Chosen Level of Service:  </v>
      </c>
      <c r="E68" s="173" t="str">
        <f>'TITLE PAGE'!D13</f>
        <v>No more than 3 in 100 Temporary Use Bans</v>
      </c>
      <c r="F68" s="224"/>
      <c r="G68" s="224"/>
      <c r="H68" s="224"/>
      <c r="I68" s="229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</row>
    <row r="69" spans="1:36" x14ac:dyDescent="0.2">
      <c r="A69" s="224"/>
      <c r="B69" s="224"/>
      <c r="C69" s="224"/>
      <c r="D69" s="224"/>
      <c r="E69" s="30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</sheetData>
  <sheetProtection algorithmName="SHA-512" hashValue="pb4x5aHZLF+2+P95M3UMh+1XpC5b/PsXBqch1vkw8hjqOqO+/phPulQ+nudKcPbK+aP157Z+Hh/e4vWSwDs3sQ==" saltValue="PhfxO7XZmZ2gUml8Vy7bmg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"/>
  <sheetViews>
    <sheetView zoomScale="80" zoomScaleNormal="80" workbookViewId="0">
      <selection activeCell="B2" sqref="B2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.33203125" bestFit="1" customWidth="1"/>
    <col min="250" max="250" width="2.109375" customWidth="1"/>
    <col min="251" max="251" width="7.88671875" customWidth="1"/>
    <col min="252" max="252" width="5.6640625" customWidth="1"/>
    <col min="253" max="253" width="39.77734375" customWidth="1"/>
    <col min="254" max="254" width="32.77734375" customWidth="1"/>
    <col min="255" max="255" width="6.109375" customWidth="1"/>
    <col min="256" max="256" width="7.88671875" bestFit="1" customWidth="1"/>
    <col min="257" max="257" width="15.44140625" customWidth="1"/>
    <col min="258" max="258" width="12.21875" customWidth="1"/>
    <col min="259" max="259" width="12.6640625" customWidth="1"/>
    <col min="260" max="260" width="12" customWidth="1"/>
    <col min="261" max="285" width="11.44140625" customWidth="1"/>
    <col min="506" max="506" width="2.109375" customWidth="1"/>
    <col min="507" max="507" width="7.88671875" customWidth="1"/>
    <col min="508" max="508" width="5.6640625" customWidth="1"/>
    <col min="509" max="509" width="39.77734375" customWidth="1"/>
    <col min="510" max="510" width="32.77734375" customWidth="1"/>
    <col min="511" max="511" width="6.109375" customWidth="1"/>
    <col min="512" max="512" width="7.88671875" bestFit="1" customWidth="1"/>
    <col min="513" max="513" width="15.44140625" customWidth="1"/>
    <col min="514" max="514" width="12.21875" customWidth="1"/>
    <col min="515" max="515" width="12.6640625" customWidth="1"/>
    <col min="516" max="516" width="12" customWidth="1"/>
    <col min="517" max="541" width="11.44140625" customWidth="1"/>
    <col min="762" max="762" width="2.109375" customWidth="1"/>
    <col min="763" max="763" width="7.88671875" customWidth="1"/>
    <col min="764" max="764" width="5.6640625" customWidth="1"/>
    <col min="765" max="765" width="39.77734375" customWidth="1"/>
    <col min="766" max="766" width="32.77734375" customWidth="1"/>
    <col min="767" max="767" width="6.109375" customWidth="1"/>
    <col min="768" max="768" width="7.88671875" bestFit="1" customWidth="1"/>
    <col min="769" max="769" width="15.44140625" customWidth="1"/>
    <col min="770" max="770" width="12.21875" customWidth="1"/>
    <col min="771" max="771" width="12.6640625" customWidth="1"/>
    <col min="772" max="772" width="12" customWidth="1"/>
    <col min="773" max="797" width="11.44140625" customWidth="1"/>
    <col min="1018" max="1018" width="2.109375" customWidth="1"/>
    <col min="1019" max="1019" width="7.88671875" customWidth="1"/>
    <col min="1020" max="1020" width="5.6640625" customWidth="1"/>
    <col min="1021" max="1021" width="39.77734375" customWidth="1"/>
    <col min="1022" max="1022" width="32.77734375" customWidth="1"/>
    <col min="1023" max="1023" width="6.109375" customWidth="1"/>
    <col min="1024" max="1024" width="7.88671875" bestFit="1" customWidth="1"/>
    <col min="1025" max="1025" width="15.44140625" customWidth="1"/>
    <col min="1026" max="1026" width="12.21875" customWidth="1"/>
    <col min="1027" max="1027" width="12.6640625" customWidth="1"/>
    <col min="1028" max="1028" width="12" customWidth="1"/>
    <col min="1029" max="1053" width="11.44140625" customWidth="1"/>
    <col min="1274" max="1274" width="2.109375" customWidth="1"/>
    <col min="1275" max="1275" width="7.88671875" customWidth="1"/>
    <col min="1276" max="1276" width="5.6640625" customWidth="1"/>
    <col min="1277" max="1277" width="39.77734375" customWidth="1"/>
    <col min="1278" max="1278" width="32.77734375" customWidth="1"/>
    <col min="1279" max="1279" width="6.109375" customWidth="1"/>
    <col min="1280" max="1280" width="7.88671875" bestFit="1" customWidth="1"/>
    <col min="1281" max="1281" width="15.44140625" customWidth="1"/>
    <col min="1282" max="1282" width="12.21875" customWidth="1"/>
    <col min="1283" max="1283" width="12.6640625" customWidth="1"/>
    <col min="1284" max="1284" width="12" customWidth="1"/>
    <col min="1285" max="1309" width="11.44140625" customWidth="1"/>
    <col min="1530" max="1530" width="2.109375" customWidth="1"/>
    <col min="1531" max="1531" width="7.88671875" customWidth="1"/>
    <col min="1532" max="1532" width="5.6640625" customWidth="1"/>
    <col min="1533" max="1533" width="39.77734375" customWidth="1"/>
    <col min="1534" max="1534" width="32.77734375" customWidth="1"/>
    <col min="1535" max="1535" width="6.109375" customWidth="1"/>
    <col min="1536" max="1536" width="7.88671875" bestFit="1" customWidth="1"/>
    <col min="1537" max="1537" width="15.44140625" customWidth="1"/>
    <col min="1538" max="1538" width="12.21875" customWidth="1"/>
    <col min="1539" max="1539" width="12.6640625" customWidth="1"/>
    <col min="1540" max="1540" width="12" customWidth="1"/>
    <col min="1541" max="1565" width="11.44140625" customWidth="1"/>
    <col min="1786" max="1786" width="2.109375" customWidth="1"/>
    <col min="1787" max="1787" width="7.88671875" customWidth="1"/>
    <col min="1788" max="1788" width="5.6640625" customWidth="1"/>
    <col min="1789" max="1789" width="39.77734375" customWidth="1"/>
    <col min="1790" max="1790" width="32.77734375" customWidth="1"/>
    <col min="1791" max="1791" width="6.109375" customWidth="1"/>
    <col min="1792" max="1792" width="7.88671875" bestFit="1" customWidth="1"/>
    <col min="1793" max="1793" width="15.44140625" customWidth="1"/>
    <col min="1794" max="1794" width="12.21875" customWidth="1"/>
    <col min="1795" max="1795" width="12.6640625" customWidth="1"/>
    <col min="1796" max="1796" width="12" customWidth="1"/>
    <col min="1797" max="1821" width="11.44140625" customWidth="1"/>
    <col min="2042" max="2042" width="2.109375" customWidth="1"/>
    <col min="2043" max="2043" width="7.88671875" customWidth="1"/>
    <col min="2044" max="2044" width="5.6640625" customWidth="1"/>
    <col min="2045" max="2045" width="39.77734375" customWidth="1"/>
    <col min="2046" max="2046" width="32.77734375" customWidth="1"/>
    <col min="2047" max="2047" width="6.109375" customWidth="1"/>
    <col min="2048" max="2048" width="7.88671875" bestFit="1" customWidth="1"/>
    <col min="2049" max="2049" width="15.44140625" customWidth="1"/>
    <col min="2050" max="2050" width="12.21875" customWidth="1"/>
    <col min="2051" max="2051" width="12.6640625" customWidth="1"/>
    <col min="2052" max="2052" width="12" customWidth="1"/>
    <col min="2053" max="2077" width="11.44140625" customWidth="1"/>
    <col min="2298" max="2298" width="2.109375" customWidth="1"/>
    <col min="2299" max="2299" width="7.88671875" customWidth="1"/>
    <col min="2300" max="2300" width="5.6640625" customWidth="1"/>
    <col min="2301" max="2301" width="39.77734375" customWidth="1"/>
    <col min="2302" max="2302" width="32.77734375" customWidth="1"/>
    <col min="2303" max="2303" width="6.109375" customWidth="1"/>
    <col min="2304" max="2304" width="7.88671875" bestFit="1" customWidth="1"/>
    <col min="2305" max="2305" width="15.44140625" customWidth="1"/>
    <col min="2306" max="2306" width="12.21875" customWidth="1"/>
    <col min="2307" max="2307" width="12.6640625" customWidth="1"/>
    <col min="2308" max="2308" width="12" customWidth="1"/>
    <col min="2309" max="2333" width="11.44140625" customWidth="1"/>
    <col min="2554" max="2554" width="2.109375" customWidth="1"/>
    <col min="2555" max="2555" width="7.88671875" customWidth="1"/>
    <col min="2556" max="2556" width="5.6640625" customWidth="1"/>
    <col min="2557" max="2557" width="39.77734375" customWidth="1"/>
    <col min="2558" max="2558" width="32.77734375" customWidth="1"/>
    <col min="2559" max="2559" width="6.109375" customWidth="1"/>
    <col min="2560" max="2560" width="7.88671875" bestFit="1" customWidth="1"/>
    <col min="2561" max="2561" width="15.44140625" customWidth="1"/>
    <col min="2562" max="2562" width="12.21875" customWidth="1"/>
    <col min="2563" max="2563" width="12.6640625" customWidth="1"/>
    <col min="2564" max="2564" width="12" customWidth="1"/>
    <col min="2565" max="2589" width="11.44140625" customWidth="1"/>
    <col min="2810" max="2810" width="2.109375" customWidth="1"/>
    <col min="2811" max="2811" width="7.88671875" customWidth="1"/>
    <col min="2812" max="2812" width="5.6640625" customWidth="1"/>
    <col min="2813" max="2813" width="39.77734375" customWidth="1"/>
    <col min="2814" max="2814" width="32.77734375" customWidth="1"/>
    <col min="2815" max="2815" width="6.109375" customWidth="1"/>
    <col min="2816" max="2816" width="7.88671875" bestFit="1" customWidth="1"/>
    <col min="2817" max="2817" width="15.44140625" customWidth="1"/>
    <col min="2818" max="2818" width="12.21875" customWidth="1"/>
    <col min="2819" max="2819" width="12.6640625" customWidth="1"/>
    <col min="2820" max="2820" width="12" customWidth="1"/>
    <col min="2821" max="2845" width="11.44140625" customWidth="1"/>
    <col min="3066" max="3066" width="2.109375" customWidth="1"/>
    <col min="3067" max="3067" width="7.88671875" customWidth="1"/>
    <col min="3068" max="3068" width="5.6640625" customWidth="1"/>
    <col min="3069" max="3069" width="39.77734375" customWidth="1"/>
    <col min="3070" max="3070" width="32.77734375" customWidth="1"/>
    <col min="3071" max="3071" width="6.109375" customWidth="1"/>
    <col min="3072" max="3072" width="7.88671875" bestFit="1" customWidth="1"/>
    <col min="3073" max="3073" width="15.44140625" customWidth="1"/>
    <col min="3074" max="3074" width="12.21875" customWidth="1"/>
    <col min="3075" max="3075" width="12.6640625" customWidth="1"/>
    <col min="3076" max="3076" width="12" customWidth="1"/>
    <col min="3077" max="3101" width="11.44140625" customWidth="1"/>
    <col min="3322" max="3322" width="2.109375" customWidth="1"/>
    <col min="3323" max="3323" width="7.88671875" customWidth="1"/>
    <col min="3324" max="3324" width="5.6640625" customWidth="1"/>
    <col min="3325" max="3325" width="39.77734375" customWidth="1"/>
    <col min="3326" max="3326" width="32.77734375" customWidth="1"/>
    <col min="3327" max="3327" width="6.109375" customWidth="1"/>
    <col min="3328" max="3328" width="7.88671875" bestFit="1" customWidth="1"/>
    <col min="3329" max="3329" width="15.44140625" customWidth="1"/>
    <col min="3330" max="3330" width="12.21875" customWidth="1"/>
    <col min="3331" max="3331" width="12.6640625" customWidth="1"/>
    <col min="3332" max="3332" width="12" customWidth="1"/>
    <col min="3333" max="3357" width="11.44140625" customWidth="1"/>
    <col min="3578" max="3578" width="2.109375" customWidth="1"/>
    <col min="3579" max="3579" width="7.88671875" customWidth="1"/>
    <col min="3580" max="3580" width="5.6640625" customWidth="1"/>
    <col min="3581" max="3581" width="39.77734375" customWidth="1"/>
    <col min="3582" max="3582" width="32.77734375" customWidth="1"/>
    <col min="3583" max="3583" width="6.109375" customWidth="1"/>
    <col min="3584" max="3584" width="7.88671875" bestFit="1" customWidth="1"/>
    <col min="3585" max="3585" width="15.44140625" customWidth="1"/>
    <col min="3586" max="3586" width="12.21875" customWidth="1"/>
    <col min="3587" max="3587" width="12.6640625" customWidth="1"/>
    <col min="3588" max="3588" width="12" customWidth="1"/>
    <col min="3589" max="3613" width="11.44140625" customWidth="1"/>
    <col min="3834" max="3834" width="2.109375" customWidth="1"/>
    <col min="3835" max="3835" width="7.88671875" customWidth="1"/>
    <col min="3836" max="3836" width="5.6640625" customWidth="1"/>
    <col min="3837" max="3837" width="39.77734375" customWidth="1"/>
    <col min="3838" max="3838" width="32.77734375" customWidth="1"/>
    <col min="3839" max="3839" width="6.109375" customWidth="1"/>
    <col min="3840" max="3840" width="7.88671875" bestFit="1" customWidth="1"/>
    <col min="3841" max="3841" width="15.44140625" customWidth="1"/>
    <col min="3842" max="3842" width="12.21875" customWidth="1"/>
    <col min="3843" max="3843" width="12.6640625" customWidth="1"/>
    <col min="3844" max="3844" width="12" customWidth="1"/>
    <col min="3845" max="3869" width="11.44140625" customWidth="1"/>
    <col min="4090" max="4090" width="2.109375" customWidth="1"/>
    <col min="4091" max="4091" width="7.88671875" customWidth="1"/>
    <col min="4092" max="4092" width="5.6640625" customWidth="1"/>
    <col min="4093" max="4093" width="39.77734375" customWidth="1"/>
    <col min="4094" max="4094" width="32.77734375" customWidth="1"/>
    <col min="4095" max="4095" width="6.109375" customWidth="1"/>
    <col min="4096" max="4096" width="7.88671875" bestFit="1" customWidth="1"/>
    <col min="4097" max="4097" width="15.44140625" customWidth="1"/>
    <col min="4098" max="4098" width="12.21875" customWidth="1"/>
    <col min="4099" max="4099" width="12.6640625" customWidth="1"/>
    <col min="4100" max="4100" width="12" customWidth="1"/>
    <col min="4101" max="4125" width="11.44140625" customWidth="1"/>
    <col min="4346" max="4346" width="2.109375" customWidth="1"/>
    <col min="4347" max="4347" width="7.88671875" customWidth="1"/>
    <col min="4348" max="4348" width="5.6640625" customWidth="1"/>
    <col min="4349" max="4349" width="39.77734375" customWidth="1"/>
    <col min="4350" max="4350" width="32.77734375" customWidth="1"/>
    <col min="4351" max="4351" width="6.109375" customWidth="1"/>
    <col min="4352" max="4352" width="7.88671875" bestFit="1" customWidth="1"/>
    <col min="4353" max="4353" width="15.44140625" customWidth="1"/>
    <col min="4354" max="4354" width="12.21875" customWidth="1"/>
    <col min="4355" max="4355" width="12.6640625" customWidth="1"/>
    <col min="4356" max="4356" width="12" customWidth="1"/>
    <col min="4357" max="4381" width="11.44140625" customWidth="1"/>
    <col min="4602" max="4602" width="2.109375" customWidth="1"/>
    <col min="4603" max="4603" width="7.88671875" customWidth="1"/>
    <col min="4604" max="4604" width="5.6640625" customWidth="1"/>
    <col min="4605" max="4605" width="39.77734375" customWidth="1"/>
    <col min="4606" max="4606" width="32.77734375" customWidth="1"/>
    <col min="4607" max="4607" width="6.109375" customWidth="1"/>
    <col min="4608" max="4608" width="7.88671875" bestFit="1" customWidth="1"/>
    <col min="4609" max="4609" width="15.44140625" customWidth="1"/>
    <col min="4610" max="4610" width="12.21875" customWidth="1"/>
    <col min="4611" max="4611" width="12.6640625" customWidth="1"/>
    <col min="4612" max="4612" width="12" customWidth="1"/>
    <col min="4613" max="4637" width="11.44140625" customWidth="1"/>
    <col min="4858" max="4858" width="2.109375" customWidth="1"/>
    <col min="4859" max="4859" width="7.88671875" customWidth="1"/>
    <col min="4860" max="4860" width="5.6640625" customWidth="1"/>
    <col min="4861" max="4861" width="39.77734375" customWidth="1"/>
    <col min="4862" max="4862" width="32.77734375" customWidth="1"/>
    <col min="4863" max="4863" width="6.109375" customWidth="1"/>
    <col min="4864" max="4864" width="7.88671875" bestFit="1" customWidth="1"/>
    <col min="4865" max="4865" width="15.44140625" customWidth="1"/>
    <col min="4866" max="4866" width="12.21875" customWidth="1"/>
    <col min="4867" max="4867" width="12.6640625" customWidth="1"/>
    <col min="4868" max="4868" width="12" customWidth="1"/>
    <col min="4869" max="4893" width="11.44140625" customWidth="1"/>
    <col min="5114" max="5114" width="2.109375" customWidth="1"/>
    <col min="5115" max="5115" width="7.88671875" customWidth="1"/>
    <col min="5116" max="5116" width="5.6640625" customWidth="1"/>
    <col min="5117" max="5117" width="39.77734375" customWidth="1"/>
    <col min="5118" max="5118" width="32.77734375" customWidth="1"/>
    <col min="5119" max="5119" width="6.109375" customWidth="1"/>
    <col min="5120" max="5120" width="7.88671875" bestFit="1" customWidth="1"/>
    <col min="5121" max="5121" width="15.44140625" customWidth="1"/>
    <col min="5122" max="5122" width="12.21875" customWidth="1"/>
    <col min="5123" max="5123" width="12.6640625" customWidth="1"/>
    <col min="5124" max="5124" width="12" customWidth="1"/>
    <col min="5125" max="5149" width="11.44140625" customWidth="1"/>
    <col min="5370" max="5370" width="2.109375" customWidth="1"/>
    <col min="5371" max="5371" width="7.88671875" customWidth="1"/>
    <col min="5372" max="5372" width="5.6640625" customWidth="1"/>
    <col min="5373" max="5373" width="39.77734375" customWidth="1"/>
    <col min="5374" max="5374" width="32.77734375" customWidth="1"/>
    <col min="5375" max="5375" width="6.109375" customWidth="1"/>
    <col min="5376" max="5376" width="7.88671875" bestFit="1" customWidth="1"/>
    <col min="5377" max="5377" width="15.44140625" customWidth="1"/>
    <col min="5378" max="5378" width="12.21875" customWidth="1"/>
    <col min="5379" max="5379" width="12.6640625" customWidth="1"/>
    <col min="5380" max="5380" width="12" customWidth="1"/>
    <col min="5381" max="5405" width="11.44140625" customWidth="1"/>
    <col min="5626" max="5626" width="2.109375" customWidth="1"/>
    <col min="5627" max="5627" width="7.88671875" customWidth="1"/>
    <col min="5628" max="5628" width="5.6640625" customWidth="1"/>
    <col min="5629" max="5629" width="39.77734375" customWidth="1"/>
    <col min="5630" max="5630" width="32.77734375" customWidth="1"/>
    <col min="5631" max="5631" width="6.109375" customWidth="1"/>
    <col min="5632" max="5632" width="7.88671875" bestFit="1" customWidth="1"/>
    <col min="5633" max="5633" width="15.44140625" customWidth="1"/>
    <col min="5634" max="5634" width="12.21875" customWidth="1"/>
    <col min="5635" max="5635" width="12.6640625" customWidth="1"/>
    <col min="5636" max="5636" width="12" customWidth="1"/>
    <col min="5637" max="5661" width="11.44140625" customWidth="1"/>
    <col min="5882" max="5882" width="2.109375" customWidth="1"/>
    <col min="5883" max="5883" width="7.88671875" customWidth="1"/>
    <col min="5884" max="5884" width="5.6640625" customWidth="1"/>
    <col min="5885" max="5885" width="39.77734375" customWidth="1"/>
    <col min="5886" max="5886" width="32.77734375" customWidth="1"/>
    <col min="5887" max="5887" width="6.109375" customWidth="1"/>
    <col min="5888" max="5888" width="7.88671875" bestFit="1" customWidth="1"/>
    <col min="5889" max="5889" width="15.44140625" customWidth="1"/>
    <col min="5890" max="5890" width="12.21875" customWidth="1"/>
    <col min="5891" max="5891" width="12.6640625" customWidth="1"/>
    <col min="5892" max="5892" width="12" customWidth="1"/>
    <col min="5893" max="5917" width="11.44140625" customWidth="1"/>
    <col min="6138" max="6138" width="2.109375" customWidth="1"/>
    <col min="6139" max="6139" width="7.88671875" customWidth="1"/>
    <col min="6140" max="6140" width="5.6640625" customWidth="1"/>
    <col min="6141" max="6141" width="39.77734375" customWidth="1"/>
    <col min="6142" max="6142" width="32.77734375" customWidth="1"/>
    <col min="6143" max="6143" width="6.109375" customWidth="1"/>
    <col min="6144" max="6144" width="7.88671875" bestFit="1" customWidth="1"/>
    <col min="6145" max="6145" width="15.44140625" customWidth="1"/>
    <col min="6146" max="6146" width="12.21875" customWidth="1"/>
    <col min="6147" max="6147" width="12.6640625" customWidth="1"/>
    <col min="6148" max="6148" width="12" customWidth="1"/>
    <col min="6149" max="6173" width="11.44140625" customWidth="1"/>
    <col min="6394" max="6394" width="2.109375" customWidth="1"/>
    <col min="6395" max="6395" width="7.88671875" customWidth="1"/>
    <col min="6396" max="6396" width="5.6640625" customWidth="1"/>
    <col min="6397" max="6397" width="39.77734375" customWidth="1"/>
    <col min="6398" max="6398" width="32.77734375" customWidth="1"/>
    <col min="6399" max="6399" width="6.109375" customWidth="1"/>
    <col min="6400" max="6400" width="7.88671875" bestFit="1" customWidth="1"/>
    <col min="6401" max="6401" width="15.44140625" customWidth="1"/>
    <col min="6402" max="6402" width="12.21875" customWidth="1"/>
    <col min="6403" max="6403" width="12.6640625" customWidth="1"/>
    <col min="6404" max="6404" width="12" customWidth="1"/>
    <col min="6405" max="6429" width="11.44140625" customWidth="1"/>
    <col min="6650" max="6650" width="2.109375" customWidth="1"/>
    <col min="6651" max="6651" width="7.88671875" customWidth="1"/>
    <col min="6652" max="6652" width="5.6640625" customWidth="1"/>
    <col min="6653" max="6653" width="39.77734375" customWidth="1"/>
    <col min="6654" max="6654" width="32.77734375" customWidth="1"/>
    <col min="6655" max="6655" width="6.109375" customWidth="1"/>
    <col min="6656" max="6656" width="7.88671875" bestFit="1" customWidth="1"/>
    <col min="6657" max="6657" width="15.44140625" customWidth="1"/>
    <col min="6658" max="6658" width="12.21875" customWidth="1"/>
    <col min="6659" max="6659" width="12.6640625" customWidth="1"/>
    <col min="6660" max="6660" width="12" customWidth="1"/>
    <col min="6661" max="6685" width="11.44140625" customWidth="1"/>
    <col min="6906" max="6906" width="2.109375" customWidth="1"/>
    <col min="6907" max="6907" width="7.88671875" customWidth="1"/>
    <col min="6908" max="6908" width="5.6640625" customWidth="1"/>
    <col min="6909" max="6909" width="39.77734375" customWidth="1"/>
    <col min="6910" max="6910" width="32.77734375" customWidth="1"/>
    <col min="6911" max="6911" width="6.109375" customWidth="1"/>
    <col min="6912" max="6912" width="7.88671875" bestFit="1" customWidth="1"/>
    <col min="6913" max="6913" width="15.44140625" customWidth="1"/>
    <col min="6914" max="6914" width="12.21875" customWidth="1"/>
    <col min="6915" max="6915" width="12.6640625" customWidth="1"/>
    <col min="6916" max="6916" width="12" customWidth="1"/>
    <col min="6917" max="6941" width="11.44140625" customWidth="1"/>
    <col min="7162" max="7162" width="2.109375" customWidth="1"/>
    <col min="7163" max="7163" width="7.88671875" customWidth="1"/>
    <col min="7164" max="7164" width="5.6640625" customWidth="1"/>
    <col min="7165" max="7165" width="39.77734375" customWidth="1"/>
    <col min="7166" max="7166" width="32.77734375" customWidth="1"/>
    <col min="7167" max="7167" width="6.109375" customWidth="1"/>
    <col min="7168" max="7168" width="7.88671875" bestFit="1" customWidth="1"/>
    <col min="7169" max="7169" width="15.44140625" customWidth="1"/>
    <col min="7170" max="7170" width="12.21875" customWidth="1"/>
    <col min="7171" max="7171" width="12.6640625" customWidth="1"/>
    <col min="7172" max="7172" width="12" customWidth="1"/>
    <col min="7173" max="7197" width="11.44140625" customWidth="1"/>
    <col min="7418" max="7418" width="2.109375" customWidth="1"/>
    <col min="7419" max="7419" width="7.88671875" customWidth="1"/>
    <col min="7420" max="7420" width="5.6640625" customWidth="1"/>
    <col min="7421" max="7421" width="39.77734375" customWidth="1"/>
    <col min="7422" max="7422" width="32.77734375" customWidth="1"/>
    <col min="7423" max="7423" width="6.109375" customWidth="1"/>
    <col min="7424" max="7424" width="7.88671875" bestFit="1" customWidth="1"/>
    <col min="7425" max="7425" width="15.44140625" customWidth="1"/>
    <col min="7426" max="7426" width="12.21875" customWidth="1"/>
    <col min="7427" max="7427" width="12.6640625" customWidth="1"/>
    <col min="7428" max="7428" width="12" customWidth="1"/>
    <col min="7429" max="7453" width="11.44140625" customWidth="1"/>
    <col min="7674" max="7674" width="2.109375" customWidth="1"/>
    <col min="7675" max="7675" width="7.88671875" customWidth="1"/>
    <col min="7676" max="7676" width="5.6640625" customWidth="1"/>
    <col min="7677" max="7677" width="39.77734375" customWidth="1"/>
    <col min="7678" max="7678" width="32.77734375" customWidth="1"/>
    <col min="7679" max="7679" width="6.109375" customWidth="1"/>
    <col min="7680" max="7680" width="7.88671875" bestFit="1" customWidth="1"/>
    <col min="7681" max="7681" width="15.44140625" customWidth="1"/>
    <col min="7682" max="7682" width="12.21875" customWidth="1"/>
    <col min="7683" max="7683" width="12.6640625" customWidth="1"/>
    <col min="7684" max="7684" width="12" customWidth="1"/>
    <col min="7685" max="7709" width="11.44140625" customWidth="1"/>
    <col min="7930" max="7930" width="2.109375" customWidth="1"/>
    <col min="7931" max="7931" width="7.88671875" customWidth="1"/>
    <col min="7932" max="7932" width="5.6640625" customWidth="1"/>
    <col min="7933" max="7933" width="39.77734375" customWidth="1"/>
    <col min="7934" max="7934" width="32.77734375" customWidth="1"/>
    <col min="7935" max="7935" width="6.109375" customWidth="1"/>
    <col min="7936" max="7936" width="7.88671875" bestFit="1" customWidth="1"/>
    <col min="7937" max="7937" width="15.44140625" customWidth="1"/>
    <col min="7938" max="7938" width="12.21875" customWidth="1"/>
    <col min="7939" max="7939" width="12.6640625" customWidth="1"/>
    <col min="7940" max="7940" width="12" customWidth="1"/>
    <col min="7941" max="7965" width="11.44140625" customWidth="1"/>
    <col min="8186" max="8186" width="2.109375" customWidth="1"/>
    <col min="8187" max="8187" width="7.88671875" customWidth="1"/>
    <col min="8188" max="8188" width="5.6640625" customWidth="1"/>
    <col min="8189" max="8189" width="39.77734375" customWidth="1"/>
    <col min="8190" max="8190" width="32.77734375" customWidth="1"/>
    <col min="8191" max="8191" width="6.109375" customWidth="1"/>
    <col min="8192" max="8192" width="7.88671875" bestFit="1" customWidth="1"/>
    <col min="8193" max="8193" width="15.44140625" customWidth="1"/>
    <col min="8194" max="8194" width="12.21875" customWidth="1"/>
    <col min="8195" max="8195" width="12.6640625" customWidth="1"/>
    <col min="8196" max="8196" width="12" customWidth="1"/>
    <col min="8197" max="8221" width="11.44140625" customWidth="1"/>
    <col min="8442" max="8442" width="2.109375" customWidth="1"/>
    <col min="8443" max="8443" width="7.88671875" customWidth="1"/>
    <col min="8444" max="8444" width="5.6640625" customWidth="1"/>
    <col min="8445" max="8445" width="39.77734375" customWidth="1"/>
    <col min="8446" max="8446" width="32.77734375" customWidth="1"/>
    <col min="8447" max="8447" width="6.109375" customWidth="1"/>
    <col min="8448" max="8448" width="7.88671875" bestFit="1" customWidth="1"/>
    <col min="8449" max="8449" width="15.44140625" customWidth="1"/>
    <col min="8450" max="8450" width="12.21875" customWidth="1"/>
    <col min="8451" max="8451" width="12.6640625" customWidth="1"/>
    <col min="8452" max="8452" width="12" customWidth="1"/>
    <col min="8453" max="8477" width="11.44140625" customWidth="1"/>
    <col min="8698" max="8698" width="2.109375" customWidth="1"/>
    <col min="8699" max="8699" width="7.88671875" customWidth="1"/>
    <col min="8700" max="8700" width="5.6640625" customWidth="1"/>
    <col min="8701" max="8701" width="39.77734375" customWidth="1"/>
    <col min="8702" max="8702" width="32.77734375" customWidth="1"/>
    <col min="8703" max="8703" width="6.109375" customWidth="1"/>
    <col min="8704" max="8704" width="7.88671875" bestFit="1" customWidth="1"/>
    <col min="8705" max="8705" width="15.44140625" customWidth="1"/>
    <col min="8706" max="8706" width="12.21875" customWidth="1"/>
    <col min="8707" max="8707" width="12.6640625" customWidth="1"/>
    <col min="8708" max="8708" width="12" customWidth="1"/>
    <col min="8709" max="8733" width="11.44140625" customWidth="1"/>
    <col min="8954" max="8954" width="2.109375" customWidth="1"/>
    <col min="8955" max="8955" width="7.88671875" customWidth="1"/>
    <col min="8956" max="8956" width="5.6640625" customWidth="1"/>
    <col min="8957" max="8957" width="39.77734375" customWidth="1"/>
    <col min="8958" max="8958" width="32.77734375" customWidth="1"/>
    <col min="8959" max="8959" width="6.109375" customWidth="1"/>
    <col min="8960" max="8960" width="7.88671875" bestFit="1" customWidth="1"/>
    <col min="8961" max="8961" width="15.44140625" customWidth="1"/>
    <col min="8962" max="8962" width="12.21875" customWidth="1"/>
    <col min="8963" max="8963" width="12.6640625" customWidth="1"/>
    <col min="8964" max="8964" width="12" customWidth="1"/>
    <col min="8965" max="8989" width="11.44140625" customWidth="1"/>
    <col min="9210" max="9210" width="2.109375" customWidth="1"/>
    <col min="9211" max="9211" width="7.88671875" customWidth="1"/>
    <col min="9212" max="9212" width="5.6640625" customWidth="1"/>
    <col min="9213" max="9213" width="39.77734375" customWidth="1"/>
    <col min="9214" max="9214" width="32.77734375" customWidth="1"/>
    <col min="9215" max="9215" width="6.109375" customWidth="1"/>
    <col min="9216" max="9216" width="7.88671875" bestFit="1" customWidth="1"/>
    <col min="9217" max="9217" width="15.44140625" customWidth="1"/>
    <col min="9218" max="9218" width="12.21875" customWidth="1"/>
    <col min="9219" max="9219" width="12.6640625" customWidth="1"/>
    <col min="9220" max="9220" width="12" customWidth="1"/>
    <col min="9221" max="9245" width="11.44140625" customWidth="1"/>
    <col min="9466" max="9466" width="2.109375" customWidth="1"/>
    <col min="9467" max="9467" width="7.88671875" customWidth="1"/>
    <col min="9468" max="9468" width="5.6640625" customWidth="1"/>
    <col min="9469" max="9469" width="39.77734375" customWidth="1"/>
    <col min="9470" max="9470" width="32.77734375" customWidth="1"/>
    <col min="9471" max="9471" width="6.109375" customWidth="1"/>
    <col min="9472" max="9472" width="7.88671875" bestFit="1" customWidth="1"/>
    <col min="9473" max="9473" width="15.44140625" customWidth="1"/>
    <col min="9474" max="9474" width="12.21875" customWidth="1"/>
    <col min="9475" max="9475" width="12.6640625" customWidth="1"/>
    <col min="9476" max="9476" width="12" customWidth="1"/>
    <col min="9477" max="9501" width="11.44140625" customWidth="1"/>
    <col min="9722" max="9722" width="2.109375" customWidth="1"/>
    <col min="9723" max="9723" width="7.88671875" customWidth="1"/>
    <col min="9724" max="9724" width="5.6640625" customWidth="1"/>
    <col min="9725" max="9725" width="39.77734375" customWidth="1"/>
    <col min="9726" max="9726" width="32.77734375" customWidth="1"/>
    <col min="9727" max="9727" width="6.109375" customWidth="1"/>
    <col min="9728" max="9728" width="7.88671875" bestFit="1" customWidth="1"/>
    <col min="9729" max="9729" width="15.44140625" customWidth="1"/>
    <col min="9730" max="9730" width="12.21875" customWidth="1"/>
    <col min="9731" max="9731" width="12.6640625" customWidth="1"/>
    <col min="9732" max="9732" width="12" customWidth="1"/>
    <col min="9733" max="9757" width="11.44140625" customWidth="1"/>
    <col min="9978" max="9978" width="2.109375" customWidth="1"/>
    <col min="9979" max="9979" width="7.88671875" customWidth="1"/>
    <col min="9980" max="9980" width="5.6640625" customWidth="1"/>
    <col min="9981" max="9981" width="39.77734375" customWidth="1"/>
    <col min="9982" max="9982" width="32.77734375" customWidth="1"/>
    <col min="9983" max="9983" width="6.109375" customWidth="1"/>
    <col min="9984" max="9984" width="7.88671875" bestFit="1" customWidth="1"/>
    <col min="9985" max="9985" width="15.44140625" customWidth="1"/>
    <col min="9986" max="9986" width="12.21875" customWidth="1"/>
    <col min="9987" max="9987" width="12.6640625" customWidth="1"/>
    <col min="9988" max="9988" width="12" customWidth="1"/>
    <col min="9989" max="10013" width="11.44140625" customWidth="1"/>
    <col min="10234" max="10234" width="2.109375" customWidth="1"/>
    <col min="10235" max="10235" width="7.88671875" customWidth="1"/>
    <col min="10236" max="10236" width="5.6640625" customWidth="1"/>
    <col min="10237" max="10237" width="39.77734375" customWidth="1"/>
    <col min="10238" max="10238" width="32.77734375" customWidth="1"/>
    <col min="10239" max="10239" width="6.109375" customWidth="1"/>
    <col min="10240" max="10240" width="7.88671875" bestFit="1" customWidth="1"/>
    <col min="10241" max="10241" width="15.44140625" customWidth="1"/>
    <col min="10242" max="10242" width="12.21875" customWidth="1"/>
    <col min="10243" max="10243" width="12.6640625" customWidth="1"/>
    <col min="10244" max="10244" width="12" customWidth="1"/>
    <col min="10245" max="10269" width="11.44140625" customWidth="1"/>
    <col min="10490" max="10490" width="2.109375" customWidth="1"/>
    <col min="10491" max="10491" width="7.88671875" customWidth="1"/>
    <col min="10492" max="10492" width="5.6640625" customWidth="1"/>
    <col min="10493" max="10493" width="39.77734375" customWidth="1"/>
    <col min="10494" max="10494" width="32.77734375" customWidth="1"/>
    <col min="10495" max="10495" width="6.109375" customWidth="1"/>
    <col min="10496" max="10496" width="7.88671875" bestFit="1" customWidth="1"/>
    <col min="10497" max="10497" width="15.44140625" customWidth="1"/>
    <col min="10498" max="10498" width="12.21875" customWidth="1"/>
    <col min="10499" max="10499" width="12.6640625" customWidth="1"/>
    <col min="10500" max="10500" width="12" customWidth="1"/>
    <col min="10501" max="10525" width="11.44140625" customWidth="1"/>
    <col min="10746" max="10746" width="2.109375" customWidth="1"/>
    <col min="10747" max="10747" width="7.88671875" customWidth="1"/>
    <col min="10748" max="10748" width="5.6640625" customWidth="1"/>
    <col min="10749" max="10749" width="39.77734375" customWidth="1"/>
    <col min="10750" max="10750" width="32.77734375" customWidth="1"/>
    <col min="10751" max="10751" width="6.109375" customWidth="1"/>
    <col min="10752" max="10752" width="7.88671875" bestFit="1" customWidth="1"/>
    <col min="10753" max="10753" width="15.44140625" customWidth="1"/>
    <col min="10754" max="10754" width="12.21875" customWidth="1"/>
    <col min="10755" max="10755" width="12.6640625" customWidth="1"/>
    <col min="10756" max="10756" width="12" customWidth="1"/>
    <col min="10757" max="10781" width="11.44140625" customWidth="1"/>
    <col min="11002" max="11002" width="2.109375" customWidth="1"/>
    <col min="11003" max="11003" width="7.88671875" customWidth="1"/>
    <col min="11004" max="11004" width="5.6640625" customWidth="1"/>
    <col min="11005" max="11005" width="39.77734375" customWidth="1"/>
    <col min="11006" max="11006" width="32.77734375" customWidth="1"/>
    <col min="11007" max="11007" width="6.109375" customWidth="1"/>
    <col min="11008" max="11008" width="7.88671875" bestFit="1" customWidth="1"/>
    <col min="11009" max="11009" width="15.44140625" customWidth="1"/>
    <col min="11010" max="11010" width="12.21875" customWidth="1"/>
    <col min="11011" max="11011" width="12.6640625" customWidth="1"/>
    <col min="11012" max="11012" width="12" customWidth="1"/>
    <col min="11013" max="11037" width="11.44140625" customWidth="1"/>
    <col min="11258" max="11258" width="2.109375" customWidth="1"/>
    <col min="11259" max="11259" width="7.88671875" customWidth="1"/>
    <col min="11260" max="11260" width="5.6640625" customWidth="1"/>
    <col min="11261" max="11261" width="39.77734375" customWidth="1"/>
    <col min="11262" max="11262" width="32.77734375" customWidth="1"/>
    <col min="11263" max="11263" width="6.109375" customWidth="1"/>
    <col min="11264" max="11264" width="7.88671875" bestFit="1" customWidth="1"/>
    <col min="11265" max="11265" width="15.44140625" customWidth="1"/>
    <col min="11266" max="11266" width="12.21875" customWidth="1"/>
    <col min="11267" max="11267" width="12.6640625" customWidth="1"/>
    <col min="11268" max="11268" width="12" customWidth="1"/>
    <col min="11269" max="11293" width="11.44140625" customWidth="1"/>
    <col min="11514" max="11514" width="2.109375" customWidth="1"/>
    <col min="11515" max="11515" width="7.88671875" customWidth="1"/>
    <col min="11516" max="11516" width="5.6640625" customWidth="1"/>
    <col min="11517" max="11517" width="39.77734375" customWidth="1"/>
    <col min="11518" max="11518" width="32.77734375" customWidth="1"/>
    <col min="11519" max="11519" width="6.109375" customWidth="1"/>
    <col min="11520" max="11520" width="7.88671875" bestFit="1" customWidth="1"/>
    <col min="11521" max="11521" width="15.44140625" customWidth="1"/>
    <col min="11522" max="11522" width="12.21875" customWidth="1"/>
    <col min="11523" max="11523" width="12.6640625" customWidth="1"/>
    <col min="11524" max="11524" width="12" customWidth="1"/>
    <col min="11525" max="11549" width="11.44140625" customWidth="1"/>
    <col min="11770" max="11770" width="2.109375" customWidth="1"/>
    <col min="11771" max="11771" width="7.88671875" customWidth="1"/>
    <col min="11772" max="11772" width="5.6640625" customWidth="1"/>
    <col min="11773" max="11773" width="39.77734375" customWidth="1"/>
    <col min="11774" max="11774" width="32.77734375" customWidth="1"/>
    <col min="11775" max="11775" width="6.109375" customWidth="1"/>
    <col min="11776" max="11776" width="7.88671875" bestFit="1" customWidth="1"/>
    <col min="11777" max="11777" width="15.44140625" customWidth="1"/>
    <col min="11778" max="11778" width="12.21875" customWidth="1"/>
    <col min="11779" max="11779" width="12.6640625" customWidth="1"/>
    <col min="11780" max="11780" width="12" customWidth="1"/>
    <col min="11781" max="11805" width="11.44140625" customWidth="1"/>
    <col min="12026" max="12026" width="2.109375" customWidth="1"/>
    <col min="12027" max="12027" width="7.88671875" customWidth="1"/>
    <col min="12028" max="12028" width="5.6640625" customWidth="1"/>
    <col min="12029" max="12029" width="39.77734375" customWidth="1"/>
    <col min="12030" max="12030" width="32.77734375" customWidth="1"/>
    <col min="12031" max="12031" width="6.109375" customWidth="1"/>
    <col min="12032" max="12032" width="7.88671875" bestFit="1" customWidth="1"/>
    <col min="12033" max="12033" width="15.44140625" customWidth="1"/>
    <col min="12034" max="12034" width="12.21875" customWidth="1"/>
    <col min="12035" max="12035" width="12.6640625" customWidth="1"/>
    <col min="12036" max="12036" width="12" customWidth="1"/>
    <col min="12037" max="12061" width="11.44140625" customWidth="1"/>
    <col min="12282" max="12282" width="2.109375" customWidth="1"/>
    <col min="12283" max="12283" width="7.88671875" customWidth="1"/>
    <col min="12284" max="12284" width="5.6640625" customWidth="1"/>
    <col min="12285" max="12285" width="39.77734375" customWidth="1"/>
    <col min="12286" max="12286" width="32.77734375" customWidth="1"/>
    <col min="12287" max="12287" width="6.109375" customWidth="1"/>
    <col min="12288" max="12288" width="7.88671875" bestFit="1" customWidth="1"/>
    <col min="12289" max="12289" width="15.44140625" customWidth="1"/>
    <col min="12290" max="12290" width="12.21875" customWidth="1"/>
    <col min="12291" max="12291" width="12.6640625" customWidth="1"/>
    <col min="12292" max="12292" width="12" customWidth="1"/>
    <col min="12293" max="12317" width="11.44140625" customWidth="1"/>
    <col min="12538" max="12538" width="2.109375" customWidth="1"/>
    <col min="12539" max="12539" width="7.88671875" customWidth="1"/>
    <col min="12540" max="12540" width="5.6640625" customWidth="1"/>
    <col min="12541" max="12541" width="39.77734375" customWidth="1"/>
    <col min="12542" max="12542" width="32.77734375" customWidth="1"/>
    <col min="12543" max="12543" width="6.109375" customWidth="1"/>
    <col min="12544" max="12544" width="7.88671875" bestFit="1" customWidth="1"/>
    <col min="12545" max="12545" width="15.44140625" customWidth="1"/>
    <col min="12546" max="12546" width="12.21875" customWidth="1"/>
    <col min="12547" max="12547" width="12.6640625" customWidth="1"/>
    <col min="12548" max="12548" width="12" customWidth="1"/>
    <col min="12549" max="12573" width="11.44140625" customWidth="1"/>
    <col min="12794" max="12794" width="2.109375" customWidth="1"/>
    <col min="12795" max="12795" width="7.88671875" customWidth="1"/>
    <col min="12796" max="12796" width="5.6640625" customWidth="1"/>
    <col min="12797" max="12797" width="39.77734375" customWidth="1"/>
    <col min="12798" max="12798" width="32.77734375" customWidth="1"/>
    <col min="12799" max="12799" width="6.109375" customWidth="1"/>
    <col min="12800" max="12800" width="7.88671875" bestFit="1" customWidth="1"/>
    <col min="12801" max="12801" width="15.44140625" customWidth="1"/>
    <col min="12802" max="12802" width="12.21875" customWidth="1"/>
    <col min="12803" max="12803" width="12.6640625" customWidth="1"/>
    <col min="12804" max="12804" width="12" customWidth="1"/>
    <col min="12805" max="12829" width="11.44140625" customWidth="1"/>
    <col min="13050" max="13050" width="2.109375" customWidth="1"/>
    <col min="13051" max="13051" width="7.88671875" customWidth="1"/>
    <col min="13052" max="13052" width="5.6640625" customWidth="1"/>
    <col min="13053" max="13053" width="39.77734375" customWidth="1"/>
    <col min="13054" max="13054" width="32.77734375" customWidth="1"/>
    <col min="13055" max="13055" width="6.109375" customWidth="1"/>
    <col min="13056" max="13056" width="7.88671875" bestFit="1" customWidth="1"/>
    <col min="13057" max="13057" width="15.44140625" customWidth="1"/>
    <col min="13058" max="13058" width="12.21875" customWidth="1"/>
    <col min="13059" max="13059" width="12.6640625" customWidth="1"/>
    <col min="13060" max="13060" width="12" customWidth="1"/>
    <col min="13061" max="13085" width="11.44140625" customWidth="1"/>
    <col min="13306" max="13306" width="2.109375" customWidth="1"/>
    <col min="13307" max="13307" width="7.88671875" customWidth="1"/>
    <col min="13308" max="13308" width="5.6640625" customWidth="1"/>
    <col min="13309" max="13309" width="39.77734375" customWidth="1"/>
    <col min="13310" max="13310" width="32.77734375" customWidth="1"/>
    <col min="13311" max="13311" width="6.109375" customWidth="1"/>
    <col min="13312" max="13312" width="7.88671875" bestFit="1" customWidth="1"/>
    <col min="13313" max="13313" width="15.44140625" customWidth="1"/>
    <col min="13314" max="13314" width="12.21875" customWidth="1"/>
    <col min="13315" max="13315" width="12.6640625" customWidth="1"/>
    <col min="13316" max="13316" width="12" customWidth="1"/>
    <col min="13317" max="13341" width="11.44140625" customWidth="1"/>
    <col min="13562" max="13562" width="2.109375" customWidth="1"/>
    <col min="13563" max="13563" width="7.88671875" customWidth="1"/>
    <col min="13564" max="13564" width="5.6640625" customWidth="1"/>
    <col min="13565" max="13565" width="39.77734375" customWidth="1"/>
    <col min="13566" max="13566" width="32.77734375" customWidth="1"/>
    <col min="13567" max="13567" width="6.109375" customWidth="1"/>
    <col min="13568" max="13568" width="7.88671875" bestFit="1" customWidth="1"/>
    <col min="13569" max="13569" width="15.44140625" customWidth="1"/>
    <col min="13570" max="13570" width="12.21875" customWidth="1"/>
    <col min="13571" max="13571" width="12.6640625" customWidth="1"/>
    <col min="13572" max="13572" width="12" customWidth="1"/>
    <col min="13573" max="13597" width="11.44140625" customWidth="1"/>
    <col min="13818" max="13818" width="2.109375" customWidth="1"/>
    <col min="13819" max="13819" width="7.88671875" customWidth="1"/>
    <col min="13820" max="13820" width="5.6640625" customWidth="1"/>
    <col min="13821" max="13821" width="39.77734375" customWidth="1"/>
    <col min="13822" max="13822" width="32.77734375" customWidth="1"/>
    <col min="13823" max="13823" width="6.109375" customWidth="1"/>
    <col min="13824" max="13824" width="7.88671875" bestFit="1" customWidth="1"/>
    <col min="13825" max="13825" width="15.44140625" customWidth="1"/>
    <col min="13826" max="13826" width="12.21875" customWidth="1"/>
    <col min="13827" max="13827" width="12.6640625" customWidth="1"/>
    <col min="13828" max="13828" width="12" customWidth="1"/>
    <col min="13829" max="13853" width="11.44140625" customWidth="1"/>
    <col min="14074" max="14074" width="2.109375" customWidth="1"/>
    <col min="14075" max="14075" width="7.88671875" customWidth="1"/>
    <col min="14076" max="14076" width="5.6640625" customWidth="1"/>
    <col min="14077" max="14077" width="39.77734375" customWidth="1"/>
    <col min="14078" max="14078" width="32.77734375" customWidth="1"/>
    <col min="14079" max="14079" width="6.109375" customWidth="1"/>
    <col min="14080" max="14080" width="7.88671875" bestFit="1" customWidth="1"/>
    <col min="14081" max="14081" width="15.44140625" customWidth="1"/>
    <col min="14082" max="14082" width="12.21875" customWidth="1"/>
    <col min="14083" max="14083" width="12.6640625" customWidth="1"/>
    <col min="14084" max="14084" width="12" customWidth="1"/>
    <col min="14085" max="14109" width="11.44140625" customWidth="1"/>
    <col min="14330" max="14330" width="2.109375" customWidth="1"/>
    <col min="14331" max="14331" width="7.88671875" customWidth="1"/>
    <col min="14332" max="14332" width="5.6640625" customWidth="1"/>
    <col min="14333" max="14333" width="39.77734375" customWidth="1"/>
    <col min="14334" max="14334" width="32.77734375" customWidth="1"/>
    <col min="14335" max="14335" width="6.109375" customWidth="1"/>
    <col min="14336" max="14336" width="7.88671875" bestFit="1" customWidth="1"/>
    <col min="14337" max="14337" width="15.44140625" customWidth="1"/>
    <col min="14338" max="14338" width="12.21875" customWidth="1"/>
    <col min="14339" max="14339" width="12.6640625" customWidth="1"/>
    <col min="14340" max="14340" width="12" customWidth="1"/>
    <col min="14341" max="14365" width="11.44140625" customWidth="1"/>
    <col min="14586" max="14586" width="2.109375" customWidth="1"/>
    <col min="14587" max="14587" width="7.88671875" customWidth="1"/>
    <col min="14588" max="14588" width="5.6640625" customWidth="1"/>
    <col min="14589" max="14589" width="39.77734375" customWidth="1"/>
    <col min="14590" max="14590" width="32.77734375" customWidth="1"/>
    <col min="14591" max="14591" width="6.109375" customWidth="1"/>
    <col min="14592" max="14592" width="7.88671875" bestFit="1" customWidth="1"/>
    <col min="14593" max="14593" width="15.44140625" customWidth="1"/>
    <col min="14594" max="14594" width="12.21875" customWidth="1"/>
    <col min="14595" max="14595" width="12.6640625" customWidth="1"/>
    <col min="14596" max="14596" width="12" customWidth="1"/>
    <col min="14597" max="14621" width="11.44140625" customWidth="1"/>
    <col min="14842" max="14842" width="2.109375" customWidth="1"/>
    <col min="14843" max="14843" width="7.88671875" customWidth="1"/>
    <col min="14844" max="14844" width="5.6640625" customWidth="1"/>
    <col min="14845" max="14845" width="39.77734375" customWidth="1"/>
    <col min="14846" max="14846" width="32.77734375" customWidth="1"/>
    <col min="14847" max="14847" width="6.109375" customWidth="1"/>
    <col min="14848" max="14848" width="7.88671875" bestFit="1" customWidth="1"/>
    <col min="14849" max="14849" width="15.44140625" customWidth="1"/>
    <col min="14850" max="14850" width="12.21875" customWidth="1"/>
    <col min="14851" max="14851" width="12.6640625" customWidth="1"/>
    <col min="14852" max="14852" width="12" customWidth="1"/>
    <col min="14853" max="14877" width="11.44140625" customWidth="1"/>
    <col min="15098" max="15098" width="2.109375" customWidth="1"/>
    <col min="15099" max="15099" width="7.88671875" customWidth="1"/>
    <col min="15100" max="15100" width="5.6640625" customWidth="1"/>
    <col min="15101" max="15101" width="39.77734375" customWidth="1"/>
    <col min="15102" max="15102" width="32.77734375" customWidth="1"/>
    <col min="15103" max="15103" width="6.109375" customWidth="1"/>
    <col min="15104" max="15104" width="7.88671875" bestFit="1" customWidth="1"/>
    <col min="15105" max="15105" width="15.44140625" customWidth="1"/>
    <col min="15106" max="15106" width="12.21875" customWidth="1"/>
    <col min="15107" max="15107" width="12.6640625" customWidth="1"/>
    <col min="15108" max="15108" width="12" customWidth="1"/>
    <col min="15109" max="15133" width="11.44140625" customWidth="1"/>
    <col min="15354" max="15354" width="2.109375" customWidth="1"/>
    <col min="15355" max="15355" width="7.88671875" customWidth="1"/>
    <col min="15356" max="15356" width="5.6640625" customWidth="1"/>
    <col min="15357" max="15357" width="39.77734375" customWidth="1"/>
    <col min="15358" max="15358" width="32.77734375" customWidth="1"/>
    <col min="15359" max="15359" width="6.109375" customWidth="1"/>
    <col min="15360" max="15360" width="7.88671875" bestFit="1" customWidth="1"/>
    <col min="15361" max="15361" width="15.44140625" customWidth="1"/>
    <col min="15362" max="15362" width="12.21875" customWidth="1"/>
    <col min="15363" max="15363" width="12.6640625" customWidth="1"/>
    <col min="15364" max="15364" width="12" customWidth="1"/>
    <col min="15365" max="15389" width="11.44140625" customWidth="1"/>
    <col min="15610" max="15610" width="2.109375" customWidth="1"/>
    <col min="15611" max="15611" width="7.88671875" customWidth="1"/>
    <col min="15612" max="15612" width="5.6640625" customWidth="1"/>
    <col min="15613" max="15613" width="39.77734375" customWidth="1"/>
    <col min="15614" max="15614" width="32.77734375" customWidth="1"/>
    <col min="15615" max="15615" width="6.109375" customWidth="1"/>
    <col min="15616" max="15616" width="7.88671875" bestFit="1" customWidth="1"/>
    <col min="15617" max="15617" width="15.44140625" customWidth="1"/>
    <col min="15618" max="15618" width="12.21875" customWidth="1"/>
    <col min="15619" max="15619" width="12.6640625" customWidth="1"/>
    <col min="15620" max="15620" width="12" customWidth="1"/>
    <col min="15621" max="15645" width="11.44140625" customWidth="1"/>
    <col min="15866" max="15866" width="2.109375" customWidth="1"/>
    <col min="15867" max="15867" width="7.88671875" customWidth="1"/>
    <col min="15868" max="15868" width="5.6640625" customWidth="1"/>
    <col min="15869" max="15869" width="39.77734375" customWidth="1"/>
    <col min="15870" max="15870" width="32.77734375" customWidth="1"/>
    <col min="15871" max="15871" width="6.109375" customWidth="1"/>
    <col min="15872" max="15872" width="7.88671875" bestFit="1" customWidth="1"/>
    <col min="15873" max="15873" width="15.44140625" customWidth="1"/>
    <col min="15874" max="15874" width="12.21875" customWidth="1"/>
    <col min="15875" max="15875" width="12.6640625" customWidth="1"/>
    <col min="15876" max="15876" width="12" customWidth="1"/>
    <col min="15877" max="15901" width="11.44140625" customWidth="1"/>
    <col min="16122" max="16122" width="2.109375" customWidth="1"/>
    <col min="16123" max="16123" width="7.88671875" customWidth="1"/>
    <col min="16124" max="16124" width="5.6640625" customWidth="1"/>
    <col min="16125" max="16125" width="39.77734375" customWidth="1"/>
    <col min="16126" max="16126" width="32.77734375" customWidth="1"/>
    <col min="16127" max="16127" width="6.109375" customWidth="1"/>
    <col min="16128" max="16128" width="7.88671875" bestFit="1" customWidth="1"/>
    <col min="16129" max="16129" width="15.44140625" customWidth="1"/>
    <col min="16130" max="16130" width="12.21875" customWidth="1"/>
    <col min="16131" max="16131" width="12.6640625" customWidth="1"/>
    <col min="16132" max="16132" width="12" customWidth="1"/>
    <col min="16133" max="16157" width="11.44140625" customWidth="1"/>
  </cols>
  <sheetData>
    <row r="1" spans="1:45" ht="18.75" thickBot="1" x14ac:dyDescent="0.3">
      <c r="A1" s="189"/>
      <c r="B1" s="181"/>
      <c r="C1" s="182" t="s">
        <v>733</v>
      </c>
      <c r="D1" s="210"/>
      <c r="E1" s="277"/>
      <c r="F1" s="185"/>
      <c r="G1" s="185"/>
      <c r="H1" s="185"/>
      <c r="I1" s="185"/>
      <c r="J1" s="186"/>
      <c r="K1" s="186"/>
      <c r="L1" s="278"/>
      <c r="M1" s="186"/>
      <c r="N1" s="186"/>
      <c r="O1" s="186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9"/>
      <c r="AI1" s="187"/>
      <c r="AJ1" s="187"/>
      <c r="AQ1" s="933"/>
      <c r="AR1" s="933"/>
      <c r="AS1" s="933"/>
    </row>
    <row r="2" spans="1:45" ht="32.25" thickBot="1" x14ac:dyDescent="0.25">
      <c r="A2" s="191"/>
      <c r="B2" s="191"/>
      <c r="C2" s="279" t="s">
        <v>594</v>
      </c>
      <c r="D2" s="192" t="s">
        <v>140</v>
      </c>
      <c r="E2" s="280" t="s">
        <v>113</v>
      </c>
      <c r="F2" s="192" t="s">
        <v>141</v>
      </c>
      <c r="G2" s="192" t="s">
        <v>189</v>
      </c>
      <c r="H2" s="214" t="str">
        <f>'TITLE PAGE'!D14</f>
        <v>2016-17</v>
      </c>
      <c r="I2" s="281" t="str">
        <f>'WRZ summary'!E3</f>
        <v>For info 2017-18</v>
      </c>
      <c r="J2" s="281" t="str">
        <f>'WRZ summary'!F3</f>
        <v>For info 2018-19</v>
      </c>
      <c r="K2" s="281" t="str">
        <f>'WRZ summary'!G3</f>
        <v>For info 2019-20</v>
      </c>
      <c r="L2" s="215" t="str">
        <f>'WRZ summary'!H3</f>
        <v>2020-21</v>
      </c>
      <c r="M2" s="215" t="str">
        <f>'WRZ summary'!I3</f>
        <v>2021-22</v>
      </c>
      <c r="N2" s="215" t="str">
        <f>'WRZ summary'!J3</f>
        <v>2022-23</v>
      </c>
      <c r="O2" s="215" t="str">
        <f>'WRZ summary'!K3</f>
        <v>2023-24</v>
      </c>
      <c r="P2" s="215" t="str">
        <f>'WRZ summary'!L3</f>
        <v>2024-25</v>
      </c>
      <c r="Q2" s="215" t="str">
        <f>'WRZ summary'!M3</f>
        <v>2025-26</v>
      </c>
      <c r="R2" s="215" t="str">
        <f>'WRZ summary'!N3</f>
        <v>2026-27</v>
      </c>
      <c r="S2" s="215" t="str">
        <f>'WRZ summary'!O3</f>
        <v>2027-28</v>
      </c>
      <c r="T2" s="215" t="str">
        <f>'WRZ summary'!P3</f>
        <v>2028-29</v>
      </c>
      <c r="U2" s="215" t="str">
        <f>'WRZ summary'!Q3</f>
        <v>2029-30</v>
      </c>
      <c r="V2" s="215" t="str">
        <f>'WRZ summary'!R3</f>
        <v>2030-31</v>
      </c>
      <c r="W2" s="215" t="str">
        <f>'WRZ summary'!S3</f>
        <v>2031-32</v>
      </c>
      <c r="X2" s="215" t="str">
        <f>'WRZ summary'!T3</f>
        <v>2032-33</v>
      </c>
      <c r="Y2" s="215" t="str">
        <f>'WRZ summary'!U3</f>
        <v>2033-34</v>
      </c>
      <c r="Z2" s="215" t="str">
        <f>'WRZ summary'!V3</f>
        <v>2034-35</v>
      </c>
      <c r="AA2" s="215" t="str">
        <f>'WRZ summary'!W3</f>
        <v>2035-36</v>
      </c>
      <c r="AB2" s="215" t="str">
        <f>'WRZ summary'!X3</f>
        <v>2036-37</v>
      </c>
      <c r="AC2" s="215" t="str">
        <f>'WRZ summary'!Y3</f>
        <v>2037-38</v>
      </c>
      <c r="AD2" s="215" t="str">
        <f>'WRZ summary'!Z3</f>
        <v>2038-39</v>
      </c>
      <c r="AE2" s="215" t="str">
        <f>'WRZ summary'!AA3</f>
        <v>2039-40</v>
      </c>
      <c r="AF2" s="215" t="str">
        <f>'WRZ summary'!AB3</f>
        <v>2040-41</v>
      </c>
      <c r="AG2" s="215" t="str">
        <f>'WRZ summary'!AC3</f>
        <v>2041-42</v>
      </c>
      <c r="AH2" s="215" t="str">
        <f>'WRZ summary'!AD3</f>
        <v>2042-43</v>
      </c>
      <c r="AI2" s="215" t="str">
        <f>'WRZ summary'!AE3</f>
        <v>2043-44</v>
      </c>
      <c r="AJ2" s="216" t="str">
        <f>'WRZ summary'!AF3</f>
        <v>2044-45</v>
      </c>
      <c r="AL2" s="627"/>
      <c r="AM2" s="627"/>
      <c r="AN2" s="627"/>
      <c r="AO2" s="627"/>
      <c r="AQ2" s="627"/>
      <c r="AR2" s="627"/>
      <c r="AS2" s="627"/>
    </row>
    <row r="3" spans="1:45" x14ac:dyDescent="0.2">
      <c r="A3" s="180"/>
      <c r="B3" s="958" t="s">
        <v>340</v>
      </c>
      <c r="C3" s="817" t="s">
        <v>734</v>
      </c>
      <c r="D3" s="840" t="s">
        <v>735</v>
      </c>
      <c r="E3" s="818" t="s">
        <v>736</v>
      </c>
      <c r="F3" s="820" t="s">
        <v>75</v>
      </c>
      <c r="G3" s="820">
        <v>2</v>
      </c>
      <c r="H3" s="661">
        <f>SUM('8. FP Demand'!H3,'8. FP Demand'!H4,'8. FP Demand'!H5,'8. FP Demand'!H6,'8. FP Demand'!H30,'8. FP Demand'!H31,'8. FP Demand'!H36:H37)</f>
        <v>8.078213262401361</v>
      </c>
      <c r="I3" s="327">
        <f>SUM('8. FP Demand'!I3,'8. FP Demand'!I4,'8. FP Demand'!I5,'8. FP Demand'!I6,'8. FP Demand'!I30,'8. FP Demand'!I31,'8. FP Demand'!I36:I37)</f>
        <v>8.0791581957164702</v>
      </c>
      <c r="J3" s="327">
        <f>SUM('8. FP Demand'!J3,'8. FP Demand'!J4,'8. FP Demand'!J5,'8. FP Demand'!J6,'8. FP Demand'!J30,'8. FP Demand'!J31,'8. FP Demand'!J36:J37)</f>
        <v>8.0711798863254707</v>
      </c>
      <c r="K3" s="327">
        <f>SUM('8. FP Demand'!K3,'8. FP Demand'!K4,'8. FP Demand'!K5,'8. FP Demand'!K6,'8. FP Demand'!K30,'8. FP Demand'!K31,'8. FP Demand'!K36:K37)</f>
        <v>8.0840442134040487</v>
      </c>
      <c r="L3" s="821">
        <f>SUM('8. FP Demand'!L3,'8. FP Demand'!L4,'8. FP Demand'!L5,'8. FP Demand'!L6,'8. FP Demand'!L30,'8. FP Demand'!L31,'8. FP Demand'!L36:L37)</f>
        <v>8.0881091996816998</v>
      </c>
      <c r="M3" s="821">
        <f>SUM('8. FP Demand'!M3,'8. FP Demand'!M4,'8. FP Demand'!M5,'8. FP Demand'!M6,'8. FP Demand'!M30,'8. FP Demand'!M31,'8. FP Demand'!M36:M37)</f>
        <v>8.1133903607713584</v>
      </c>
      <c r="N3" s="821">
        <f>SUM('8. FP Demand'!N3,'8. FP Demand'!N4,'8. FP Demand'!N5,'8. FP Demand'!N6,'8. FP Demand'!N30,'8. FP Demand'!N31,'8. FP Demand'!N36:N37)</f>
        <v>8.1366340123562626</v>
      </c>
      <c r="O3" s="821">
        <f>SUM('8. FP Demand'!O3,'8. FP Demand'!O4,'8. FP Demand'!O5,'8. FP Demand'!O6,'8. FP Demand'!O30,'8. FP Demand'!O31,'8. FP Demand'!O36:O37)</f>
        <v>8.1482547073236002</v>
      </c>
      <c r="P3" s="821">
        <f>SUM('8. FP Demand'!P3,'8. FP Demand'!P4,'8. FP Demand'!P5,'8. FP Demand'!P6,'8. FP Demand'!P30,'8. FP Demand'!P31,'8. FP Demand'!P36:P37)</f>
        <v>8.1585013231210723</v>
      </c>
      <c r="Q3" s="821">
        <f>SUM('8. FP Demand'!Q3,'8. FP Demand'!Q4,'8. FP Demand'!Q5,'8. FP Demand'!Q6,'8. FP Demand'!Q30,'8. FP Demand'!Q31,'8. FP Demand'!Q36:Q37)</f>
        <v>7.9630410371386695</v>
      </c>
      <c r="R3" s="821">
        <f>SUM('8. FP Demand'!R3,'8. FP Demand'!R4,'8. FP Demand'!R5,'8. FP Demand'!R6,'8. FP Demand'!R30,'8. FP Demand'!R31,'8. FP Demand'!R36:R37)</f>
        <v>7.9363271269973774</v>
      </c>
      <c r="S3" s="821">
        <f>SUM('8. FP Demand'!S3,'8. FP Demand'!S4,'8. FP Demand'!S5,'8. FP Demand'!S6,'8. FP Demand'!S30,'8. FP Demand'!S31,'8. FP Demand'!S36:S37)</f>
        <v>7.9049885690940576</v>
      </c>
      <c r="T3" s="821">
        <f>SUM('8. FP Demand'!T3,'8. FP Demand'!T4,'8. FP Demand'!T5,'8. FP Demand'!T6,'8. FP Demand'!T30,'8. FP Demand'!T31,'8. FP Demand'!T36:T37)</f>
        <v>7.8643860270922286</v>
      </c>
      <c r="U3" s="821">
        <f>SUM('8. FP Demand'!U3,'8. FP Demand'!U4,'8. FP Demand'!U5,'8. FP Demand'!U6,'8. FP Demand'!U30,'8. FP Demand'!U31,'8. FP Demand'!U36:U37)</f>
        <v>7.8306677265295006</v>
      </c>
      <c r="V3" s="821">
        <f>SUM('8. FP Demand'!V3,'8. FP Demand'!V4,'8. FP Demand'!V5,'8. FP Demand'!V6,'8. FP Demand'!V30,'8. FP Demand'!V31,'8. FP Demand'!V36:V37)</f>
        <v>7.8010610779547171</v>
      </c>
      <c r="W3" s="821">
        <f>SUM('8. FP Demand'!W3,'8. FP Demand'!W4,'8. FP Demand'!W5,'8. FP Demand'!W6,'8. FP Demand'!W30,'8. FP Demand'!W31,'8. FP Demand'!W36:W37)</f>
        <v>7.76820816038666</v>
      </c>
      <c r="X3" s="821">
        <f>SUM('8. FP Demand'!X3,'8. FP Demand'!X4,'8. FP Demand'!X5,'8. FP Demand'!X6,'8. FP Demand'!X30,'8. FP Demand'!X31,'8. FP Demand'!X36:X37)</f>
        <v>7.7325222215881535</v>
      </c>
      <c r="Y3" s="821">
        <f>SUM('8. FP Demand'!Y3,'8. FP Demand'!Y4,'8. FP Demand'!Y5,'8. FP Demand'!Y6,'8. FP Demand'!Y30,'8. FP Demand'!Y31,'8. FP Demand'!Y36:Y37)</f>
        <v>7.7059097722262244</v>
      </c>
      <c r="Z3" s="821">
        <f>SUM('8. FP Demand'!Z3,'8. FP Demand'!Z4,'8. FP Demand'!Z5,'8. FP Demand'!Z6,'8. FP Demand'!Z30,'8. FP Demand'!Z31,'8. FP Demand'!Z36:Z37)</f>
        <v>7.6760157421951263</v>
      </c>
      <c r="AA3" s="821">
        <f>SUM('8. FP Demand'!AA3,'8. FP Demand'!AA4,'8. FP Demand'!AA5,'8. FP Demand'!AA6,'8. FP Demand'!AA30,'8. FP Demand'!AA31,'8. FP Demand'!AA36:AA37)</f>
        <v>7.6681304127810064</v>
      </c>
      <c r="AB3" s="821">
        <f>SUM('8. FP Demand'!AB3,'8. FP Demand'!AB4,'8. FP Demand'!AB5,'8. FP Demand'!AB6,'8. FP Demand'!AB30,'8. FP Demand'!AB31,'8. FP Demand'!AB36:AB37)</f>
        <v>7.6563345932397429</v>
      </c>
      <c r="AC3" s="821">
        <f>SUM('8. FP Demand'!AC3,'8. FP Demand'!AC4,'8. FP Demand'!AC5,'8. FP Demand'!AC6,'8. FP Demand'!AC30,'8. FP Demand'!AC31,'8. FP Demand'!AC36:AC37)</f>
        <v>7.6555856618055316</v>
      </c>
      <c r="AD3" s="821">
        <f>SUM('8. FP Demand'!AD3,'8. FP Demand'!AD4,'8. FP Demand'!AD5,'8. FP Demand'!AD6,'8. FP Demand'!AD30,'8. FP Demand'!AD31,'8. FP Demand'!AD36:AD37)</f>
        <v>7.6404115546527445</v>
      </c>
      <c r="AE3" s="821">
        <f>SUM('8. FP Demand'!AE3,'8. FP Demand'!AE4,'8. FP Demand'!AE5,'8. FP Demand'!AE6,'8. FP Demand'!AE30,'8. FP Demand'!AE31,'8. FP Demand'!AE36:AE37)</f>
        <v>7.6290192563824704</v>
      </c>
      <c r="AF3" s="821">
        <f>SUM('8. FP Demand'!AF3,'8. FP Demand'!AF4,'8. FP Demand'!AF5,'8. FP Demand'!AF6,'8. FP Demand'!AF30,'8. FP Demand'!AF31,'8. FP Demand'!AF36:AF37)</f>
        <v>7.6333368427128727</v>
      </c>
      <c r="AG3" s="821">
        <f>SUM('8. FP Demand'!AG3,'8. FP Demand'!AG4,'8. FP Demand'!AG5,'8. FP Demand'!AG6,'8. FP Demand'!AG30,'8. FP Demand'!AG31,'8. FP Demand'!AG36:AG37)</f>
        <v>7.6312699709802629</v>
      </c>
      <c r="AH3" s="821">
        <f>SUM('8. FP Demand'!AH3,'8. FP Demand'!AH4,'8. FP Demand'!AH5,'8. FP Demand'!AH6,'8. FP Demand'!AH30,'8. FP Demand'!AH31,'8. FP Demand'!AH36:AH37)</f>
        <v>7.6232318179147667</v>
      </c>
      <c r="AI3" s="821">
        <f>SUM('8. FP Demand'!AI3,'8. FP Demand'!AI4,'8. FP Demand'!AI5,'8. FP Demand'!AI6,'8. FP Demand'!AI30,'8. FP Demand'!AI31,'8. FP Demand'!AI36:AI37)</f>
        <v>7.614560167022308</v>
      </c>
      <c r="AJ3" s="822">
        <f>SUM('8. FP Demand'!AJ3,'8. FP Demand'!AJ4,'8. FP Demand'!AJ5,'8. FP Demand'!AJ6,'8. FP Demand'!AJ30,'8. FP Demand'!AJ31,'8. FP Demand'!AJ36:AJ37)</f>
        <v>7.6000347114422615</v>
      </c>
    </row>
    <row r="4" spans="1:45" x14ac:dyDescent="0.2">
      <c r="A4" s="180"/>
      <c r="B4" s="959"/>
      <c r="C4" s="640" t="s">
        <v>737</v>
      </c>
      <c r="D4" s="641" t="s">
        <v>345</v>
      </c>
      <c r="E4" s="809" t="s">
        <v>795</v>
      </c>
      <c r="F4" s="642" t="s">
        <v>75</v>
      </c>
      <c r="G4" s="642">
        <v>2</v>
      </c>
      <c r="H4" s="635">
        <f>'7. FP Supply'!H21-('7. FP Supply'!H27+'7. FP Supply'!H28)</f>
        <v>0</v>
      </c>
      <c r="I4" s="326">
        <f>'7. FP Supply'!I21-('7. FP Supply'!I27+'7. FP Supply'!I28)</f>
        <v>0</v>
      </c>
      <c r="J4" s="326">
        <f>'7. FP Supply'!J21-('7. FP Supply'!J27+'7. FP Supply'!J28)</f>
        <v>0</v>
      </c>
      <c r="K4" s="326">
        <f>'7. FP Supply'!K21-('7. FP Supply'!K27+'7. FP Supply'!K28)</f>
        <v>0</v>
      </c>
      <c r="L4" s="455">
        <f>'7. FP Supply'!L21-('7. FP Supply'!L27+'7. FP Supply'!L28)</f>
        <v>0</v>
      </c>
      <c r="M4" s="455">
        <f>'7. FP Supply'!M21-('7. FP Supply'!M27+'7. FP Supply'!M28)</f>
        <v>0</v>
      </c>
      <c r="N4" s="455">
        <f>'7. FP Supply'!N21-('7. FP Supply'!N27+'7. FP Supply'!N28)</f>
        <v>0</v>
      </c>
      <c r="O4" s="455">
        <f>'7. FP Supply'!O21-('7. FP Supply'!O27+'7. FP Supply'!O28)</f>
        <v>0</v>
      </c>
      <c r="P4" s="455">
        <f>'7. FP Supply'!P21-('7. FP Supply'!P27+'7. FP Supply'!P28)</f>
        <v>0</v>
      </c>
      <c r="Q4" s="455">
        <f>'7. FP Supply'!Q21-('7. FP Supply'!Q27+'7. FP Supply'!Q28)</f>
        <v>0</v>
      </c>
      <c r="R4" s="455">
        <f>'7. FP Supply'!R21-('7. FP Supply'!R27+'7. FP Supply'!R28)</f>
        <v>0</v>
      </c>
      <c r="S4" s="455">
        <f>'7. FP Supply'!S21-('7. FP Supply'!S27+'7. FP Supply'!S28)</f>
        <v>0</v>
      </c>
      <c r="T4" s="455">
        <f>'7. FP Supply'!T21-('7. FP Supply'!T27+'7. FP Supply'!T28)</f>
        <v>0</v>
      </c>
      <c r="U4" s="455">
        <f>'7. FP Supply'!U21-('7. FP Supply'!U27+'7. FP Supply'!U28)</f>
        <v>0</v>
      </c>
      <c r="V4" s="455">
        <f>'7. FP Supply'!V21-('7. FP Supply'!V27+'7. FP Supply'!V28)</f>
        <v>0</v>
      </c>
      <c r="W4" s="455">
        <f>'7. FP Supply'!W21-('7. FP Supply'!W27+'7. FP Supply'!W28)</f>
        <v>0</v>
      </c>
      <c r="X4" s="455">
        <f>'7. FP Supply'!X21-('7. FP Supply'!X27+'7. FP Supply'!X28)</f>
        <v>0</v>
      </c>
      <c r="Y4" s="455">
        <f>'7. FP Supply'!Y21-('7. FP Supply'!Y27+'7. FP Supply'!Y28)</f>
        <v>0</v>
      </c>
      <c r="Z4" s="455">
        <f>'7. FP Supply'!Z21-('7. FP Supply'!Z27+'7. FP Supply'!Z28)</f>
        <v>0</v>
      </c>
      <c r="AA4" s="455">
        <f>'7. FP Supply'!AA21-('7. FP Supply'!AA27+'7. FP Supply'!AA28)</f>
        <v>0</v>
      </c>
      <c r="AB4" s="455">
        <f>'7. FP Supply'!AB21-('7. FP Supply'!AB27+'7. FP Supply'!AB28)</f>
        <v>0</v>
      </c>
      <c r="AC4" s="455">
        <f>'7. FP Supply'!AC21-('7. FP Supply'!AC27+'7. FP Supply'!AC28)</f>
        <v>0</v>
      </c>
      <c r="AD4" s="455">
        <f>'7. FP Supply'!AD21-('7. FP Supply'!AD27+'7. FP Supply'!AD28)</f>
        <v>0</v>
      </c>
      <c r="AE4" s="455">
        <f>'7. FP Supply'!AE21-('7. FP Supply'!AE27+'7. FP Supply'!AE28)</f>
        <v>0</v>
      </c>
      <c r="AF4" s="455">
        <f>'7. FP Supply'!AF21-('7. FP Supply'!AF27+'7. FP Supply'!AF28)</f>
        <v>0</v>
      </c>
      <c r="AG4" s="455">
        <f>'7. FP Supply'!AG21-('7. FP Supply'!AG27+'7. FP Supply'!AG28)</f>
        <v>0</v>
      </c>
      <c r="AH4" s="455">
        <f>'7. FP Supply'!AH21-('7. FP Supply'!AH27+'7. FP Supply'!AH28)</f>
        <v>0</v>
      </c>
      <c r="AI4" s="455">
        <f>'7. FP Supply'!AI21-('7. FP Supply'!AI27+'7. FP Supply'!AI28)</f>
        <v>0</v>
      </c>
      <c r="AJ4" s="643">
        <f>'7. FP Supply'!AJ21-('7. FP Supply'!AJ27+'7. FP Supply'!AJ28)</f>
        <v>0</v>
      </c>
    </row>
    <row r="5" spans="1:45" x14ac:dyDescent="0.2">
      <c r="A5" s="180"/>
      <c r="B5" s="959"/>
      <c r="C5" s="640" t="s">
        <v>76</v>
      </c>
      <c r="D5" s="641" t="s">
        <v>347</v>
      </c>
      <c r="E5" s="809" t="s">
        <v>738</v>
      </c>
      <c r="F5" s="642" t="s">
        <v>75</v>
      </c>
      <c r="G5" s="642">
        <v>2</v>
      </c>
      <c r="H5" s="635">
        <f>H4+('7. FP Supply'!H4+'7. FP Supply'!H8)-('7. FP Supply'!H13+'7. FP Supply'!H17)</f>
        <v>10</v>
      </c>
      <c r="I5" s="326">
        <f>I4+('7. FP Supply'!I4+'7. FP Supply'!I8)-('7. FP Supply'!I13+'7. FP Supply'!I17)</f>
        <v>10</v>
      </c>
      <c r="J5" s="326">
        <f>J4+('7. FP Supply'!J4+'7. FP Supply'!J8)-('7. FP Supply'!J13+'7. FP Supply'!J17)</f>
        <v>10</v>
      </c>
      <c r="K5" s="326">
        <f>K4+('7. FP Supply'!K4+'7. FP Supply'!K8)-('7. FP Supply'!K13+'7. FP Supply'!K17)</f>
        <v>10</v>
      </c>
      <c r="L5" s="455">
        <f>L4+('7. FP Supply'!L4+'7. FP Supply'!L8)-('7. FP Supply'!L13+'7. FP Supply'!L17)</f>
        <v>10</v>
      </c>
      <c r="M5" s="455">
        <f>M4+('7. FP Supply'!M4+'7. FP Supply'!M8)-('7. FP Supply'!M13+'7. FP Supply'!M17)</f>
        <v>10</v>
      </c>
      <c r="N5" s="455">
        <f>N4+('7. FP Supply'!N4+'7. FP Supply'!N8)-('7. FP Supply'!N13+'7. FP Supply'!N17)</f>
        <v>10</v>
      </c>
      <c r="O5" s="455">
        <f>O4+('7. FP Supply'!O4+'7. FP Supply'!O8)-('7. FP Supply'!O13+'7. FP Supply'!O17)</f>
        <v>10</v>
      </c>
      <c r="P5" s="455">
        <f>P4+('7. FP Supply'!P4+'7. FP Supply'!P8)-('7. FP Supply'!P13+'7. FP Supply'!P17)</f>
        <v>10</v>
      </c>
      <c r="Q5" s="455">
        <f>Q4+('7. FP Supply'!Q4+'7. FP Supply'!Q8)-('7. FP Supply'!Q13+'7. FP Supply'!Q17)</f>
        <v>10</v>
      </c>
      <c r="R5" s="455">
        <f>R4+('7. FP Supply'!R4+'7. FP Supply'!R8)-('7. FP Supply'!R13+'7. FP Supply'!R17)</f>
        <v>10</v>
      </c>
      <c r="S5" s="455">
        <f>S4+('7. FP Supply'!S4+'7. FP Supply'!S8)-('7. FP Supply'!S13+'7. FP Supply'!S17)</f>
        <v>10</v>
      </c>
      <c r="T5" s="455">
        <f>T4+('7. FP Supply'!T4+'7. FP Supply'!T8)-('7. FP Supply'!T13+'7. FP Supply'!T17)</f>
        <v>10</v>
      </c>
      <c r="U5" s="455">
        <f>U4+('7. FP Supply'!U4+'7. FP Supply'!U8)-('7. FP Supply'!U13+'7. FP Supply'!U17)</f>
        <v>10</v>
      </c>
      <c r="V5" s="455">
        <f>V4+('7. FP Supply'!V4+'7. FP Supply'!V8)-('7. FP Supply'!V13+'7. FP Supply'!V17)</f>
        <v>10</v>
      </c>
      <c r="W5" s="455">
        <f>W4+('7. FP Supply'!W4+'7. FP Supply'!W8)-('7. FP Supply'!W13+'7. FP Supply'!W17)</f>
        <v>10</v>
      </c>
      <c r="X5" s="455">
        <f>X4+('7. FP Supply'!X4+'7. FP Supply'!X8)-('7. FP Supply'!X13+'7. FP Supply'!X17)</f>
        <v>10</v>
      </c>
      <c r="Y5" s="455">
        <f>Y4+('7. FP Supply'!Y4+'7. FP Supply'!Y8)-('7. FP Supply'!Y13+'7. FP Supply'!Y17)</f>
        <v>10</v>
      </c>
      <c r="Z5" s="455">
        <f>Z4+('7. FP Supply'!Z4+'7. FP Supply'!Z8)-('7. FP Supply'!Z13+'7. FP Supply'!Z17)</f>
        <v>10</v>
      </c>
      <c r="AA5" s="455">
        <f>AA4+('7. FP Supply'!AA4+'7. FP Supply'!AA8)-('7. FP Supply'!AA13+'7. FP Supply'!AA17)</f>
        <v>10</v>
      </c>
      <c r="AB5" s="455">
        <f>AB4+('7. FP Supply'!AB4+'7. FP Supply'!AB8)-('7. FP Supply'!AB13+'7. FP Supply'!AB17)</f>
        <v>10</v>
      </c>
      <c r="AC5" s="455">
        <f>AC4+('7. FP Supply'!AC4+'7. FP Supply'!AC8)-('7. FP Supply'!AC13+'7. FP Supply'!AC17)</f>
        <v>10</v>
      </c>
      <c r="AD5" s="455">
        <f>AD4+('7. FP Supply'!AD4+'7. FP Supply'!AD8)-('7. FP Supply'!AD13+'7. FP Supply'!AD17)</f>
        <v>10</v>
      </c>
      <c r="AE5" s="455">
        <f>AE4+('7. FP Supply'!AE4+'7. FP Supply'!AE8)-('7. FP Supply'!AE13+'7. FP Supply'!AE17)</f>
        <v>10</v>
      </c>
      <c r="AF5" s="455">
        <f>AF4+('7. FP Supply'!AF4+'7. FP Supply'!AF8)-('7. FP Supply'!AF13+'7. FP Supply'!AF17)</f>
        <v>10</v>
      </c>
      <c r="AG5" s="455">
        <f>AG4+('7. FP Supply'!AG4+'7. FP Supply'!AG8)-('7. FP Supply'!AG13+'7. FP Supply'!AG17)</f>
        <v>10</v>
      </c>
      <c r="AH5" s="455">
        <f>AH4+('7. FP Supply'!AH4+'7. FP Supply'!AH8)-('7. FP Supply'!AH13+'7. FP Supply'!AH17)</f>
        <v>10</v>
      </c>
      <c r="AI5" s="455">
        <f>AI4+('7. FP Supply'!AI4+'7. FP Supply'!AI8)-('7. FP Supply'!AI13+'7. FP Supply'!AI17)</f>
        <v>10</v>
      </c>
      <c r="AJ5" s="643">
        <f>AJ4+('7. FP Supply'!AJ4+'7. FP Supply'!AJ8)-('7. FP Supply'!AJ13+'7. FP Supply'!AJ17)</f>
        <v>10</v>
      </c>
    </row>
    <row r="6" spans="1:45" x14ac:dyDescent="0.2">
      <c r="A6" s="180"/>
      <c r="B6" s="959"/>
      <c r="C6" s="749" t="s">
        <v>739</v>
      </c>
      <c r="D6" s="750" t="s">
        <v>350</v>
      </c>
      <c r="E6" s="633" t="s">
        <v>124</v>
      </c>
      <c r="F6" s="810" t="s">
        <v>75</v>
      </c>
      <c r="G6" s="810">
        <v>2</v>
      </c>
      <c r="H6" s="635">
        <v>0</v>
      </c>
      <c r="I6" s="326">
        <v>0</v>
      </c>
      <c r="J6" s="326">
        <v>0</v>
      </c>
      <c r="K6" s="326">
        <v>0</v>
      </c>
      <c r="L6" s="449">
        <v>0</v>
      </c>
      <c r="M6" s="449">
        <v>0</v>
      </c>
      <c r="N6" s="449">
        <v>0</v>
      </c>
      <c r="O6" s="449">
        <v>0</v>
      </c>
      <c r="P6" s="449">
        <v>0</v>
      </c>
      <c r="Q6" s="449">
        <v>0</v>
      </c>
      <c r="R6" s="449">
        <v>0</v>
      </c>
      <c r="S6" s="449">
        <v>0</v>
      </c>
      <c r="T6" s="449">
        <v>0</v>
      </c>
      <c r="U6" s="449">
        <v>0</v>
      </c>
      <c r="V6" s="449">
        <v>0</v>
      </c>
      <c r="W6" s="449">
        <v>0</v>
      </c>
      <c r="X6" s="449">
        <v>0</v>
      </c>
      <c r="Y6" s="449">
        <v>0</v>
      </c>
      <c r="Z6" s="449">
        <v>0</v>
      </c>
      <c r="AA6" s="449">
        <v>0</v>
      </c>
      <c r="AB6" s="449">
        <v>0</v>
      </c>
      <c r="AC6" s="449">
        <v>0</v>
      </c>
      <c r="AD6" s="449">
        <v>0</v>
      </c>
      <c r="AE6" s="449">
        <v>0</v>
      </c>
      <c r="AF6" s="449">
        <v>0</v>
      </c>
      <c r="AG6" s="449">
        <v>0</v>
      </c>
      <c r="AH6" s="449">
        <v>0</v>
      </c>
      <c r="AI6" s="449">
        <v>0</v>
      </c>
      <c r="AJ6" s="459">
        <v>0</v>
      </c>
      <c r="AL6" s="629"/>
    </row>
    <row r="7" spans="1:45" x14ac:dyDescent="0.2">
      <c r="A7" s="180"/>
      <c r="B7" s="959"/>
      <c r="C7" s="749" t="s">
        <v>740</v>
      </c>
      <c r="D7" s="750" t="s">
        <v>352</v>
      </c>
      <c r="E7" s="633" t="s">
        <v>124</v>
      </c>
      <c r="F7" s="810" t="s">
        <v>75</v>
      </c>
      <c r="G7" s="810">
        <v>2</v>
      </c>
      <c r="H7" s="635">
        <v>0</v>
      </c>
      <c r="I7" s="326">
        <v>0</v>
      </c>
      <c r="J7" s="326">
        <v>0</v>
      </c>
      <c r="K7" s="326">
        <v>0</v>
      </c>
      <c r="L7" s="449">
        <v>0</v>
      </c>
      <c r="M7" s="449">
        <v>0</v>
      </c>
      <c r="N7" s="449">
        <v>0</v>
      </c>
      <c r="O7" s="449">
        <v>0</v>
      </c>
      <c r="P7" s="449">
        <v>0</v>
      </c>
      <c r="Q7" s="449">
        <v>0</v>
      </c>
      <c r="R7" s="449">
        <v>0</v>
      </c>
      <c r="S7" s="449">
        <v>0</v>
      </c>
      <c r="T7" s="449">
        <v>0</v>
      </c>
      <c r="U7" s="449">
        <v>0</v>
      </c>
      <c r="V7" s="449">
        <v>0</v>
      </c>
      <c r="W7" s="449">
        <v>0</v>
      </c>
      <c r="X7" s="449">
        <v>0</v>
      </c>
      <c r="Y7" s="449">
        <v>0</v>
      </c>
      <c r="Z7" s="449">
        <v>0</v>
      </c>
      <c r="AA7" s="449">
        <v>0</v>
      </c>
      <c r="AB7" s="449">
        <v>0</v>
      </c>
      <c r="AC7" s="449">
        <v>0</v>
      </c>
      <c r="AD7" s="449">
        <v>0</v>
      </c>
      <c r="AE7" s="449">
        <v>0</v>
      </c>
      <c r="AF7" s="449">
        <v>0</v>
      </c>
      <c r="AG7" s="449">
        <v>0</v>
      </c>
      <c r="AH7" s="449">
        <v>0</v>
      </c>
      <c r="AI7" s="449">
        <v>0</v>
      </c>
      <c r="AJ7" s="459">
        <v>0</v>
      </c>
      <c r="AL7" s="629"/>
    </row>
    <row r="8" spans="1:45" x14ac:dyDescent="0.2">
      <c r="A8" s="180"/>
      <c r="B8" s="959"/>
      <c r="C8" s="640" t="s">
        <v>98</v>
      </c>
      <c r="D8" s="641" t="s">
        <v>353</v>
      </c>
      <c r="E8" s="809" t="s">
        <v>741</v>
      </c>
      <c r="F8" s="642" t="s">
        <v>75</v>
      </c>
      <c r="G8" s="642">
        <v>2</v>
      </c>
      <c r="H8" s="635">
        <f t="shared" ref="H8:AJ8" si="0">H6+H7</f>
        <v>0</v>
      </c>
      <c r="I8" s="326">
        <f t="shared" ref="I8:K8" si="1">I6+I7</f>
        <v>0</v>
      </c>
      <c r="J8" s="326">
        <f t="shared" si="1"/>
        <v>0</v>
      </c>
      <c r="K8" s="326">
        <f t="shared" si="1"/>
        <v>0</v>
      </c>
      <c r="L8" s="455">
        <f t="shared" si="0"/>
        <v>0</v>
      </c>
      <c r="M8" s="455">
        <f t="shared" si="0"/>
        <v>0</v>
      </c>
      <c r="N8" s="455">
        <f t="shared" si="0"/>
        <v>0</v>
      </c>
      <c r="O8" s="455">
        <f t="shared" si="0"/>
        <v>0</v>
      </c>
      <c r="P8" s="455">
        <f t="shared" si="0"/>
        <v>0</v>
      </c>
      <c r="Q8" s="455">
        <f t="shared" si="0"/>
        <v>0</v>
      </c>
      <c r="R8" s="455">
        <f t="shared" si="0"/>
        <v>0</v>
      </c>
      <c r="S8" s="455">
        <f t="shared" si="0"/>
        <v>0</v>
      </c>
      <c r="T8" s="455">
        <f t="shared" si="0"/>
        <v>0</v>
      </c>
      <c r="U8" s="455">
        <f t="shared" si="0"/>
        <v>0</v>
      </c>
      <c r="V8" s="455">
        <f t="shared" si="0"/>
        <v>0</v>
      </c>
      <c r="W8" s="455">
        <f t="shared" si="0"/>
        <v>0</v>
      </c>
      <c r="X8" s="455">
        <f t="shared" si="0"/>
        <v>0</v>
      </c>
      <c r="Y8" s="455">
        <f t="shared" si="0"/>
        <v>0</v>
      </c>
      <c r="Z8" s="455">
        <f t="shared" si="0"/>
        <v>0</v>
      </c>
      <c r="AA8" s="455">
        <f t="shared" si="0"/>
        <v>0</v>
      </c>
      <c r="AB8" s="455">
        <f t="shared" si="0"/>
        <v>0</v>
      </c>
      <c r="AC8" s="455">
        <f t="shared" si="0"/>
        <v>0</v>
      </c>
      <c r="AD8" s="455">
        <f t="shared" si="0"/>
        <v>0</v>
      </c>
      <c r="AE8" s="455">
        <f t="shared" si="0"/>
        <v>0</v>
      </c>
      <c r="AF8" s="455">
        <f t="shared" si="0"/>
        <v>0</v>
      </c>
      <c r="AG8" s="455">
        <f t="shared" si="0"/>
        <v>0</v>
      </c>
      <c r="AH8" s="455">
        <f t="shared" si="0"/>
        <v>0</v>
      </c>
      <c r="AI8" s="455">
        <f t="shared" si="0"/>
        <v>0</v>
      </c>
      <c r="AJ8" s="643">
        <f t="shared" si="0"/>
        <v>0</v>
      </c>
    </row>
    <row r="9" spans="1:45" x14ac:dyDescent="0.2">
      <c r="A9" s="180"/>
      <c r="B9" s="959"/>
      <c r="C9" s="640" t="s">
        <v>101</v>
      </c>
      <c r="D9" s="641" t="s">
        <v>355</v>
      </c>
      <c r="E9" s="809" t="s">
        <v>742</v>
      </c>
      <c r="F9" s="642" t="s">
        <v>75</v>
      </c>
      <c r="G9" s="642">
        <v>2</v>
      </c>
      <c r="H9" s="635">
        <f>H5-H3</f>
        <v>1.921786737598639</v>
      </c>
      <c r="I9" s="326">
        <f t="shared" ref="I9:K9" si="2">I5-I3</f>
        <v>1.9208418042835298</v>
      </c>
      <c r="J9" s="326">
        <f t="shared" si="2"/>
        <v>1.9288201136745293</v>
      </c>
      <c r="K9" s="326">
        <f t="shared" si="2"/>
        <v>1.9159557865959513</v>
      </c>
      <c r="L9" s="455">
        <f>L5-L3</f>
        <v>1.9118908003183002</v>
      </c>
      <c r="M9" s="455">
        <f t="shared" ref="M9:AJ9" si="3">M5-M3</f>
        <v>1.8866096392286416</v>
      </c>
      <c r="N9" s="455">
        <f t="shared" si="3"/>
        <v>1.8633659876437374</v>
      </c>
      <c r="O9" s="455">
        <f t="shared" si="3"/>
        <v>1.8517452926763998</v>
      </c>
      <c r="P9" s="455">
        <f t="shared" si="3"/>
        <v>1.8414986768789277</v>
      </c>
      <c r="Q9" s="455">
        <f t="shared" si="3"/>
        <v>2.0369589628613305</v>
      </c>
      <c r="R9" s="455">
        <f t="shared" si="3"/>
        <v>2.0636728730026226</v>
      </c>
      <c r="S9" s="455">
        <f t="shared" si="3"/>
        <v>2.0950114309059424</v>
      </c>
      <c r="T9" s="455">
        <f t="shared" si="3"/>
        <v>2.1356139729077714</v>
      </c>
      <c r="U9" s="455">
        <f t="shared" si="3"/>
        <v>2.1693322734704994</v>
      </c>
      <c r="V9" s="455">
        <f t="shared" si="3"/>
        <v>2.1989389220452829</v>
      </c>
      <c r="W9" s="455">
        <f t="shared" si="3"/>
        <v>2.23179183961334</v>
      </c>
      <c r="X9" s="455">
        <f t="shared" si="3"/>
        <v>2.2674777784118465</v>
      </c>
      <c r="Y9" s="455">
        <f t="shared" si="3"/>
        <v>2.2940902277737756</v>
      </c>
      <c r="Z9" s="455">
        <f t="shared" si="3"/>
        <v>2.3239842578048737</v>
      </c>
      <c r="AA9" s="455">
        <f t="shared" si="3"/>
        <v>2.3318695872189936</v>
      </c>
      <c r="AB9" s="455">
        <f t="shared" si="3"/>
        <v>2.3436654067602571</v>
      </c>
      <c r="AC9" s="455">
        <f t="shared" si="3"/>
        <v>2.3444143381944684</v>
      </c>
      <c r="AD9" s="455">
        <f t="shared" si="3"/>
        <v>2.3595884453472555</v>
      </c>
      <c r="AE9" s="455">
        <f t="shared" si="3"/>
        <v>2.3709807436175296</v>
      </c>
      <c r="AF9" s="455">
        <f t="shared" si="3"/>
        <v>2.3666631572871273</v>
      </c>
      <c r="AG9" s="455">
        <f t="shared" si="3"/>
        <v>2.3687300290197371</v>
      </c>
      <c r="AH9" s="455">
        <f t="shared" si="3"/>
        <v>2.3767681820852333</v>
      </c>
      <c r="AI9" s="455">
        <f t="shared" si="3"/>
        <v>2.385439832977692</v>
      </c>
      <c r="AJ9" s="643">
        <f t="shared" si="3"/>
        <v>2.3999652885577385</v>
      </c>
    </row>
    <row r="10" spans="1:45" ht="15.75" thickBot="1" x14ac:dyDescent="0.25">
      <c r="A10" s="180"/>
      <c r="B10" s="960"/>
      <c r="C10" s="657" t="s">
        <v>743</v>
      </c>
      <c r="D10" s="658" t="s">
        <v>358</v>
      </c>
      <c r="E10" s="876" t="s">
        <v>744</v>
      </c>
      <c r="F10" s="867" t="s">
        <v>75</v>
      </c>
      <c r="G10" s="867">
        <v>2</v>
      </c>
      <c r="H10" s="654">
        <f t="shared" ref="H10:AJ10" si="4">H9-H8</f>
        <v>1.921786737598639</v>
      </c>
      <c r="I10" s="284">
        <f t="shared" ref="I10:K10" si="5">I9-I8</f>
        <v>1.9208418042835298</v>
      </c>
      <c r="J10" s="284">
        <f t="shared" si="5"/>
        <v>1.9288201136745293</v>
      </c>
      <c r="K10" s="284">
        <f t="shared" si="5"/>
        <v>1.9159557865959513</v>
      </c>
      <c r="L10" s="461">
        <f t="shared" si="4"/>
        <v>1.9118908003183002</v>
      </c>
      <c r="M10" s="461">
        <f t="shared" si="4"/>
        <v>1.8866096392286416</v>
      </c>
      <c r="N10" s="461">
        <f t="shared" si="4"/>
        <v>1.8633659876437374</v>
      </c>
      <c r="O10" s="461">
        <f t="shared" si="4"/>
        <v>1.8517452926763998</v>
      </c>
      <c r="P10" s="461">
        <f t="shared" si="4"/>
        <v>1.8414986768789277</v>
      </c>
      <c r="Q10" s="461">
        <f t="shared" si="4"/>
        <v>2.0369589628613305</v>
      </c>
      <c r="R10" s="461">
        <f t="shared" si="4"/>
        <v>2.0636728730026226</v>
      </c>
      <c r="S10" s="461">
        <f t="shared" si="4"/>
        <v>2.0950114309059424</v>
      </c>
      <c r="T10" s="461">
        <f t="shared" si="4"/>
        <v>2.1356139729077714</v>
      </c>
      <c r="U10" s="461">
        <f t="shared" si="4"/>
        <v>2.1693322734704994</v>
      </c>
      <c r="V10" s="461">
        <f t="shared" si="4"/>
        <v>2.1989389220452829</v>
      </c>
      <c r="W10" s="461">
        <f t="shared" si="4"/>
        <v>2.23179183961334</v>
      </c>
      <c r="X10" s="461">
        <f t="shared" si="4"/>
        <v>2.2674777784118465</v>
      </c>
      <c r="Y10" s="461">
        <f t="shared" si="4"/>
        <v>2.2940902277737756</v>
      </c>
      <c r="Z10" s="461">
        <f t="shared" si="4"/>
        <v>2.3239842578048737</v>
      </c>
      <c r="AA10" s="461">
        <f t="shared" si="4"/>
        <v>2.3318695872189936</v>
      </c>
      <c r="AB10" s="461">
        <f t="shared" si="4"/>
        <v>2.3436654067602571</v>
      </c>
      <c r="AC10" s="461">
        <f t="shared" si="4"/>
        <v>2.3444143381944684</v>
      </c>
      <c r="AD10" s="461">
        <f t="shared" si="4"/>
        <v>2.3595884453472555</v>
      </c>
      <c r="AE10" s="461">
        <f t="shared" si="4"/>
        <v>2.3709807436175296</v>
      </c>
      <c r="AF10" s="461">
        <f t="shared" si="4"/>
        <v>2.3666631572871273</v>
      </c>
      <c r="AG10" s="461">
        <f t="shared" si="4"/>
        <v>2.3687300290197371</v>
      </c>
      <c r="AH10" s="461">
        <f t="shared" si="4"/>
        <v>2.3767681820852333</v>
      </c>
      <c r="AI10" s="461">
        <f t="shared" si="4"/>
        <v>2.385439832977692</v>
      </c>
      <c r="AJ10" s="456">
        <f t="shared" si="4"/>
        <v>2.3999652885577385</v>
      </c>
    </row>
    <row r="11" spans="1:45" ht="15.75" x14ac:dyDescent="0.25">
      <c r="A11" s="180"/>
      <c r="B11" s="199"/>
      <c r="C11" s="177"/>
      <c r="D11" s="286"/>
      <c r="E11" s="287"/>
      <c r="F11" s="200"/>
      <c r="G11" s="200"/>
      <c r="H11" s="200"/>
      <c r="I11" s="203"/>
      <c r="J11" s="288"/>
      <c r="K11" s="289"/>
      <c r="L11" s="290"/>
      <c r="M11" s="291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</row>
    <row r="12" spans="1:45" ht="15.75" x14ac:dyDescent="0.25">
      <c r="A12" s="180"/>
      <c r="B12" s="199"/>
      <c r="C12" s="177"/>
      <c r="D12" s="292"/>
      <c r="E12" s="293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</row>
    <row r="13" spans="1:45" ht="15.75" x14ac:dyDescent="0.25">
      <c r="A13" s="180"/>
      <c r="B13" s="199"/>
      <c r="C13" s="200"/>
      <c r="D13" s="286"/>
      <c r="E13" s="287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</row>
    <row r="14" spans="1:45" ht="15.75" x14ac:dyDescent="0.25">
      <c r="A14" s="180"/>
      <c r="B14" s="199"/>
      <c r="C14" s="200"/>
      <c r="D14" s="294" t="str">
        <f>'TITLE PAGE'!B9</f>
        <v>Company:</v>
      </c>
      <c r="E14" s="161" t="str">
        <f>'TITLE PAGE'!D9</f>
        <v>Severn Trent Water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</row>
    <row r="15" spans="1:45" ht="15.75" x14ac:dyDescent="0.25">
      <c r="A15" s="180"/>
      <c r="B15" s="199"/>
      <c r="C15" s="200"/>
      <c r="D15" s="295" t="str">
        <f>'TITLE PAGE'!B10</f>
        <v>Resource Zone Name:</v>
      </c>
      <c r="E15" s="165" t="str">
        <f>'TITLE PAGE'!D10</f>
        <v>Rutland</v>
      </c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</row>
    <row r="16" spans="1:45" ht="15.75" x14ac:dyDescent="0.25">
      <c r="A16" s="180"/>
      <c r="B16" s="199"/>
      <c r="C16" s="200"/>
      <c r="D16" s="295" t="str">
        <f>'TITLE PAGE'!B11</f>
        <v>Resource Zone Number:</v>
      </c>
      <c r="E16" s="168">
        <f>'TITLE PAGE'!D11</f>
        <v>9</v>
      </c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</row>
    <row r="17" spans="1:36" ht="15.75" x14ac:dyDescent="0.25">
      <c r="A17" s="180"/>
      <c r="B17" s="199"/>
      <c r="C17" s="200"/>
      <c r="D17" s="295" t="str">
        <f>'TITLE PAGE'!B12</f>
        <v xml:space="preserve">Planning Scenario Name:                                                                     </v>
      </c>
      <c r="E17" s="165" t="str">
        <f>'TITLE PAGE'!D12</f>
        <v>Dry Year Annual Average</v>
      </c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</row>
    <row r="18" spans="1:36" ht="15.75" x14ac:dyDescent="0.25">
      <c r="A18" s="180"/>
      <c r="B18" s="199"/>
      <c r="C18" s="200"/>
      <c r="D18" s="296" t="str">
        <f>'TITLE PAGE'!B13</f>
        <v xml:space="preserve">Chosen Level of Service:  </v>
      </c>
      <c r="E18" s="173" t="str">
        <f>'TITLE PAGE'!D13</f>
        <v>No more than 3 in 100 Temporary Use Bans</v>
      </c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</row>
    <row r="19" spans="1:36" ht="15.75" x14ac:dyDescent="0.25">
      <c r="A19" s="180"/>
      <c r="B19" s="199"/>
      <c r="C19" s="200"/>
      <c r="D19" s="286"/>
      <c r="E19" s="305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</row>
  </sheetData>
  <sheetProtection algorithmName="SHA-512" hashValue="Tz+9uHmXftkY6QGvbhmn3vXn9eCzbT9FtSAO0ncFKdoETaYtVJf2cqdqnZ9WhrY7+ebmuREpE/SacJlRzzeENg==" saltValue="d84lD21J1MS2/2MakaE2cw==" spinCount="100000" sheet="1" objects="1" scenarios="1" selectLockedCells="1" selectUnlockedCells="1"/>
  <mergeCells count="2">
    <mergeCell ref="B3:B10"/>
    <mergeCell ref="AQ1:AS1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="80" zoomScaleNormal="80" workbookViewId="0">
      <selection activeCell="Q16" sqref="Q16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52" max="252" width="2.109375" customWidth="1"/>
    <col min="253" max="253" width="13.88671875" customWidth="1"/>
    <col min="254" max="257" width="13" customWidth="1"/>
    <col min="258" max="258" width="16.5546875" customWidth="1"/>
    <col min="259" max="263" width="12.21875" customWidth="1"/>
    <col min="264" max="264" width="11.109375" customWidth="1"/>
    <col min="265" max="265" width="17.44140625" customWidth="1"/>
    <col min="266" max="271" width="12.21875" customWidth="1"/>
    <col min="272" max="272" width="13.6640625" customWidth="1"/>
    <col min="273" max="273" width="13.44140625" customWidth="1"/>
    <col min="508" max="508" width="2.109375" customWidth="1"/>
    <col min="509" max="509" width="13.88671875" customWidth="1"/>
    <col min="510" max="513" width="13" customWidth="1"/>
    <col min="514" max="514" width="16.5546875" customWidth="1"/>
    <col min="515" max="519" width="12.21875" customWidth="1"/>
    <col min="520" max="520" width="11.109375" customWidth="1"/>
    <col min="521" max="521" width="17.44140625" customWidth="1"/>
    <col min="522" max="527" width="12.21875" customWidth="1"/>
    <col min="528" max="528" width="13.6640625" customWidth="1"/>
    <col min="529" max="529" width="13.44140625" customWidth="1"/>
    <col min="764" max="764" width="2.109375" customWidth="1"/>
    <col min="765" max="765" width="13.88671875" customWidth="1"/>
    <col min="766" max="769" width="13" customWidth="1"/>
    <col min="770" max="770" width="16.5546875" customWidth="1"/>
    <col min="771" max="775" width="12.21875" customWidth="1"/>
    <col min="776" max="776" width="11.109375" customWidth="1"/>
    <col min="777" max="777" width="17.44140625" customWidth="1"/>
    <col min="778" max="783" width="12.21875" customWidth="1"/>
    <col min="784" max="784" width="13.6640625" customWidth="1"/>
    <col min="785" max="785" width="13.44140625" customWidth="1"/>
    <col min="1020" max="1020" width="2.109375" customWidth="1"/>
    <col min="1021" max="1021" width="13.88671875" customWidth="1"/>
    <col min="1022" max="1025" width="13" customWidth="1"/>
    <col min="1026" max="1026" width="16.5546875" customWidth="1"/>
    <col min="1027" max="1031" width="12.21875" customWidth="1"/>
    <col min="1032" max="1032" width="11.109375" customWidth="1"/>
    <col min="1033" max="1033" width="17.44140625" customWidth="1"/>
    <col min="1034" max="1039" width="12.21875" customWidth="1"/>
    <col min="1040" max="1040" width="13.6640625" customWidth="1"/>
    <col min="1041" max="1041" width="13.44140625" customWidth="1"/>
    <col min="1276" max="1276" width="2.109375" customWidth="1"/>
    <col min="1277" max="1277" width="13.88671875" customWidth="1"/>
    <col min="1278" max="1281" width="13" customWidth="1"/>
    <col min="1282" max="1282" width="16.5546875" customWidth="1"/>
    <col min="1283" max="1287" width="12.21875" customWidth="1"/>
    <col min="1288" max="1288" width="11.109375" customWidth="1"/>
    <col min="1289" max="1289" width="17.44140625" customWidth="1"/>
    <col min="1290" max="1295" width="12.21875" customWidth="1"/>
    <col min="1296" max="1296" width="13.6640625" customWidth="1"/>
    <col min="1297" max="1297" width="13.44140625" customWidth="1"/>
    <col min="1532" max="1532" width="2.109375" customWidth="1"/>
    <col min="1533" max="1533" width="13.88671875" customWidth="1"/>
    <col min="1534" max="1537" width="13" customWidth="1"/>
    <col min="1538" max="1538" width="16.5546875" customWidth="1"/>
    <col min="1539" max="1543" width="12.21875" customWidth="1"/>
    <col min="1544" max="1544" width="11.109375" customWidth="1"/>
    <col min="1545" max="1545" width="17.44140625" customWidth="1"/>
    <col min="1546" max="1551" width="12.21875" customWidth="1"/>
    <col min="1552" max="1552" width="13.6640625" customWidth="1"/>
    <col min="1553" max="1553" width="13.44140625" customWidth="1"/>
    <col min="1788" max="1788" width="2.109375" customWidth="1"/>
    <col min="1789" max="1789" width="13.88671875" customWidth="1"/>
    <col min="1790" max="1793" width="13" customWidth="1"/>
    <col min="1794" max="1794" width="16.5546875" customWidth="1"/>
    <col min="1795" max="1799" width="12.21875" customWidth="1"/>
    <col min="1800" max="1800" width="11.109375" customWidth="1"/>
    <col min="1801" max="1801" width="17.44140625" customWidth="1"/>
    <col min="1802" max="1807" width="12.21875" customWidth="1"/>
    <col min="1808" max="1808" width="13.6640625" customWidth="1"/>
    <col min="1809" max="1809" width="13.44140625" customWidth="1"/>
    <col min="2044" max="2044" width="2.109375" customWidth="1"/>
    <col min="2045" max="2045" width="13.88671875" customWidth="1"/>
    <col min="2046" max="2049" width="13" customWidth="1"/>
    <col min="2050" max="2050" width="16.5546875" customWidth="1"/>
    <col min="2051" max="2055" width="12.21875" customWidth="1"/>
    <col min="2056" max="2056" width="11.109375" customWidth="1"/>
    <col min="2057" max="2057" width="17.44140625" customWidth="1"/>
    <col min="2058" max="2063" width="12.21875" customWidth="1"/>
    <col min="2064" max="2064" width="13.6640625" customWidth="1"/>
    <col min="2065" max="2065" width="13.44140625" customWidth="1"/>
    <col min="2300" max="2300" width="2.109375" customWidth="1"/>
    <col min="2301" max="2301" width="13.88671875" customWidth="1"/>
    <col min="2302" max="2305" width="13" customWidth="1"/>
    <col min="2306" max="2306" width="16.5546875" customWidth="1"/>
    <col min="2307" max="2311" width="12.21875" customWidth="1"/>
    <col min="2312" max="2312" width="11.109375" customWidth="1"/>
    <col min="2313" max="2313" width="17.44140625" customWidth="1"/>
    <col min="2314" max="2319" width="12.21875" customWidth="1"/>
    <col min="2320" max="2320" width="13.6640625" customWidth="1"/>
    <col min="2321" max="2321" width="13.44140625" customWidth="1"/>
    <col min="2556" max="2556" width="2.109375" customWidth="1"/>
    <col min="2557" max="2557" width="13.88671875" customWidth="1"/>
    <col min="2558" max="2561" width="13" customWidth="1"/>
    <col min="2562" max="2562" width="16.5546875" customWidth="1"/>
    <col min="2563" max="2567" width="12.21875" customWidth="1"/>
    <col min="2568" max="2568" width="11.109375" customWidth="1"/>
    <col min="2569" max="2569" width="17.44140625" customWidth="1"/>
    <col min="2570" max="2575" width="12.21875" customWidth="1"/>
    <col min="2576" max="2576" width="13.6640625" customWidth="1"/>
    <col min="2577" max="2577" width="13.44140625" customWidth="1"/>
    <col min="2812" max="2812" width="2.109375" customWidth="1"/>
    <col min="2813" max="2813" width="13.88671875" customWidth="1"/>
    <col min="2814" max="2817" width="13" customWidth="1"/>
    <col min="2818" max="2818" width="16.5546875" customWidth="1"/>
    <col min="2819" max="2823" width="12.21875" customWidth="1"/>
    <col min="2824" max="2824" width="11.109375" customWidth="1"/>
    <col min="2825" max="2825" width="17.44140625" customWidth="1"/>
    <col min="2826" max="2831" width="12.21875" customWidth="1"/>
    <col min="2832" max="2832" width="13.6640625" customWidth="1"/>
    <col min="2833" max="2833" width="13.44140625" customWidth="1"/>
    <col min="3068" max="3068" width="2.109375" customWidth="1"/>
    <col min="3069" max="3069" width="13.88671875" customWidth="1"/>
    <col min="3070" max="3073" width="13" customWidth="1"/>
    <col min="3074" max="3074" width="16.5546875" customWidth="1"/>
    <col min="3075" max="3079" width="12.21875" customWidth="1"/>
    <col min="3080" max="3080" width="11.109375" customWidth="1"/>
    <col min="3081" max="3081" width="17.44140625" customWidth="1"/>
    <col min="3082" max="3087" width="12.21875" customWidth="1"/>
    <col min="3088" max="3088" width="13.6640625" customWidth="1"/>
    <col min="3089" max="3089" width="13.44140625" customWidth="1"/>
    <col min="3324" max="3324" width="2.109375" customWidth="1"/>
    <col min="3325" max="3325" width="13.88671875" customWidth="1"/>
    <col min="3326" max="3329" width="13" customWidth="1"/>
    <col min="3330" max="3330" width="16.5546875" customWidth="1"/>
    <col min="3331" max="3335" width="12.21875" customWidth="1"/>
    <col min="3336" max="3336" width="11.109375" customWidth="1"/>
    <col min="3337" max="3337" width="17.44140625" customWidth="1"/>
    <col min="3338" max="3343" width="12.21875" customWidth="1"/>
    <col min="3344" max="3344" width="13.6640625" customWidth="1"/>
    <col min="3345" max="3345" width="13.44140625" customWidth="1"/>
    <col min="3580" max="3580" width="2.109375" customWidth="1"/>
    <col min="3581" max="3581" width="13.88671875" customWidth="1"/>
    <col min="3582" max="3585" width="13" customWidth="1"/>
    <col min="3586" max="3586" width="16.5546875" customWidth="1"/>
    <col min="3587" max="3591" width="12.21875" customWidth="1"/>
    <col min="3592" max="3592" width="11.109375" customWidth="1"/>
    <col min="3593" max="3593" width="17.44140625" customWidth="1"/>
    <col min="3594" max="3599" width="12.21875" customWidth="1"/>
    <col min="3600" max="3600" width="13.6640625" customWidth="1"/>
    <col min="3601" max="3601" width="13.44140625" customWidth="1"/>
    <col min="3836" max="3836" width="2.109375" customWidth="1"/>
    <col min="3837" max="3837" width="13.88671875" customWidth="1"/>
    <col min="3838" max="3841" width="13" customWidth="1"/>
    <col min="3842" max="3842" width="16.5546875" customWidth="1"/>
    <col min="3843" max="3847" width="12.21875" customWidth="1"/>
    <col min="3848" max="3848" width="11.109375" customWidth="1"/>
    <col min="3849" max="3849" width="17.44140625" customWidth="1"/>
    <col min="3850" max="3855" width="12.21875" customWidth="1"/>
    <col min="3856" max="3856" width="13.6640625" customWidth="1"/>
    <col min="3857" max="3857" width="13.44140625" customWidth="1"/>
    <col min="4092" max="4092" width="2.109375" customWidth="1"/>
    <col min="4093" max="4093" width="13.88671875" customWidth="1"/>
    <col min="4094" max="4097" width="13" customWidth="1"/>
    <col min="4098" max="4098" width="16.5546875" customWidth="1"/>
    <col min="4099" max="4103" width="12.21875" customWidth="1"/>
    <col min="4104" max="4104" width="11.109375" customWidth="1"/>
    <col min="4105" max="4105" width="17.44140625" customWidth="1"/>
    <col min="4106" max="4111" width="12.21875" customWidth="1"/>
    <col min="4112" max="4112" width="13.6640625" customWidth="1"/>
    <col min="4113" max="4113" width="13.44140625" customWidth="1"/>
    <col min="4348" max="4348" width="2.109375" customWidth="1"/>
    <col min="4349" max="4349" width="13.88671875" customWidth="1"/>
    <col min="4350" max="4353" width="13" customWidth="1"/>
    <col min="4354" max="4354" width="16.5546875" customWidth="1"/>
    <col min="4355" max="4359" width="12.21875" customWidth="1"/>
    <col min="4360" max="4360" width="11.109375" customWidth="1"/>
    <col min="4361" max="4361" width="17.44140625" customWidth="1"/>
    <col min="4362" max="4367" width="12.21875" customWidth="1"/>
    <col min="4368" max="4368" width="13.6640625" customWidth="1"/>
    <col min="4369" max="4369" width="13.44140625" customWidth="1"/>
    <col min="4604" max="4604" width="2.109375" customWidth="1"/>
    <col min="4605" max="4605" width="13.88671875" customWidth="1"/>
    <col min="4606" max="4609" width="13" customWidth="1"/>
    <col min="4610" max="4610" width="16.5546875" customWidth="1"/>
    <col min="4611" max="4615" width="12.21875" customWidth="1"/>
    <col min="4616" max="4616" width="11.109375" customWidth="1"/>
    <col min="4617" max="4617" width="17.44140625" customWidth="1"/>
    <col min="4618" max="4623" width="12.21875" customWidth="1"/>
    <col min="4624" max="4624" width="13.6640625" customWidth="1"/>
    <col min="4625" max="4625" width="13.44140625" customWidth="1"/>
    <col min="4860" max="4860" width="2.109375" customWidth="1"/>
    <col min="4861" max="4861" width="13.88671875" customWidth="1"/>
    <col min="4862" max="4865" width="13" customWidth="1"/>
    <col min="4866" max="4866" width="16.5546875" customWidth="1"/>
    <col min="4867" max="4871" width="12.21875" customWidth="1"/>
    <col min="4872" max="4872" width="11.109375" customWidth="1"/>
    <col min="4873" max="4873" width="17.44140625" customWidth="1"/>
    <col min="4874" max="4879" width="12.21875" customWidth="1"/>
    <col min="4880" max="4880" width="13.6640625" customWidth="1"/>
    <col min="4881" max="4881" width="13.44140625" customWidth="1"/>
    <col min="5116" max="5116" width="2.109375" customWidth="1"/>
    <col min="5117" max="5117" width="13.88671875" customWidth="1"/>
    <col min="5118" max="5121" width="13" customWidth="1"/>
    <col min="5122" max="5122" width="16.5546875" customWidth="1"/>
    <col min="5123" max="5127" width="12.21875" customWidth="1"/>
    <col min="5128" max="5128" width="11.109375" customWidth="1"/>
    <col min="5129" max="5129" width="17.44140625" customWidth="1"/>
    <col min="5130" max="5135" width="12.21875" customWidth="1"/>
    <col min="5136" max="5136" width="13.6640625" customWidth="1"/>
    <col min="5137" max="5137" width="13.44140625" customWidth="1"/>
    <col min="5372" max="5372" width="2.109375" customWidth="1"/>
    <col min="5373" max="5373" width="13.88671875" customWidth="1"/>
    <col min="5374" max="5377" width="13" customWidth="1"/>
    <col min="5378" max="5378" width="16.5546875" customWidth="1"/>
    <col min="5379" max="5383" width="12.21875" customWidth="1"/>
    <col min="5384" max="5384" width="11.109375" customWidth="1"/>
    <col min="5385" max="5385" width="17.44140625" customWidth="1"/>
    <col min="5386" max="5391" width="12.21875" customWidth="1"/>
    <col min="5392" max="5392" width="13.6640625" customWidth="1"/>
    <col min="5393" max="5393" width="13.44140625" customWidth="1"/>
    <col min="5628" max="5628" width="2.109375" customWidth="1"/>
    <col min="5629" max="5629" width="13.88671875" customWidth="1"/>
    <col min="5630" max="5633" width="13" customWidth="1"/>
    <col min="5634" max="5634" width="16.5546875" customWidth="1"/>
    <col min="5635" max="5639" width="12.21875" customWidth="1"/>
    <col min="5640" max="5640" width="11.109375" customWidth="1"/>
    <col min="5641" max="5641" width="17.44140625" customWidth="1"/>
    <col min="5642" max="5647" width="12.21875" customWidth="1"/>
    <col min="5648" max="5648" width="13.6640625" customWidth="1"/>
    <col min="5649" max="5649" width="13.44140625" customWidth="1"/>
    <col min="5884" max="5884" width="2.109375" customWidth="1"/>
    <col min="5885" max="5885" width="13.88671875" customWidth="1"/>
    <col min="5886" max="5889" width="13" customWidth="1"/>
    <col min="5890" max="5890" width="16.5546875" customWidth="1"/>
    <col min="5891" max="5895" width="12.21875" customWidth="1"/>
    <col min="5896" max="5896" width="11.109375" customWidth="1"/>
    <col min="5897" max="5897" width="17.44140625" customWidth="1"/>
    <col min="5898" max="5903" width="12.21875" customWidth="1"/>
    <col min="5904" max="5904" width="13.6640625" customWidth="1"/>
    <col min="5905" max="5905" width="13.44140625" customWidth="1"/>
    <col min="6140" max="6140" width="2.109375" customWidth="1"/>
    <col min="6141" max="6141" width="13.88671875" customWidth="1"/>
    <col min="6142" max="6145" width="13" customWidth="1"/>
    <col min="6146" max="6146" width="16.5546875" customWidth="1"/>
    <col min="6147" max="6151" width="12.21875" customWidth="1"/>
    <col min="6152" max="6152" width="11.109375" customWidth="1"/>
    <col min="6153" max="6153" width="17.44140625" customWidth="1"/>
    <col min="6154" max="6159" width="12.21875" customWidth="1"/>
    <col min="6160" max="6160" width="13.6640625" customWidth="1"/>
    <col min="6161" max="6161" width="13.44140625" customWidth="1"/>
    <col min="6396" max="6396" width="2.109375" customWidth="1"/>
    <col min="6397" max="6397" width="13.88671875" customWidth="1"/>
    <col min="6398" max="6401" width="13" customWidth="1"/>
    <col min="6402" max="6402" width="16.5546875" customWidth="1"/>
    <col min="6403" max="6407" width="12.21875" customWidth="1"/>
    <col min="6408" max="6408" width="11.109375" customWidth="1"/>
    <col min="6409" max="6409" width="17.44140625" customWidth="1"/>
    <col min="6410" max="6415" width="12.21875" customWidth="1"/>
    <col min="6416" max="6416" width="13.6640625" customWidth="1"/>
    <col min="6417" max="6417" width="13.44140625" customWidth="1"/>
    <col min="6652" max="6652" width="2.109375" customWidth="1"/>
    <col min="6653" max="6653" width="13.88671875" customWidth="1"/>
    <col min="6654" max="6657" width="13" customWidth="1"/>
    <col min="6658" max="6658" width="16.5546875" customWidth="1"/>
    <col min="6659" max="6663" width="12.21875" customWidth="1"/>
    <col min="6664" max="6664" width="11.109375" customWidth="1"/>
    <col min="6665" max="6665" width="17.44140625" customWidth="1"/>
    <col min="6666" max="6671" width="12.21875" customWidth="1"/>
    <col min="6672" max="6672" width="13.6640625" customWidth="1"/>
    <col min="6673" max="6673" width="13.44140625" customWidth="1"/>
    <col min="6908" max="6908" width="2.109375" customWidth="1"/>
    <col min="6909" max="6909" width="13.88671875" customWidth="1"/>
    <col min="6910" max="6913" width="13" customWidth="1"/>
    <col min="6914" max="6914" width="16.5546875" customWidth="1"/>
    <col min="6915" max="6919" width="12.21875" customWidth="1"/>
    <col min="6920" max="6920" width="11.109375" customWidth="1"/>
    <col min="6921" max="6921" width="17.44140625" customWidth="1"/>
    <col min="6922" max="6927" width="12.21875" customWidth="1"/>
    <col min="6928" max="6928" width="13.6640625" customWidth="1"/>
    <col min="6929" max="6929" width="13.44140625" customWidth="1"/>
    <col min="7164" max="7164" width="2.109375" customWidth="1"/>
    <col min="7165" max="7165" width="13.88671875" customWidth="1"/>
    <col min="7166" max="7169" width="13" customWidth="1"/>
    <col min="7170" max="7170" width="16.5546875" customWidth="1"/>
    <col min="7171" max="7175" width="12.21875" customWidth="1"/>
    <col min="7176" max="7176" width="11.109375" customWidth="1"/>
    <col min="7177" max="7177" width="17.44140625" customWidth="1"/>
    <col min="7178" max="7183" width="12.21875" customWidth="1"/>
    <col min="7184" max="7184" width="13.6640625" customWidth="1"/>
    <col min="7185" max="7185" width="13.44140625" customWidth="1"/>
    <col min="7420" max="7420" width="2.109375" customWidth="1"/>
    <col min="7421" max="7421" width="13.88671875" customWidth="1"/>
    <col min="7422" max="7425" width="13" customWidth="1"/>
    <col min="7426" max="7426" width="16.5546875" customWidth="1"/>
    <col min="7427" max="7431" width="12.21875" customWidth="1"/>
    <col min="7432" max="7432" width="11.109375" customWidth="1"/>
    <col min="7433" max="7433" width="17.44140625" customWidth="1"/>
    <col min="7434" max="7439" width="12.21875" customWidth="1"/>
    <col min="7440" max="7440" width="13.6640625" customWidth="1"/>
    <col min="7441" max="7441" width="13.44140625" customWidth="1"/>
    <col min="7676" max="7676" width="2.109375" customWidth="1"/>
    <col min="7677" max="7677" width="13.88671875" customWidth="1"/>
    <col min="7678" max="7681" width="13" customWidth="1"/>
    <col min="7682" max="7682" width="16.5546875" customWidth="1"/>
    <col min="7683" max="7687" width="12.21875" customWidth="1"/>
    <col min="7688" max="7688" width="11.109375" customWidth="1"/>
    <col min="7689" max="7689" width="17.44140625" customWidth="1"/>
    <col min="7690" max="7695" width="12.21875" customWidth="1"/>
    <col min="7696" max="7696" width="13.6640625" customWidth="1"/>
    <col min="7697" max="7697" width="13.44140625" customWidth="1"/>
    <col min="7932" max="7932" width="2.109375" customWidth="1"/>
    <col min="7933" max="7933" width="13.88671875" customWidth="1"/>
    <col min="7934" max="7937" width="13" customWidth="1"/>
    <col min="7938" max="7938" width="16.5546875" customWidth="1"/>
    <col min="7939" max="7943" width="12.21875" customWidth="1"/>
    <col min="7944" max="7944" width="11.109375" customWidth="1"/>
    <col min="7945" max="7945" width="17.44140625" customWidth="1"/>
    <col min="7946" max="7951" width="12.21875" customWidth="1"/>
    <col min="7952" max="7952" width="13.6640625" customWidth="1"/>
    <col min="7953" max="7953" width="13.44140625" customWidth="1"/>
    <col min="8188" max="8188" width="2.109375" customWidth="1"/>
    <col min="8189" max="8189" width="13.88671875" customWidth="1"/>
    <col min="8190" max="8193" width="13" customWidth="1"/>
    <col min="8194" max="8194" width="16.5546875" customWidth="1"/>
    <col min="8195" max="8199" width="12.21875" customWidth="1"/>
    <col min="8200" max="8200" width="11.109375" customWidth="1"/>
    <col min="8201" max="8201" width="17.44140625" customWidth="1"/>
    <col min="8202" max="8207" width="12.21875" customWidth="1"/>
    <col min="8208" max="8208" width="13.6640625" customWidth="1"/>
    <col min="8209" max="8209" width="13.44140625" customWidth="1"/>
    <col min="8444" max="8444" width="2.109375" customWidth="1"/>
    <col min="8445" max="8445" width="13.88671875" customWidth="1"/>
    <col min="8446" max="8449" width="13" customWidth="1"/>
    <col min="8450" max="8450" width="16.5546875" customWidth="1"/>
    <col min="8451" max="8455" width="12.21875" customWidth="1"/>
    <col min="8456" max="8456" width="11.109375" customWidth="1"/>
    <col min="8457" max="8457" width="17.44140625" customWidth="1"/>
    <col min="8458" max="8463" width="12.21875" customWidth="1"/>
    <col min="8464" max="8464" width="13.6640625" customWidth="1"/>
    <col min="8465" max="8465" width="13.44140625" customWidth="1"/>
    <col min="8700" max="8700" width="2.109375" customWidth="1"/>
    <col min="8701" max="8701" width="13.88671875" customWidth="1"/>
    <col min="8702" max="8705" width="13" customWidth="1"/>
    <col min="8706" max="8706" width="16.5546875" customWidth="1"/>
    <col min="8707" max="8711" width="12.21875" customWidth="1"/>
    <col min="8712" max="8712" width="11.109375" customWidth="1"/>
    <col min="8713" max="8713" width="17.44140625" customWidth="1"/>
    <col min="8714" max="8719" width="12.21875" customWidth="1"/>
    <col min="8720" max="8720" width="13.6640625" customWidth="1"/>
    <col min="8721" max="8721" width="13.44140625" customWidth="1"/>
    <col min="8956" max="8956" width="2.109375" customWidth="1"/>
    <col min="8957" max="8957" width="13.88671875" customWidth="1"/>
    <col min="8958" max="8961" width="13" customWidth="1"/>
    <col min="8962" max="8962" width="16.5546875" customWidth="1"/>
    <col min="8963" max="8967" width="12.21875" customWidth="1"/>
    <col min="8968" max="8968" width="11.109375" customWidth="1"/>
    <col min="8969" max="8969" width="17.44140625" customWidth="1"/>
    <col min="8970" max="8975" width="12.21875" customWidth="1"/>
    <col min="8976" max="8976" width="13.6640625" customWidth="1"/>
    <col min="8977" max="8977" width="13.44140625" customWidth="1"/>
    <col min="9212" max="9212" width="2.109375" customWidth="1"/>
    <col min="9213" max="9213" width="13.88671875" customWidth="1"/>
    <col min="9214" max="9217" width="13" customWidth="1"/>
    <col min="9218" max="9218" width="16.5546875" customWidth="1"/>
    <col min="9219" max="9223" width="12.21875" customWidth="1"/>
    <col min="9224" max="9224" width="11.109375" customWidth="1"/>
    <col min="9225" max="9225" width="17.44140625" customWidth="1"/>
    <col min="9226" max="9231" width="12.21875" customWidth="1"/>
    <col min="9232" max="9232" width="13.6640625" customWidth="1"/>
    <col min="9233" max="9233" width="13.44140625" customWidth="1"/>
    <col min="9468" max="9468" width="2.109375" customWidth="1"/>
    <col min="9469" max="9469" width="13.88671875" customWidth="1"/>
    <col min="9470" max="9473" width="13" customWidth="1"/>
    <col min="9474" max="9474" width="16.5546875" customWidth="1"/>
    <col min="9475" max="9479" width="12.21875" customWidth="1"/>
    <col min="9480" max="9480" width="11.109375" customWidth="1"/>
    <col min="9481" max="9481" width="17.44140625" customWidth="1"/>
    <col min="9482" max="9487" width="12.21875" customWidth="1"/>
    <col min="9488" max="9488" width="13.6640625" customWidth="1"/>
    <col min="9489" max="9489" width="13.44140625" customWidth="1"/>
    <col min="9724" max="9724" width="2.109375" customWidth="1"/>
    <col min="9725" max="9725" width="13.88671875" customWidth="1"/>
    <col min="9726" max="9729" width="13" customWidth="1"/>
    <col min="9730" max="9730" width="16.5546875" customWidth="1"/>
    <col min="9731" max="9735" width="12.21875" customWidth="1"/>
    <col min="9736" max="9736" width="11.109375" customWidth="1"/>
    <col min="9737" max="9737" width="17.44140625" customWidth="1"/>
    <col min="9738" max="9743" width="12.21875" customWidth="1"/>
    <col min="9744" max="9744" width="13.6640625" customWidth="1"/>
    <col min="9745" max="9745" width="13.44140625" customWidth="1"/>
    <col min="9980" max="9980" width="2.109375" customWidth="1"/>
    <col min="9981" max="9981" width="13.88671875" customWidth="1"/>
    <col min="9982" max="9985" width="13" customWidth="1"/>
    <col min="9986" max="9986" width="16.5546875" customWidth="1"/>
    <col min="9987" max="9991" width="12.21875" customWidth="1"/>
    <col min="9992" max="9992" width="11.109375" customWidth="1"/>
    <col min="9993" max="9993" width="17.44140625" customWidth="1"/>
    <col min="9994" max="9999" width="12.21875" customWidth="1"/>
    <col min="10000" max="10000" width="13.6640625" customWidth="1"/>
    <col min="10001" max="10001" width="13.44140625" customWidth="1"/>
    <col min="10236" max="10236" width="2.109375" customWidth="1"/>
    <col min="10237" max="10237" width="13.88671875" customWidth="1"/>
    <col min="10238" max="10241" width="13" customWidth="1"/>
    <col min="10242" max="10242" width="16.5546875" customWidth="1"/>
    <col min="10243" max="10247" width="12.21875" customWidth="1"/>
    <col min="10248" max="10248" width="11.109375" customWidth="1"/>
    <col min="10249" max="10249" width="17.44140625" customWidth="1"/>
    <col min="10250" max="10255" width="12.21875" customWidth="1"/>
    <col min="10256" max="10256" width="13.6640625" customWidth="1"/>
    <col min="10257" max="10257" width="13.44140625" customWidth="1"/>
    <col min="10492" max="10492" width="2.109375" customWidth="1"/>
    <col min="10493" max="10493" width="13.88671875" customWidth="1"/>
    <col min="10494" max="10497" width="13" customWidth="1"/>
    <col min="10498" max="10498" width="16.5546875" customWidth="1"/>
    <col min="10499" max="10503" width="12.21875" customWidth="1"/>
    <col min="10504" max="10504" width="11.109375" customWidth="1"/>
    <col min="10505" max="10505" width="17.44140625" customWidth="1"/>
    <col min="10506" max="10511" width="12.21875" customWidth="1"/>
    <col min="10512" max="10512" width="13.6640625" customWidth="1"/>
    <col min="10513" max="10513" width="13.44140625" customWidth="1"/>
    <col min="10748" max="10748" width="2.109375" customWidth="1"/>
    <col min="10749" max="10749" width="13.88671875" customWidth="1"/>
    <col min="10750" max="10753" width="13" customWidth="1"/>
    <col min="10754" max="10754" width="16.5546875" customWidth="1"/>
    <col min="10755" max="10759" width="12.21875" customWidth="1"/>
    <col min="10760" max="10760" width="11.109375" customWidth="1"/>
    <col min="10761" max="10761" width="17.44140625" customWidth="1"/>
    <col min="10762" max="10767" width="12.21875" customWidth="1"/>
    <col min="10768" max="10768" width="13.6640625" customWidth="1"/>
    <col min="10769" max="10769" width="13.44140625" customWidth="1"/>
    <col min="11004" max="11004" width="2.109375" customWidth="1"/>
    <col min="11005" max="11005" width="13.88671875" customWidth="1"/>
    <col min="11006" max="11009" width="13" customWidth="1"/>
    <col min="11010" max="11010" width="16.5546875" customWidth="1"/>
    <col min="11011" max="11015" width="12.21875" customWidth="1"/>
    <col min="11016" max="11016" width="11.109375" customWidth="1"/>
    <col min="11017" max="11017" width="17.44140625" customWidth="1"/>
    <col min="11018" max="11023" width="12.21875" customWidth="1"/>
    <col min="11024" max="11024" width="13.6640625" customWidth="1"/>
    <col min="11025" max="11025" width="13.44140625" customWidth="1"/>
    <col min="11260" max="11260" width="2.109375" customWidth="1"/>
    <col min="11261" max="11261" width="13.88671875" customWidth="1"/>
    <col min="11262" max="11265" width="13" customWidth="1"/>
    <col min="11266" max="11266" width="16.5546875" customWidth="1"/>
    <col min="11267" max="11271" width="12.21875" customWidth="1"/>
    <col min="11272" max="11272" width="11.109375" customWidth="1"/>
    <col min="11273" max="11273" width="17.44140625" customWidth="1"/>
    <col min="11274" max="11279" width="12.21875" customWidth="1"/>
    <col min="11280" max="11280" width="13.6640625" customWidth="1"/>
    <col min="11281" max="11281" width="13.44140625" customWidth="1"/>
    <col min="11516" max="11516" width="2.109375" customWidth="1"/>
    <col min="11517" max="11517" width="13.88671875" customWidth="1"/>
    <col min="11518" max="11521" width="13" customWidth="1"/>
    <col min="11522" max="11522" width="16.5546875" customWidth="1"/>
    <col min="11523" max="11527" width="12.21875" customWidth="1"/>
    <col min="11528" max="11528" width="11.109375" customWidth="1"/>
    <col min="11529" max="11529" width="17.44140625" customWidth="1"/>
    <col min="11530" max="11535" width="12.21875" customWidth="1"/>
    <col min="11536" max="11536" width="13.6640625" customWidth="1"/>
    <col min="11537" max="11537" width="13.44140625" customWidth="1"/>
    <col min="11772" max="11772" width="2.109375" customWidth="1"/>
    <col min="11773" max="11773" width="13.88671875" customWidth="1"/>
    <col min="11774" max="11777" width="13" customWidth="1"/>
    <col min="11778" max="11778" width="16.5546875" customWidth="1"/>
    <col min="11779" max="11783" width="12.21875" customWidth="1"/>
    <col min="11784" max="11784" width="11.109375" customWidth="1"/>
    <col min="11785" max="11785" width="17.44140625" customWidth="1"/>
    <col min="11786" max="11791" width="12.21875" customWidth="1"/>
    <col min="11792" max="11792" width="13.6640625" customWidth="1"/>
    <col min="11793" max="11793" width="13.44140625" customWidth="1"/>
    <col min="12028" max="12028" width="2.109375" customWidth="1"/>
    <col min="12029" max="12029" width="13.88671875" customWidth="1"/>
    <col min="12030" max="12033" width="13" customWidth="1"/>
    <col min="12034" max="12034" width="16.5546875" customWidth="1"/>
    <col min="12035" max="12039" width="12.21875" customWidth="1"/>
    <col min="12040" max="12040" width="11.109375" customWidth="1"/>
    <col min="12041" max="12041" width="17.44140625" customWidth="1"/>
    <col min="12042" max="12047" width="12.21875" customWidth="1"/>
    <col min="12048" max="12048" width="13.6640625" customWidth="1"/>
    <col min="12049" max="12049" width="13.44140625" customWidth="1"/>
    <col min="12284" max="12284" width="2.109375" customWidth="1"/>
    <col min="12285" max="12285" width="13.88671875" customWidth="1"/>
    <col min="12286" max="12289" width="13" customWidth="1"/>
    <col min="12290" max="12290" width="16.5546875" customWidth="1"/>
    <col min="12291" max="12295" width="12.21875" customWidth="1"/>
    <col min="12296" max="12296" width="11.109375" customWidth="1"/>
    <col min="12297" max="12297" width="17.44140625" customWidth="1"/>
    <col min="12298" max="12303" width="12.21875" customWidth="1"/>
    <col min="12304" max="12304" width="13.6640625" customWidth="1"/>
    <col min="12305" max="12305" width="13.44140625" customWidth="1"/>
    <col min="12540" max="12540" width="2.109375" customWidth="1"/>
    <col min="12541" max="12541" width="13.88671875" customWidth="1"/>
    <col min="12542" max="12545" width="13" customWidth="1"/>
    <col min="12546" max="12546" width="16.5546875" customWidth="1"/>
    <col min="12547" max="12551" width="12.21875" customWidth="1"/>
    <col min="12552" max="12552" width="11.109375" customWidth="1"/>
    <col min="12553" max="12553" width="17.44140625" customWidth="1"/>
    <col min="12554" max="12559" width="12.21875" customWidth="1"/>
    <col min="12560" max="12560" width="13.6640625" customWidth="1"/>
    <col min="12561" max="12561" width="13.44140625" customWidth="1"/>
    <col min="12796" max="12796" width="2.109375" customWidth="1"/>
    <col min="12797" max="12797" width="13.88671875" customWidth="1"/>
    <col min="12798" max="12801" width="13" customWidth="1"/>
    <col min="12802" max="12802" width="16.5546875" customWidth="1"/>
    <col min="12803" max="12807" width="12.21875" customWidth="1"/>
    <col min="12808" max="12808" width="11.109375" customWidth="1"/>
    <col min="12809" max="12809" width="17.44140625" customWidth="1"/>
    <col min="12810" max="12815" width="12.21875" customWidth="1"/>
    <col min="12816" max="12816" width="13.6640625" customWidth="1"/>
    <col min="12817" max="12817" width="13.44140625" customWidth="1"/>
    <col min="13052" max="13052" width="2.109375" customWidth="1"/>
    <col min="13053" max="13053" width="13.88671875" customWidth="1"/>
    <col min="13054" max="13057" width="13" customWidth="1"/>
    <col min="13058" max="13058" width="16.5546875" customWidth="1"/>
    <col min="13059" max="13063" width="12.21875" customWidth="1"/>
    <col min="13064" max="13064" width="11.109375" customWidth="1"/>
    <col min="13065" max="13065" width="17.44140625" customWidth="1"/>
    <col min="13066" max="13071" width="12.21875" customWidth="1"/>
    <col min="13072" max="13072" width="13.6640625" customWidth="1"/>
    <col min="13073" max="13073" width="13.44140625" customWidth="1"/>
    <col min="13308" max="13308" width="2.109375" customWidth="1"/>
    <col min="13309" max="13309" width="13.88671875" customWidth="1"/>
    <col min="13310" max="13313" width="13" customWidth="1"/>
    <col min="13314" max="13314" width="16.5546875" customWidth="1"/>
    <col min="13315" max="13319" width="12.21875" customWidth="1"/>
    <col min="13320" max="13320" width="11.109375" customWidth="1"/>
    <col min="13321" max="13321" width="17.44140625" customWidth="1"/>
    <col min="13322" max="13327" width="12.21875" customWidth="1"/>
    <col min="13328" max="13328" width="13.6640625" customWidth="1"/>
    <col min="13329" max="13329" width="13.44140625" customWidth="1"/>
    <col min="13564" max="13564" width="2.109375" customWidth="1"/>
    <col min="13565" max="13565" width="13.88671875" customWidth="1"/>
    <col min="13566" max="13569" width="13" customWidth="1"/>
    <col min="13570" max="13570" width="16.5546875" customWidth="1"/>
    <col min="13571" max="13575" width="12.21875" customWidth="1"/>
    <col min="13576" max="13576" width="11.109375" customWidth="1"/>
    <col min="13577" max="13577" width="17.44140625" customWidth="1"/>
    <col min="13578" max="13583" width="12.21875" customWidth="1"/>
    <col min="13584" max="13584" width="13.6640625" customWidth="1"/>
    <col min="13585" max="13585" width="13.44140625" customWidth="1"/>
    <col min="13820" max="13820" width="2.109375" customWidth="1"/>
    <col min="13821" max="13821" width="13.88671875" customWidth="1"/>
    <col min="13822" max="13825" width="13" customWidth="1"/>
    <col min="13826" max="13826" width="16.5546875" customWidth="1"/>
    <col min="13827" max="13831" width="12.21875" customWidth="1"/>
    <col min="13832" max="13832" width="11.109375" customWidth="1"/>
    <col min="13833" max="13833" width="17.44140625" customWidth="1"/>
    <col min="13834" max="13839" width="12.21875" customWidth="1"/>
    <col min="13840" max="13840" width="13.6640625" customWidth="1"/>
    <col min="13841" max="13841" width="13.44140625" customWidth="1"/>
    <col min="14076" max="14076" width="2.109375" customWidth="1"/>
    <col min="14077" max="14077" width="13.88671875" customWidth="1"/>
    <col min="14078" max="14081" width="13" customWidth="1"/>
    <col min="14082" max="14082" width="16.5546875" customWidth="1"/>
    <col min="14083" max="14087" width="12.21875" customWidth="1"/>
    <col min="14088" max="14088" width="11.109375" customWidth="1"/>
    <col min="14089" max="14089" width="17.44140625" customWidth="1"/>
    <col min="14090" max="14095" width="12.21875" customWidth="1"/>
    <col min="14096" max="14096" width="13.6640625" customWidth="1"/>
    <col min="14097" max="14097" width="13.44140625" customWidth="1"/>
    <col min="14332" max="14332" width="2.109375" customWidth="1"/>
    <col min="14333" max="14333" width="13.88671875" customWidth="1"/>
    <col min="14334" max="14337" width="13" customWidth="1"/>
    <col min="14338" max="14338" width="16.5546875" customWidth="1"/>
    <col min="14339" max="14343" width="12.21875" customWidth="1"/>
    <col min="14344" max="14344" width="11.109375" customWidth="1"/>
    <col min="14345" max="14345" width="17.44140625" customWidth="1"/>
    <col min="14346" max="14351" width="12.21875" customWidth="1"/>
    <col min="14352" max="14352" width="13.6640625" customWidth="1"/>
    <col min="14353" max="14353" width="13.44140625" customWidth="1"/>
    <col min="14588" max="14588" width="2.109375" customWidth="1"/>
    <col min="14589" max="14589" width="13.88671875" customWidth="1"/>
    <col min="14590" max="14593" width="13" customWidth="1"/>
    <col min="14594" max="14594" width="16.5546875" customWidth="1"/>
    <col min="14595" max="14599" width="12.21875" customWidth="1"/>
    <col min="14600" max="14600" width="11.109375" customWidth="1"/>
    <col min="14601" max="14601" width="17.44140625" customWidth="1"/>
    <col min="14602" max="14607" width="12.21875" customWidth="1"/>
    <col min="14608" max="14608" width="13.6640625" customWidth="1"/>
    <col min="14609" max="14609" width="13.44140625" customWidth="1"/>
    <col min="14844" max="14844" width="2.109375" customWidth="1"/>
    <col min="14845" max="14845" width="13.88671875" customWidth="1"/>
    <col min="14846" max="14849" width="13" customWidth="1"/>
    <col min="14850" max="14850" width="16.5546875" customWidth="1"/>
    <col min="14851" max="14855" width="12.21875" customWidth="1"/>
    <col min="14856" max="14856" width="11.109375" customWidth="1"/>
    <col min="14857" max="14857" width="17.44140625" customWidth="1"/>
    <col min="14858" max="14863" width="12.21875" customWidth="1"/>
    <col min="14864" max="14864" width="13.6640625" customWidth="1"/>
    <col min="14865" max="14865" width="13.44140625" customWidth="1"/>
    <col min="15100" max="15100" width="2.109375" customWidth="1"/>
    <col min="15101" max="15101" width="13.88671875" customWidth="1"/>
    <col min="15102" max="15105" width="13" customWidth="1"/>
    <col min="15106" max="15106" width="16.5546875" customWidth="1"/>
    <col min="15107" max="15111" width="12.21875" customWidth="1"/>
    <col min="15112" max="15112" width="11.109375" customWidth="1"/>
    <col min="15113" max="15113" width="17.44140625" customWidth="1"/>
    <col min="15114" max="15119" width="12.21875" customWidth="1"/>
    <col min="15120" max="15120" width="13.6640625" customWidth="1"/>
    <col min="15121" max="15121" width="13.44140625" customWidth="1"/>
    <col min="15356" max="15356" width="2.109375" customWidth="1"/>
    <col min="15357" max="15357" width="13.88671875" customWidth="1"/>
    <col min="15358" max="15361" width="13" customWidth="1"/>
    <col min="15362" max="15362" width="16.5546875" customWidth="1"/>
    <col min="15363" max="15367" width="12.21875" customWidth="1"/>
    <col min="15368" max="15368" width="11.109375" customWidth="1"/>
    <col min="15369" max="15369" width="17.44140625" customWidth="1"/>
    <col min="15370" max="15375" width="12.21875" customWidth="1"/>
    <col min="15376" max="15376" width="13.6640625" customWidth="1"/>
    <col min="15377" max="15377" width="13.44140625" customWidth="1"/>
    <col min="15612" max="15612" width="2.109375" customWidth="1"/>
    <col min="15613" max="15613" width="13.88671875" customWidth="1"/>
    <col min="15614" max="15617" width="13" customWidth="1"/>
    <col min="15618" max="15618" width="16.5546875" customWidth="1"/>
    <col min="15619" max="15623" width="12.21875" customWidth="1"/>
    <col min="15624" max="15624" width="11.109375" customWidth="1"/>
    <col min="15625" max="15625" width="17.44140625" customWidth="1"/>
    <col min="15626" max="15631" width="12.21875" customWidth="1"/>
    <col min="15632" max="15632" width="13.6640625" customWidth="1"/>
    <col min="15633" max="15633" width="13.44140625" customWidth="1"/>
    <col min="15868" max="15868" width="2.109375" customWidth="1"/>
    <col min="15869" max="15869" width="13.88671875" customWidth="1"/>
    <col min="15870" max="15873" width="13" customWidth="1"/>
    <col min="15874" max="15874" width="16.5546875" customWidth="1"/>
    <col min="15875" max="15879" width="12.21875" customWidth="1"/>
    <col min="15880" max="15880" width="11.109375" customWidth="1"/>
    <col min="15881" max="15881" width="17.44140625" customWidth="1"/>
    <col min="15882" max="15887" width="12.21875" customWidth="1"/>
    <col min="15888" max="15888" width="13.6640625" customWidth="1"/>
    <col min="15889" max="15889" width="13.44140625" customWidth="1"/>
    <col min="16124" max="16124" width="2.109375" customWidth="1"/>
    <col min="16125" max="16125" width="13.88671875" customWidth="1"/>
    <col min="16126" max="16129" width="13" customWidth="1"/>
    <col min="16130" max="16130" width="16.5546875" customWidth="1"/>
    <col min="16131" max="16135" width="12.21875" customWidth="1"/>
    <col min="16136" max="16136" width="11.109375" customWidth="1"/>
    <col min="16137" max="16137" width="17.44140625" customWidth="1"/>
    <col min="16138" max="16143" width="12.21875" customWidth="1"/>
    <col min="16144" max="16144" width="13.6640625" customWidth="1"/>
    <col min="16145" max="16145" width="13.44140625" customWidth="1"/>
  </cols>
  <sheetData>
    <row r="1" spans="1:31" x14ac:dyDescent="0.2">
      <c r="A1" s="306"/>
      <c r="B1" s="306"/>
      <c r="C1" s="306"/>
      <c r="D1" s="307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</row>
    <row r="2" spans="1:31" ht="18" x14ac:dyDescent="0.2">
      <c r="A2" s="306"/>
      <c r="B2" s="308" t="s">
        <v>745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</row>
    <row r="3" spans="1:31" ht="15.75" thickBot="1" x14ac:dyDescent="0.25">
      <c r="A3" s="306"/>
      <c r="B3" s="977"/>
      <c r="C3" s="977"/>
      <c r="D3" s="306"/>
      <c r="E3" s="309"/>
      <c r="F3" s="309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39"/>
      <c r="X3" s="339"/>
      <c r="Y3" s="339"/>
      <c r="Z3" s="339"/>
      <c r="AA3" s="339"/>
      <c r="AB3" s="339"/>
      <c r="AC3" s="339"/>
      <c r="AD3" s="339"/>
      <c r="AE3" s="339"/>
    </row>
    <row r="4" spans="1:31" ht="16.5" thickBot="1" x14ac:dyDescent="0.25">
      <c r="A4" s="306"/>
      <c r="B4" s="978" t="s">
        <v>746</v>
      </c>
      <c r="C4" s="979"/>
      <c r="D4" s="979"/>
      <c r="E4" s="979"/>
      <c r="F4" s="980"/>
      <c r="G4" s="961" t="s">
        <v>747</v>
      </c>
      <c r="H4" s="962"/>
      <c r="I4" s="962"/>
      <c r="J4" s="962"/>
      <c r="K4" s="962"/>
      <c r="L4" s="962"/>
      <c r="M4" s="962"/>
      <c r="N4" s="963"/>
      <c r="O4" s="961" t="s">
        <v>748</v>
      </c>
      <c r="P4" s="962"/>
      <c r="Q4" s="962"/>
      <c r="R4" s="962"/>
      <c r="S4" s="962"/>
      <c r="T4" s="963"/>
      <c r="U4" s="961" t="s">
        <v>749</v>
      </c>
      <c r="V4" s="963"/>
      <c r="W4" s="339"/>
      <c r="X4" s="339"/>
      <c r="Y4" s="339"/>
      <c r="Z4" s="339"/>
      <c r="AA4" s="339"/>
      <c r="AB4" s="339"/>
      <c r="AC4" s="339"/>
      <c r="AD4" s="339"/>
      <c r="AE4" s="339"/>
    </row>
    <row r="5" spans="1:31" ht="51" x14ac:dyDescent="0.2">
      <c r="A5" s="306"/>
      <c r="B5" s="404" t="s">
        <v>750</v>
      </c>
      <c r="C5" s="405" t="s">
        <v>751</v>
      </c>
      <c r="D5" s="405" t="s">
        <v>752</v>
      </c>
      <c r="E5" s="964" t="s">
        <v>753</v>
      </c>
      <c r="F5" s="965"/>
      <c r="G5" s="406" t="s">
        <v>781</v>
      </c>
      <c r="H5" s="966" t="s">
        <v>776</v>
      </c>
      <c r="I5" s="967"/>
      <c r="J5" s="967"/>
      <c r="K5" s="966" t="s">
        <v>779</v>
      </c>
      <c r="L5" s="967"/>
      <c r="M5" s="967"/>
      <c r="N5" s="407" t="s">
        <v>778</v>
      </c>
      <c r="O5" s="968" t="s">
        <v>777</v>
      </c>
      <c r="P5" s="969"/>
      <c r="Q5" s="970"/>
      <c r="R5" s="971" t="s">
        <v>780</v>
      </c>
      <c r="S5" s="969"/>
      <c r="T5" s="972"/>
      <c r="U5" s="406" t="s">
        <v>754</v>
      </c>
      <c r="V5" s="407" t="s">
        <v>755</v>
      </c>
      <c r="W5" s="339"/>
      <c r="X5" s="339"/>
      <c r="Y5" s="339"/>
      <c r="Z5" s="339"/>
      <c r="AA5" s="339"/>
      <c r="AB5" s="339"/>
      <c r="AC5" s="339"/>
      <c r="AD5" s="339"/>
      <c r="AE5" s="339"/>
    </row>
    <row r="6" spans="1:31" ht="26.25" customHeight="1" thickBot="1" x14ac:dyDescent="0.25">
      <c r="A6" s="306"/>
      <c r="B6" s="408"/>
      <c r="C6" s="409"/>
      <c r="D6" s="409"/>
      <c r="E6" s="410" t="s">
        <v>756</v>
      </c>
      <c r="F6" s="411" t="s">
        <v>757</v>
      </c>
      <c r="G6" s="412" t="s">
        <v>760</v>
      </c>
      <c r="H6" s="413" t="s">
        <v>758</v>
      </c>
      <c r="I6" s="413" t="s">
        <v>759</v>
      </c>
      <c r="J6" s="410" t="s">
        <v>760</v>
      </c>
      <c r="K6" s="413" t="s">
        <v>758</v>
      </c>
      <c r="L6" s="413" t="s">
        <v>759</v>
      </c>
      <c r="M6" s="410" t="s">
        <v>760</v>
      </c>
      <c r="N6" s="414" t="s">
        <v>760</v>
      </c>
      <c r="O6" s="412" t="s">
        <v>758</v>
      </c>
      <c r="P6" s="415" t="s">
        <v>759</v>
      </c>
      <c r="Q6" s="416" t="s">
        <v>760</v>
      </c>
      <c r="R6" s="413" t="s">
        <v>758</v>
      </c>
      <c r="S6" s="415" t="s">
        <v>759</v>
      </c>
      <c r="T6" s="417" t="s">
        <v>760</v>
      </c>
      <c r="U6" s="418" t="s">
        <v>75</v>
      </c>
      <c r="V6" s="419" t="s">
        <v>75</v>
      </c>
      <c r="W6" s="339"/>
      <c r="X6" s="339"/>
      <c r="Y6" s="339"/>
      <c r="Z6" s="339"/>
      <c r="AA6" s="339"/>
      <c r="AB6" s="339"/>
      <c r="AC6" s="339"/>
      <c r="AD6" s="339"/>
    </row>
    <row r="7" spans="1:31" x14ac:dyDescent="0.2">
      <c r="A7" s="306"/>
      <c r="B7" s="973" t="s">
        <v>761</v>
      </c>
      <c r="C7" s="420">
        <v>0</v>
      </c>
      <c r="D7" s="435">
        <v>0</v>
      </c>
      <c r="E7" s="420" t="s">
        <v>762</v>
      </c>
      <c r="F7" s="421" t="s">
        <v>762</v>
      </c>
      <c r="G7" s="436">
        <v>0</v>
      </c>
      <c r="H7" s="422" t="s">
        <v>789</v>
      </c>
      <c r="I7" s="439">
        <v>0</v>
      </c>
      <c r="J7" s="439">
        <v>0</v>
      </c>
      <c r="K7" s="424" t="s">
        <v>789</v>
      </c>
      <c r="L7" s="439">
        <v>0</v>
      </c>
      <c r="M7" s="439">
        <v>0</v>
      </c>
      <c r="N7" s="423">
        <v>0</v>
      </c>
      <c r="O7" s="424" t="s">
        <v>789</v>
      </c>
      <c r="P7" s="442">
        <v>0</v>
      </c>
      <c r="Q7" s="442">
        <v>0</v>
      </c>
      <c r="R7" s="424" t="s">
        <v>789</v>
      </c>
      <c r="S7" s="442">
        <v>0</v>
      </c>
      <c r="T7" s="442">
        <v>0</v>
      </c>
      <c r="U7" s="443">
        <v>0</v>
      </c>
      <c r="V7" s="444">
        <v>0</v>
      </c>
      <c r="W7" s="339"/>
      <c r="X7" s="339"/>
      <c r="Y7" s="339"/>
      <c r="Z7" s="339"/>
      <c r="AA7" s="339"/>
      <c r="AB7" s="339"/>
      <c r="AC7" s="339"/>
      <c r="AD7" s="339"/>
    </row>
    <row r="8" spans="1:31" x14ac:dyDescent="0.2">
      <c r="A8" s="306"/>
      <c r="B8" s="974"/>
      <c r="C8" s="425">
        <v>0</v>
      </c>
      <c r="D8" s="426">
        <v>0</v>
      </c>
      <c r="E8" s="425" t="s">
        <v>762</v>
      </c>
      <c r="F8" s="427" t="s">
        <v>762</v>
      </c>
      <c r="G8" s="437">
        <v>0</v>
      </c>
      <c r="H8" s="422" t="s">
        <v>789</v>
      </c>
      <c r="I8" s="440">
        <v>0</v>
      </c>
      <c r="J8" s="440">
        <v>0</v>
      </c>
      <c r="K8" s="424" t="s">
        <v>789</v>
      </c>
      <c r="L8" s="440">
        <v>0</v>
      </c>
      <c r="M8" s="440">
        <v>0</v>
      </c>
      <c r="N8" s="428">
        <v>0</v>
      </c>
      <c r="O8" s="424" t="s">
        <v>789</v>
      </c>
      <c r="P8" s="440">
        <v>0</v>
      </c>
      <c r="Q8" s="440">
        <v>0</v>
      </c>
      <c r="R8" s="424" t="s">
        <v>789</v>
      </c>
      <c r="S8" s="440">
        <v>0</v>
      </c>
      <c r="T8" s="440">
        <v>0</v>
      </c>
      <c r="U8" s="445">
        <v>0</v>
      </c>
      <c r="V8" s="446">
        <v>0</v>
      </c>
      <c r="W8" s="339"/>
      <c r="X8" s="339"/>
      <c r="Y8" s="339"/>
      <c r="Z8" s="339"/>
      <c r="AA8" s="339"/>
      <c r="AB8" s="339"/>
      <c r="AC8" s="339"/>
      <c r="AD8" s="339"/>
    </row>
    <row r="9" spans="1:31" ht="20.25" customHeight="1" x14ac:dyDescent="0.2">
      <c r="A9" s="306"/>
      <c r="B9" s="975" t="s">
        <v>763</v>
      </c>
      <c r="C9" s="425">
        <v>0</v>
      </c>
      <c r="D9" s="425">
        <v>0</v>
      </c>
      <c r="E9" s="425" t="s">
        <v>762</v>
      </c>
      <c r="F9" s="427" t="s">
        <v>762</v>
      </c>
      <c r="G9" s="437">
        <v>0</v>
      </c>
      <c r="H9" s="422" t="s">
        <v>789</v>
      </c>
      <c r="I9" s="440">
        <v>0</v>
      </c>
      <c r="J9" s="440">
        <v>0</v>
      </c>
      <c r="K9" s="424" t="s">
        <v>789</v>
      </c>
      <c r="L9" s="440">
        <v>0</v>
      </c>
      <c r="M9" s="440">
        <v>0</v>
      </c>
      <c r="N9" s="428">
        <v>0</v>
      </c>
      <c r="O9" s="424" t="s">
        <v>789</v>
      </c>
      <c r="P9" s="440">
        <v>0</v>
      </c>
      <c r="Q9" s="440">
        <v>0</v>
      </c>
      <c r="R9" s="424" t="s">
        <v>789</v>
      </c>
      <c r="S9" s="440">
        <v>0</v>
      </c>
      <c r="T9" s="440">
        <v>0</v>
      </c>
      <c r="U9" s="445">
        <v>0</v>
      </c>
      <c r="V9" s="446">
        <v>0</v>
      </c>
      <c r="W9" s="339"/>
      <c r="X9" s="339"/>
      <c r="Y9" s="339"/>
      <c r="Z9" s="339"/>
      <c r="AA9" s="339"/>
      <c r="AB9" s="339"/>
      <c r="AC9" s="339"/>
      <c r="AD9" s="339"/>
    </row>
    <row r="10" spans="1:31" ht="19.5" customHeight="1" thickBot="1" x14ac:dyDescent="0.25">
      <c r="A10" s="306"/>
      <c r="B10" s="976"/>
      <c r="C10" s="429">
        <v>0</v>
      </c>
      <c r="D10" s="429">
        <v>0</v>
      </c>
      <c r="E10" s="430" t="s">
        <v>762</v>
      </c>
      <c r="F10" s="431" t="s">
        <v>762</v>
      </c>
      <c r="G10" s="438">
        <v>0</v>
      </c>
      <c r="H10" s="432" t="s">
        <v>789</v>
      </c>
      <c r="I10" s="441">
        <v>0</v>
      </c>
      <c r="J10" s="441">
        <v>0</v>
      </c>
      <c r="K10" s="434" t="s">
        <v>789</v>
      </c>
      <c r="L10" s="441">
        <v>0</v>
      </c>
      <c r="M10" s="441">
        <v>0</v>
      </c>
      <c r="N10" s="433">
        <v>0</v>
      </c>
      <c r="O10" s="434" t="s">
        <v>789</v>
      </c>
      <c r="P10" s="441">
        <v>0</v>
      </c>
      <c r="Q10" s="441">
        <v>0</v>
      </c>
      <c r="R10" s="434" t="s">
        <v>789</v>
      </c>
      <c r="S10" s="441">
        <v>0</v>
      </c>
      <c r="T10" s="441">
        <v>0</v>
      </c>
      <c r="U10" s="447">
        <v>0</v>
      </c>
      <c r="V10" s="448">
        <v>0</v>
      </c>
      <c r="W10" s="339"/>
      <c r="X10" s="339"/>
      <c r="Y10" s="339"/>
      <c r="Z10" s="339"/>
      <c r="AA10" s="339"/>
      <c r="AB10" s="339"/>
      <c r="AC10" s="339"/>
      <c r="AD10" s="339"/>
    </row>
    <row r="11" spans="1:31" x14ac:dyDescent="0.2">
      <c r="A11" s="306"/>
      <c r="B11" s="310"/>
      <c r="C11" s="311"/>
      <c r="D11" s="311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</row>
    <row r="12" spans="1:31" x14ac:dyDescent="0.2">
      <c r="A12" s="306"/>
      <c r="B12" s="306"/>
      <c r="C12" s="1000" t="s">
        <v>764</v>
      </c>
      <c r="D12" s="1000"/>
      <c r="E12" s="1000"/>
      <c r="F12" s="1000"/>
      <c r="G12" s="1001"/>
      <c r="H12" s="1001"/>
      <c r="I12" s="1001"/>
      <c r="J12" s="1001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</row>
    <row r="13" spans="1:31" ht="15.75" thickBot="1" x14ac:dyDescent="0.25">
      <c r="A13" s="306"/>
      <c r="B13" s="306"/>
      <c r="C13" s="306"/>
      <c r="D13" s="307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</row>
    <row r="14" spans="1:31" ht="23.25" x14ac:dyDescent="0.2">
      <c r="A14" s="306"/>
      <c r="B14" s="1002" t="s">
        <v>765</v>
      </c>
      <c r="C14" s="1003"/>
      <c r="D14" s="1003"/>
      <c r="E14" s="1003"/>
      <c r="F14" s="1003"/>
      <c r="G14" s="1003"/>
      <c r="H14" s="1003"/>
      <c r="I14" s="1003"/>
      <c r="J14" s="1003"/>
      <c r="K14" s="1003"/>
      <c r="L14" s="1003"/>
      <c r="M14" s="1003"/>
      <c r="N14" s="1003"/>
      <c r="O14" s="1003"/>
      <c r="P14" s="1004"/>
      <c r="Q14" s="306"/>
      <c r="R14" s="306"/>
      <c r="S14" s="306"/>
      <c r="T14" s="306"/>
      <c r="U14" s="306"/>
      <c r="V14" s="306"/>
    </row>
    <row r="15" spans="1:31" x14ac:dyDescent="0.2">
      <c r="A15" s="306"/>
      <c r="B15" s="312" t="s">
        <v>766</v>
      </c>
      <c r="C15" s="313"/>
      <c r="D15" s="313"/>
      <c r="E15" s="313"/>
      <c r="F15" s="313"/>
      <c r="G15" s="313"/>
      <c r="H15" s="313"/>
      <c r="I15" s="398"/>
      <c r="J15" s="314"/>
      <c r="K15" s="402" t="s">
        <v>767</v>
      </c>
      <c r="L15" s="313"/>
      <c r="M15" s="313"/>
      <c r="N15" s="313"/>
      <c r="O15" s="313"/>
      <c r="P15" s="315"/>
      <c r="Q15" s="306"/>
      <c r="R15" s="306"/>
      <c r="S15" s="306"/>
      <c r="T15" s="306"/>
      <c r="U15" s="306"/>
      <c r="V15" s="306"/>
    </row>
    <row r="16" spans="1:31" ht="84.6" customHeight="1" x14ac:dyDescent="0.2">
      <c r="A16" s="306"/>
      <c r="B16" s="981" t="s">
        <v>790</v>
      </c>
      <c r="C16" s="1005"/>
      <c r="D16" s="1005"/>
      <c r="E16" s="1005"/>
      <c r="F16" s="1005"/>
      <c r="G16" s="1005"/>
      <c r="H16" s="1005"/>
      <c r="I16" s="1006"/>
      <c r="J16" s="306"/>
      <c r="K16" s="1007" t="s">
        <v>788</v>
      </c>
      <c r="L16" s="1008"/>
      <c r="M16" s="1008"/>
      <c r="N16" s="1008"/>
      <c r="O16" s="1008"/>
      <c r="P16" s="1009"/>
      <c r="Q16" s="306"/>
      <c r="R16" s="306"/>
      <c r="S16" s="306"/>
      <c r="T16" s="306"/>
      <c r="U16" s="306"/>
      <c r="V16" s="306"/>
    </row>
    <row r="17" spans="1:22" x14ac:dyDescent="0.2">
      <c r="A17" s="306"/>
      <c r="B17" s="31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17"/>
      <c r="Q17" s="306"/>
      <c r="R17" s="306"/>
      <c r="S17" s="306"/>
      <c r="T17" s="306"/>
      <c r="U17" s="306"/>
      <c r="V17" s="306"/>
    </row>
    <row r="18" spans="1:22" x14ac:dyDescent="0.2">
      <c r="A18" s="306"/>
      <c r="B18" s="399" t="s">
        <v>763</v>
      </c>
      <c r="C18" s="400"/>
      <c r="D18" s="400"/>
      <c r="E18" s="400"/>
      <c r="F18" s="400"/>
      <c r="G18" s="400"/>
      <c r="H18" s="400"/>
      <c r="I18" s="398"/>
      <c r="J18" s="314"/>
      <c r="K18" s="402" t="s">
        <v>775</v>
      </c>
      <c r="L18" s="400"/>
      <c r="M18" s="400"/>
      <c r="N18" s="400"/>
      <c r="O18" s="400"/>
      <c r="P18" s="401"/>
      <c r="Q18" s="306"/>
      <c r="R18" s="306"/>
      <c r="S18" s="306"/>
      <c r="T18" s="306"/>
      <c r="U18" s="306"/>
      <c r="V18" s="306"/>
    </row>
    <row r="19" spans="1:22" ht="99.6" customHeight="1" x14ac:dyDescent="0.2">
      <c r="A19" s="306"/>
      <c r="B19" s="981" t="s">
        <v>788</v>
      </c>
      <c r="C19" s="982"/>
      <c r="D19" s="982"/>
      <c r="E19" s="982"/>
      <c r="F19" s="982"/>
      <c r="G19" s="982"/>
      <c r="H19" s="982"/>
      <c r="I19" s="983"/>
      <c r="J19" s="306"/>
      <c r="K19" s="984" t="s">
        <v>791</v>
      </c>
      <c r="L19" s="985"/>
      <c r="M19" s="985"/>
      <c r="N19" s="985"/>
      <c r="O19" s="985"/>
      <c r="P19" s="986"/>
      <c r="Q19" s="306"/>
      <c r="R19" s="306"/>
      <c r="S19" s="306"/>
      <c r="T19" s="306"/>
      <c r="U19" s="306"/>
      <c r="V19" s="306"/>
    </row>
    <row r="20" spans="1:22" x14ac:dyDescent="0.2">
      <c r="A20" s="306"/>
      <c r="B20" s="316"/>
      <c r="C20" s="306"/>
      <c r="D20" s="306"/>
      <c r="E20" s="306"/>
      <c r="F20" s="306"/>
      <c r="G20" s="306"/>
      <c r="H20" s="306"/>
      <c r="I20" s="306"/>
      <c r="J20" s="306"/>
      <c r="K20" s="985"/>
      <c r="L20" s="985"/>
      <c r="M20" s="985"/>
      <c r="N20" s="985"/>
      <c r="O20" s="985"/>
      <c r="P20" s="986"/>
      <c r="Q20" s="306"/>
      <c r="R20" s="306"/>
      <c r="S20" s="306"/>
      <c r="T20" s="306"/>
      <c r="U20" s="306"/>
      <c r="V20" s="306"/>
    </row>
    <row r="21" spans="1:22" x14ac:dyDescent="0.2">
      <c r="A21" s="306"/>
      <c r="B21" s="399" t="s">
        <v>768</v>
      </c>
      <c r="C21" s="400"/>
      <c r="D21" s="400"/>
      <c r="E21" s="400"/>
      <c r="F21" s="400"/>
      <c r="G21" s="400"/>
      <c r="H21" s="400"/>
      <c r="I21" s="398"/>
      <c r="J21" s="306"/>
      <c r="K21" s="985"/>
      <c r="L21" s="985"/>
      <c r="M21" s="985"/>
      <c r="N21" s="985"/>
      <c r="O21" s="985"/>
      <c r="P21" s="986"/>
      <c r="Q21" s="306"/>
      <c r="R21" s="306"/>
      <c r="S21" s="306"/>
      <c r="T21" s="306"/>
      <c r="U21" s="306"/>
      <c r="V21" s="306"/>
    </row>
    <row r="22" spans="1:22" ht="76.900000000000006" customHeight="1" x14ac:dyDescent="0.2">
      <c r="A22" s="306"/>
      <c r="B22" s="981" t="s">
        <v>788</v>
      </c>
      <c r="C22" s="982"/>
      <c r="D22" s="982"/>
      <c r="E22" s="982"/>
      <c r="F22" s="982"/>
      <c r="G22" s="982"/>
      <c r="H22" s="982"/>
      <c r="I22" s="983"/>
      <c r="J22" s="306"/>
      <c r="K22" s="985"/>
      <c r="L22" s="985"/>
      <c r="M22" s="985"/>
      <c r="N22" s="985"/>
      <c r="O22" s="985"/>
      <c r="P22" s="986"/>
      <c r="Q22" s="306"/>
      <c r="R22" s="306"/>
      <c r="S22" s="306"/>
      <c r="T22" s="306"/>
      <c r="U22" s="306"/>
      <c r="V22" s="306"/>
    </row>
    <row r="23" spans="1:22" x14ac:dyDescent="0.2">
      <c r="A23" s="306"/>
      <c r="B23" s="316"/>
      <c r="C23" s="306"/>
      <c r="D23" s="306"/>
      <c r="E23" s="306"/>
      <c r="F23" s="306"/>
      <c r="G23" s="306"/>
      <c r="H23" s="306"/>
      <c r="I23" s="306"/>
      <c r="J23" s="306"/>
      <c r="K23" s="985"/>
      <c r="L23" s="985"/>
      <c r="M23" s="985"/>
      <c r="N23" s="985"/>
      <c r="O23" s="985"/>
      <c r="P23" s="986"/>
      <c r="Q23" s="306"/>
      <c r="R23" s="306"/>
      <c r="S23" s="306"/>
      <c r="T23" s="306"/>
      <c r="U23" s="306"/>
      <c r="V23" s="306"/>
    </row>
    <row r="24" spans="1:22" x14ac:dyDescent="0.2">
      <c r="A24" s="306"/>
      <c r="B24" s="399" t="s">
        <v>769</v>
      </c>
      <c r="C24" s="400"/>
      <c r="D24" s="400"/>
      <c r="E24" s="400"/>
      <c r="F24" s="400"/>
      <c r="G24" s="400"/>
      <c r="H24" s="400"/>
      <c r="I24" s="398"/>
      <c r="J24" s="306"/>
      <c r="K24" s="985"/>
      <c r="L24" s="985"/>
      <c r="M24" s="985"/>
      <c r="N24" s="985"/>
      <c r="O24" s="985"/>
      <c r="P24" s="986"/>
      <c r="Q24" s="306"/>
      <c r="R24" s="306"/>
      <c r="S24" s="306"/>
      <c r="T24" s="306"/>
      <c r="U24" s="306"/>
      <c r="V24" s="306"/>
    </row>
    <row r="25" spans="1:22" x14ac:dyDescent="0.2">
      <c r="A25" s="306"/>
      <c r="B25" s="991" t="s">
        <v>788</v>
      </c>
      <c r="C25" s="992"/>
      <c r="D25" s="992"/>
      <c r="E25" s="992"/>
      <c r="F25" s="992"/>
      <c r="G25" s="992"/>
      <c r="H25" s="992"/>
      <c r="I25" s="993"/>
      <c r="J25" s="306"/>
      <c r="K25" s="985"/>
      <c r="L25" s="985"/>
      <c r="M25" s="985"/>
      <c r="N25" s="985"/>
      <c r="O25" s="985"/>
      <c r="P25" s="986"/>
      <c r="Q25" s="306"/>
      <c r="R25" s="306"/>
      <c r="S25" s="306"/>
      <c r="T25" s="306"/>
      <c r="U25" s="306"/>
      <c r="V25" s="306"/>
    </row>
    <row r="26" spans="1:22" x14ac:dyDescent="0.2">
      <c r="A26" s="306"/>
      <c r="B26" s="994"/>
      <c r="C26" s="995"/>
      <c r="D26" s="995"/>
      <c r="E26" s="995"/>
      <c r="F26" s="995"/>
      <c r="G26" s="995"/>
      <c r="H26" s="995"/>
      <c r="I26" s="996"/>
      <c r="J26" s="306"/>
      <c r="K26" s="985"/>
      <c r="L26" s="985"/>
      <c r="M26" s="985"/>
      <c r="N26" s="985"/>
      <c r="O26" s="985"/>
      <c r="P26" s="986"/>
      <c r="Q26" s="306"/>
      <c r="R26" s="306"/>
      <c r="S26" s="306"/>
      <c r="T26" s="306"/>
      <c r="U26" s="306"/>
      <c r="V26" s="306"/>
    </row>
    <row r="27" spans="1:22" x14ac:dyDescent="0.2">
      <c r="A27" s="306"/>
      <c r="B27" s="994"/>
      <c r="C27" s="995"/>
      <c r="D27" s="995"/>
      <c r="E27" s="995"/>
      <c r="F27" s="995"/>
      <c r="G27" s="995"/>
      <c r="H27" s="995"/>
      <c r="I27" s="996"/>
      <c r="J27" s="306"/>
      <c r="K27" s="987"/>
      <c r="L27" s="987"/>
      <c r="M27" s="987"/>
      <c r="N27" s="987"/>
      <c r="O27" s="987"/>
      <c r="P27" s="988"/>
      <c r="Q27" s="306"/>
      <c r="R27" s="306"/>
      <c r="S27" s="306"/>
      <c r="T27" s="306"/>
      <c r="U27" s="306"/>
      <c r="V27" s="306"/>
    </row>
    <row r="28" spans="1:22" ht="15.75" thickBot="1" x14ac:dyDescent="0.25">
      <c r="A28" s="306"/>
      <c r="B28" s="997"/>
      <c r="C28" s="998"/>
      <c r="D28" s="998"/>
      <c r="E28" s="998"/>
      <c r="F28" s="998"/>
      <c r="G28" s="998"/>
      <c r="H28" s="998"/>
      <c r="I28" s="999"/>
      <c r="J28" s="318"/>
      <c r="K28" s="989"/>
      <c r="L28" s="989"/>
      <c r="M28" s="989"/>
      <c r="N28" s="989"/>
      <c r="O28" s="989"/>
      <c r="P28" s="990"/>
      <c r="Q28" s="306"/>
      <c r="R28" s="306"/>
      <c r="S28" s="306"/>
      <c r="T28" s="306"/>
      <c r="U28" s="306"/>
      <c r="V28" s="306"/>
    </row>
  </sheetData>
  <sheetProtection algorithmName="SHA-512" hashValue="CMwZMZc+yc1nGefjcv4C+S2zGbEnwnxvLi67dtyVuSk7Po4LTT8bzF5H/jzMDR4+HKIWFwVZCQfp9Gy2nlI7gA==" saltValue="SQ0BuvErWP98qDniiAa0CQ==" spinCount="100000" sheet="1" objects="1" scenarios="1" selectLockedCells="1" selectUnlockedCells="1"/>
  <mergeCells count="21">
    <mergeCell ref="B19:I19"/>
    <mergeCell ref="K19:P28"/>
    <mergeCell ref="B22:I22"/>
    <mergeCell ref="B25:I28"/>
    <mergeCell ref="C12:F12"/>
    <mergeCell ref="G12:J12"/>
    <mergeCell ref="B14:P14"/>
    <mergeCell ref="B16:I16"/>
    <mergeCell ref="K16:P16"/>
    <mergeCell ref="B7:B8"/>
    <mergeCell ref="B9:B10"/>
    <mergeCell ref="B3:C3"/>
    <mergeCell ref="B4:F4"/>
    <mergeCell ref="G4:N4"/>
    <mergeCell ref="O4:T4"/>
    <mergeCell ref="U4:V4"/>
    <mergeCell ref="E5:F5"/>
    <mergeCell ref="H5:J5"/>
    <mergeCell ref="K5:M5"/>
    <mergeCell ref="O5:Q5"/>
    <mergeCell ref="R5:T5"/>
  </mergeCells>
  <conditionalFormatting sqref="D11:E11 D7:D10">
    <cfRule type="expression" dxfId="1" priority="2">
      <formula>D7="Y"</formula>
    </cfRule>
  </conditionalFormatting>
  <conditionalFormatting sqref="E11:F11">
    <cfRule type="expression" dxfId="0" priority="1">
      <formula>E11="Y"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80" zoomScaleNormal="80" workbookViewId="0">
      <selection activeCell="S4" sqref="S4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564</v>
      </c>
      <c r="R3" s="73" t="s">
        <v>566</v>
      </c>
      <c r="S3" s="73" t="s">
        <v>568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339"/>
      <c r="AH3" s="339"/>
      <c r="AI3" s="339"/>
      <c r="AJ3" s="339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339"/>
      <c r="AH4" s="339"/>
      <c r="AI4" s="339"/>
      <c r="AJ4" s="339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10</v>
      </c>
      <c r="E5" s="80">
        <f>'4. BL SDB'!I5</f>
        <v>10</v>
      </c>
      <c r="F5" s="80">
        <f>'4. BL SDB'!J5</f>
        <v>10</v>
      </c>
      <c r="G5" s="80">
        <f>'4. BL SDB'!K5</f>
        <v>10</v>
      </c>
      <c r="H5" s="80">
        <f>'4. BL SDB'!L5</f>
        <v>10</v>
      </c>
      <c r="I5" s="80">
        <f>'4. BL SDB'!M5</f>
        <v>10</v>
      </c>
      <c r="J5" s="80">
        <f>'4. BL SDB'!N5</f>
        <v>10</v>
      </c>
      <c r="K5" s="80">
        <f>'4. BL SDB'!O5</f>
        <v>10</v>
      </c>
      <c r="L5" s="80">
        <f>'4. BL SDB'!P5</f>
        <v>10</v>
      </c>
      <c r="M5" s="80">
        <f>'4. BL SDB'!Q5</f>
        <v>10</v>
      </c>
      <c r="N5" s="80">
        <f>'4. BL SDB'!R5</f>
        <v>10</v>
      </c>
      <c r="O5" s="80">
        <f>'4. BL SDB'!S5</f>
        <v>10</v>
      </c>
      <c r="P5" s="80">
        <f>'4. BL SDB'!T5</f>
        <v>10</v>
      </c>
      <c r="Q5" s="80">
        <f>'4. BL SDB'!U5</f>
        <v>10</v>
      </c>
      <c r="R5" s="80">
        <f>'4. BL SDB'!V5</f>
        <v>10</v>
      </c>
      <c r="S5" s="80">
        <f>'4. BL SDB'!W5</f>
        <v>10</v>
      </c>
      <c r="T5" s="80">
        <f>'4. BL SDB'!X5</f>
        <v>10</v>
      </c>
      <c r="U5" s="80">
        <f>'4. BL SDB'!Y5</f>
        <v>10</v>
      </c>
      <c r="V5" s="80">
        <f>'4. BL SDB'!Z5</f>
        <v>10</v>
      </c>
      <c r="W5" s="80">
        <f>'4. BL SDB'!AA5</f>
        <v>10</v>
      </c>
      <c r="X5" s="80">
        <f>'4. BL SDB'!AB5</f>
        <v>10</v>
      </c>
      <c r="Y5" s="80">
        <f>'4. BL SDB'!AC5</f>
        <v>10</v>
      </c>
      <c r="Z5" s="80">
        <f>'4. BL SDB'!AD5</f>
        <v>10</v>
      </c>
      <c r="AA5" s="80">
        <f>'4. BL SDB'!AE5</f>
        <v>10</v>
      </c>
      <c r="AB5" s="80">
        <f>'4. BL SDB'!AF5</f>
        <v>10</v>
      </c>
      <c r="AC5" s="80">
        <f>'4. BL SDB'!AG5</f>
        <v>10</v>
      </c>
      <c r="AD5" s="80">
        <f>'4. BL SDB'!AH5</f>
        <v>10</v>
      </c>
      <c r="AE5" s="80">
        <f>'4. BL SDB'!AI5</f>
        <v>10</v>
      </c>
      <c r="AF5" s="80">
        <f>'4. BL SDB'!AJ5</f>
        <v>10</v>
      </c>
      <c r="AG5" s="339"/>
      <c r="AH5" s="339"/>
      <c r="AI5" s="339"/>
      <c r="AJ5" s="339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10</v>
      </c>
      <c r="E6" s="80">
        <f>'9. FP SDB'!I5</f>
        <v>10</v>
      </c>
      <c r="F6" s="80">
        <f>'9. FP SDB'!J5</f>
        <v>10</v>
      </c>
      <c r="G6" s="80">
        <f>'9. FP SDB'!K5</f>
        <v>10</v>
      </c>
      <c r="H6" s="80">
        <f>'9. FP SDB'!L5</f>
        <v>10</v>
      </c>
      <c r="I6" s="80">
        <f>'9. FP SDB'!M5</f>
        <v>10</v>
      </c>
      <c r="J6" s="80">
        <f>'9. FP SDB'!N5</f>
        <v>10</v>
      </c>
      <c r="K6" s="80">
        <f>'9. FP SDB'!O5</f>
        <v>10</v>
      </c>
      <c r="L6" s="80">
        <f>'9. FP SDB'!P5</f>
        <v>10</v>
      </c>
      <c r="M6" s="80">
        <f>'9. FP SDB'!Q5</f>
        <v>10</v>
      </c>
      <c r="N6" s="80">
        <f>'9. FP SDB'!R5</f>
        <v>10</v>
      </c>
      <c r="O6" s="80">
        <f>'9. FP SDB'!S5</f>
        <v>10</v>
      </c>
      <c r="P6" s="80">
        <f>'9. FP SDB'!T5</f>
        <v>10</v>
      </c>
      <c r="Q6" s="80">
        <f>'9. FP SDB'!U5</f>
        <v>10</v>
      </c>
      <c r="R6" s="80">
        <f>'9. FP SDB'!V5</f>
        <v>10</v>
      </c>
      <c r="S6" s="80">
        <f>'9. FP SDB'!W5</f>
        <v>10</v>
      </c>
      <c r="T6" s="80">
        <f>'9. FP SDB'!X5</f>
        <v>10</v>
      </c>
      <c r="U6" s="80">
        <f>'9. FP SDB'!Y5</f>
        <v>10</v>
      </c>
      <c r="V6" s="80">
        <f>'9. FP SDB'!Z5</f>
        <v>10</v>
      </c>
      <c r="W6" s="80">
        <f>'9. FP SDB'!AA5</f>
        <v>10</v>
      </c>
      <c r="X6" s="80">
        <f>'9. FP SDB'!AB5</f>
        <v>10</v>
      </c>
      <c r="Y6" s="80">
        <f>'9. FP SDB'!AC5</f>
        <v>10</v>
      </c>
      <c r="Z6" s="80">
        <f>'9. FP SDB'!AD5</f>
        <v>10</v>
      </c>
      <c r="AA6" s="80">
        <f>'9. FP SDB'!AE5</f>
        <v>10</v>
      </c>
      <c r="AB6" s="80">
        <f>'9. FP SDB'!AF5</f>
        <v>10</v>
      </c>
      <c r="AC6" s="80">
        <f>'9. FP SDB'!AG5</f>
        <v>10</v>
      </c>
      <c r="AD6" s="80">
        <f>'9. FP SDB'!AH5</f>
        <v>10</v>
      </c>
      <c r="AE6" s="80">
        <f>'9. FP SDB'!AI5</f>
        <v>10</v>
      </c>
      <c r="AF6" s="80">
        <f>'9. FP SDB'!AJ5</f>
        <v>10</v>
      </c>
      <c r="AG6" s="339"/>
      <c r="AH6" s="339"/>
      <c r="AI6" s="339"/>
      <c r="AJ6" s="339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339"/>
      <c r="AH7" s="339"/>
      <c r="AI7" s="339"/>
      <c r="AJ7" s="339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1.8752371925456797</v>
      </c>
      <c r="E8" s="80">
        <f>'3. BL Demand'!I10</f>
        <v>1.8180597257070608</v>
      </c>
      <c r="F8" s="80">
        <f>'3. BL Demand'!J10</f>
        <v>1.7708610451869109</v>
      </c>
      <c r="G8" s="80">
        <f>'3. BL Demand'!K10</f>
        <v>1.7374260486965309</v>
      </c>
      <c r="H8" s="80">
        <f>'3. BL Demand'!L10</f>
        <v>1.703366657206894</v>
      </c>
      <c r="I8" s="80">
        <f>'3. BL Demand'!M10</f>
        <v>1.6661277910609871</v>
      </c>
      <c r="J8" s="80">
        <f>'3. BL Demand'!N10</f>
        <v>1.6296098801457384</v>
      </c>
      <c r="K8" s="80">
        <f>'3. BL Demand'!O10</f>
        <v>1.597823234793623</v>
      </c>
      <c r="L8" s="80">
        <f>'3. BL Demand'!P10</f>
        <v>1.5695617582421519</v>
      </c>
      <c r="M8" s="80">
        <f>'3. BL Demand'!Q10</f>
        <v>1.5410781973367191</v>
      </c>
      <c r="N8" s="80">
        <f>'3. BL Demand'!R10</f>
        <v>1.5085395301184283</v>
      </c>
      <c r="O8" s="80">
        <f>'3. BL Demand'!S10</f>
        <v>1.4746635062316911</v>
      </c>
      <c r="P8" s="80">
        <f>'3. BL Demand'!T10</f>
        <v>1.444039739009811</v>
      </c>
      <c r="Q8" s="80">
        <f>'3. BL Demand'!U10</f>
        <v>1.4121227758084007</v>
      </c>
      <c r="R8" s="80">
        <f>'3. BL Demand'!V10</f>
        <v>1.3801525524973681</v>
      </c>
      <c r="S8" s="80">
        <f>'3. BL Demand'!W10</f>
        <v>1.3511231282712124</v>
      </c>
      <c r="T8" s="80">
        <f>'3. BL Demand'!X10</f>
        <v>1.3208995650771607</v>
      </c>
      <c r="U8" s="80">
        <f>'3. BL Demand'!Y10</f>
        <v>1.2934673355430066</v>
      </c>
      <c r="V8" s="80">
        <f>'3. BL Demand'!Z10</f>
        <v>1.2648134055184146</v>
      </c>
      <c r="W8" s="80">
        <f>'3. BL Demand'!AA10</f>
        <v>1.2397112562603962</v>
      </c>
      <c r="X8" s="80">
        <f>'3. BL Demand'!AB10</f>
        <v>1.2134615539252067</v>
      </c>
      <c r="Y8" s="80">
        <f>'3. BL Demand'!AC10</f>
        <v>1.1896529798598805</v>
      </c>
      <c r="Z8" s="80">
        <f>'3. BL Demand'!AD10</f>
        <v>1.1645384728271697</v>
      </c>
      <c r="AA8" s="80">
        <f>'3. BL Demand'!AE10</f>
        <v>1.140721456284727</v>
      </c>
      <c r="AB8" s="80">
        <f>'3. BL Demand'!AF10</f>
        <v>1.1175810980690939</v>
      </c>
      <c r="AC8" s="80">
        <f>'3. BL Demand'!AG10</f>
        <v>1.0948163498544219</v>
      </c>
      <c r="AD8" s="80">
        <f>'3. BL Demand'!AH10</f>
        <v>1.0727030582378345</v>
      </c>
      <c r="AE8" s="80">
        <f>'3. BL Demand'!AI10</f>
        <v>1.0509402885863135</v>
      </c>
      <c r="AF8" s="80">
        <f>'3. BL Demand'!AJ10</f>
        <v>1.0277441223651083</v>
      </c>
      <c r="AG8" s="339"/>
      <c r="AH8" s="339"/>
      <c r="AI8" s="339"/>
      <c r="AJ8" s="339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1.8752371925456797</v>
      </c>
      <c r="E9" s="80">
        <f>'8. FP Demand'!I10</f>
        <v>1.8180597257070608</v>
      </c>
      <c r="F9" s="80">
        <f>'8. FP Demand'!J10</f>
        <v>1.7708610451869109</v>
      </c>
      <c r="G9" s="80">
        <f>'8. FP Demand'!K10</f>
        <v>1.7374260486965309</v>
      </c>
      <c r="H9" s="80">
        <f>'8. FP Demand'!L10</f>
        <v>1.703366657206894</v>
      </c>
      <c r="I9" s="80">
        <f>'8. FP Demand'!M10</f>
        <v>1.6661277910609871</v>
      </c>
      <c r="J9" s="80">
        <f>'8. FP Demand'!N10</f>
        <v>1.6296098801457384</v>
      </c>
      <c r="K9" s="80">
        <f>'8. FP Demand'!O10</f>
        <v>1.597823234793623</v>
      </c>
      <c r="L9" s="80">
        <f>'8. FP Demand'!P10</f>
        <v>1.5695617582421519</v>
      </c>
      <c r="M9" s="80">
        <f>'8. FP Demand'!Q10</f>
        <v>0</v>
      </c>
      <c r="N9" s="80">
        <f>'8. FP Demand'!R10</f>
        <v>0</v>
      </c>
      <c r="O9" s="80">
        <f>'8. FP Demand'!S10</f>
        <v>0</v>
      </c>
      <c r="P9" s="80">
        <f>'8. FP Demand'!T10</f>
        <v>0</v>
      </c>
      <c r="Q9" s="80">
        <f>'8. FP Demand'!U10</f>
        <v>-1.5265566588595902E-16</v>
      </c>
      <c r="R9" s="80">
        <f>'8. FP Demand'!V10</f>
        <v>0</v>
      </c>
      <c r="S9" s="80">
        <f>'8. FP Demand'!W10</f>
        <v>0</v>
      </c>
      <c r="T9" s="80">
        <f>'8. FP Demand'!X10</f>
        <v>0</v>
      </c>
      <c r="U9" s="80">
        <f>'8. FP Demand'!Y10</f>
        <v>0</v>
      </c>
      <c r="V9" s="80">
        <f>'8. FP Demand'!Z10</f>
        <v>2.0816681711721685E-16</v>
      </c>
      <c r="W9" s="80">
        <f>'8. FP Demand'!AA10</f>
        <v>0</v>
      </c>
      <c r="X9" s="80">
        <f>'8. FP Demand'!AB10</f>
        <v>0</v>
      </c>
      <c r="Y9" s="80">
        <f>'8. FP Demand'!AC10</f>
        <v>0</v>
      </c>
      <c r="Z9" s="80">
        <f>'8. FP Demand'!AD10</f>
        <v>0</v>
      </c>
      <c r="AA9" s="80">
        <f>'8. FP Demand'!AE10</f>
        <v>-1.1102230246251565E-16</v>
      </c>
      <c r="AB9" s="80">
        <f>'8. FP Demand'!AF10</f>
        <v>0</v>
      </c>
      <c r="AC9" s="80">
        <f>'8. FP Demand'!AG10</f>
        <v>0</v>
      </c>
      <c r="AD9" s="80">
        <f>'8. FP Demand'!AH10</f>
        <v>0</v>
      </c>
      <c r="AE9" s="80">
        <f>'8. FP Demand'!AI10</f>
        <v>1.3877787807814457E-16</v>
      </c>
      <c r="AF9" s="80">
        <f>'8. FP Demand'!AJ10</f>
        <v>0</v>
      </c>
      <c r="AG9" s="339"/>
      <c r="AH9" s="339"/>
      <c r="AI9" s="339"/>
      <c r="AJ9" s="339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1.7398150836746773</v>
      </c>
      <c r="E10" s="80">
        <f>'3. BL Demand'!I9</f>
        <v>1.8003964938482047</v>
      </c>
      <c r="F10" s="80">
        <f>'3. BL Demand'!J9</f>
        <v>1.8472336018038664</v>
      </c>
      <c r="G10" s="80">
        <f>'3. BL Demand'!K9</f>
        <v>1.8843520691770115</v>
      </c>
      <c r="H10" s="80">
        <f>'3. BL Demand'!L9</f>
        <v>1.9180540267446451</v>
      </c>
      <c r="I10" s="80">
        <f>'3. BL Demand'!M9</f>
        <v>1.9619562908502703</v>
      </c>
      <c r="J10" s="80">
        <f>'3. BL Demand'!N9</f>
        <v>2.0076388001988863</v>
      </c>
      <c r="K10" s="80">
        <f>'3. BL Demand'!O9</f>
        <v>2.0378194397615572</v>
      </c>
      <c r="L10" s="80">
        <f>'3. BL Demand'!P9</f>
        <v>2.071504153195586</v>
      </c>
      <c r="M10" s="80">
        <f>'3. BL Demand'!Q9</f>
        <v>2.0989062281395876</v>
      </c>
      <c r="N10" s="80">
        <f>'3. BL Demand'!R9</f>
        <v>2.1444098257677346</v>
      </c>
      <c r="O10" s="80">
        <f>'3. BL Demand'!S9</f>
        <v>2.1856441818842227</v>
      </c>
      <c r="P10" s="80">
        <f>'3. BL Demand'!T9</f>
        <v>2.2313728357986076</v>
      </c>
      <c r="Q10" s="80">
        <f>'3. BL Demand'!U9</f>
        <v>2.2727608859290505</v>
      </c>
      <c r="R10" s="80">
        <f>'3. BL Demand'!V9</f>
        <v>2.3054488365740724</v>
      </c>
      <c r="S10" s="80">
        <f>'3. BL Demand'!W9</f>
        <v>2.3420798907197655</v>
      </c>
      <c r="T10" s="80">
        <f>'3. BL Demand'!X9</f>
        <v>2.3735607183227221</v>
      </c>
      <c r="U10" s="80">
        <f>'3. BL Demand'!Y9</f>
        <v>2.4092073535143554</v>
      </c>
      <c r="V10" s="80">
        <f>'3. BL Demand'!Z9</f>
        <v>2.4394593282167456</v>
      </c>
      <c r="W10" s="80">
        <f>'3. BL Demand'!AA9</f>
        <v>2.476555227981573</v>
      </c>
      <c r="X10" s="80">
        <f>'3. BL Demand'!AB9</f>
        <v>2.5084497988537025</v>
      </c>
      <c r="Y10" s="80">
        <f>'3. BL Demand'!AC9</f>
        <v>2.544880501122647</v>
      </c>
      <c r="Z10" s="80">
        <f>'3. BL Demand'!AD9</f>
        <v>2.5754275538324172</v>
      </c>
      <c r="AA10" s="80">
        <f>'3. BL Demand'!AE9</f>
        <v>2.6075267180463704</v>
      </c>
      <c r="AB10" s="80">
        <f>'3. BL Demand'!AF9</f>
        <v>2.6395119087491414</v>
      </c>
      <c r="AC10" s="80">
        <f>'3. BL Demand'!AG9</f>
        <v>2.6705070640737758</v>
      </c>
      <c r="AD10" s="80">
        <f>'3. BL Demand'!AH9</f>
        <v>2.7014729053218507</v>
      </c>
      <c r="AE10" s="80">
        <f>'3. BL Demand'!AI9</f>
        <v>2.731448810591425</v>
      </c>
      <c r="AF10" s="80">
        <f>'3. BL Demand'!AJ9</f>
        <v>2.7634871127067351</v>
      </c>
      <c r="AG10" s="339"/>
      <c r="AH10" s="339"/>
      <c r="AI10" s="339"/>
      <c r="AJ10" s="339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1.7398150836746773</v>
      </c>
      <c r="E11" s="80">
        <f>'8. FP Demand'!I9</f>
        <v>1.8003964938482047</v>
      </c>
      <c r="F11" s="80">
        <f>'8. FP Demand'!J9</f>
        <v>1.8472336018038664</v>
      </c>
      <c r="G11" s="80">
        <f>'8. FP Demand'!K9</f>
        <v>1.8843520691770115</v>
      </c>
      <c r="H11" s="80">
        <f>'8. FP Demand'!L9</f>
        <v>1.9180540267446451</v>
      </c>
      <c r="I11" s="80">
        <f>'8. FP Demand'!M9</f>
        <v>1.9619562908502703</v>
      </c>
      <c r="J11" s="80">
        <f>'8. FP Demand'!N9</f>
        <v>2.0076388001988863</v>
      </c>
      <c r="K11" s="80">
        <f>'8. FP Demand'!O9</f>
        <v>2.0378194397615572</v>
      </c>
      <c r="L11" s="80">
        <f>'8. FP Demand'!P9</f>
        <v>2.071504153195586</v>
      </c>
      <c r="M11" s="80">
        <f>'8. FP Demand'!Q9</f>
        <v>3.4878766057426347</v>
      </c>
      <c r="N11" s="80">
        <f>'8. FP Demand'!R9</f>
        <v>3.5100954028743203</v>
      </c>
      <c r="O11" s="80">
        <f>'8. FP Demand'!S9</f>
        <v>3.5278413374927444</v>
      </c>
      <c r="P11" s="80">
        <f>'8. FP Demand'!T9</f>
        <v>3.5430086009074375</v>
      </c>
      <c r="Q11" s="80">
        <f>'8. FP Demand'!U9</f>
        <v>3.5526713841566115</v>
      </c>
      <c r="R11" s="80">
        <f>'8. FP Demand'!V9</f>
        <v>3.5635861338217043</v>
      </c>
      <c r="S11" s="80">
        <f>'8. FP Demand'!W9</f>
        <v>3.5710907061638566</v>
      </c>
      <c r="T11" s="80">
        <f>'8. FP Demand'!X9</f>
        <v>3.5823703268921667</v>
      </c>
      <c r="U11" s="80">
        <f>'8. FP Demand'!Y9</f>
        <v>3.5903279555030614</v>
      </c>
      <c r="V11" s="80">
        <f>'8. FP Demand'!Z9</f>
        <v>3.6017913931833192</v>
      </c>
      <c r="W11" s="80">
        <f>'8. FP Demand'!AA9</f>
        <v>3.6142953586159297</v>
      </c>
      <c r="X11" s="80">
        <f>'8. FP Demand'!AB9</f>
        <v>3.6295651973863894</v>
      </c>
      <c r="Y11" s="80">
        <f>'8. FP Demand'!AC9</f>
        <v>3.6425681829965395</v>
      </c>
      <c r="Z11" s="80">
        <f>'8. FP Demand'!AD9</f>
        <v>3.6475121793768701</v>
      </c>
      <c r="AA11" s="80">
        <f>'8. FP Demand'!AE9</f>
        <v>3.656176028702625</v>
      </c>
      <c r="AB11" s="80">
        <f>'8. FP Demand'!AF9</f>
        <v>3.6843348970113259</v>
      </c>
      <c r="AC11" s="80">
        <f>'8. FP Demand'!AG9</f>
        <v>3.6928417789427557</v>
      </c>
      <c r="AD11" s="80">
        <f>'8. FP Demand'!AH9</f>
        <v>3.7019056577359013</v>
      </c>
      <c r="AE11" s="80">
        <f>'8. FP Demand'!AI9</f>
        <v>3.7102950703191069</v>
      </c>
      <c r="AF11" s="80">
        <f>'8. FP Demand'!AJ9</f>
        <v>3.7194568228353329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2.2636189431390874</v>
      </c>
      <c r="E12" s="80">
        <f>'3. BL Demand'!I7+'3. BL Demand'!I8</f>
        <v>2.2710276648591741</v>
      </c>
      <c r="F12" s="80">
        <f>'3. BL Demand'!J7+'3. BL Demand'!J8</f>
        <v>2.2732389476792001</v>
      </c>
      <c r="G12" s="80">
        <f>'3. BL Demand'!K7+'3. BL Demand'!K8</f>
        <v>2.2822088307657382</v>
      </c>
      <c r="H12" s="80">
        <f>'3. BL Demand'!L7+'3. BL Demand'!L8</f>
        <v>2.287146472688244</v>
      </c>
      <c r="I12" s="80">
        <f>'3. BL Demand'!M7+'3. BL Demand'!M8</f>
        <v>2.3057642358181853</v>
      </c>
      <c r="J12" s="80">
        <f>'3. BL Demand'!N7+'3. BL Demand'!N8</f>
        <v>2.3198432889697211</v>
      </c>
      <c r="K12" s="80">
        <f>'3. BL Demand'!O7+'3. BL Demand'!O8</f>
        <v>2.3330699897265039</v>
      </c>
      <c r="L12" s="80">
        <f>'3. BL Demand'!P7+'3. BL Demand'!P8</f>
        <v>2.3378933686414185</v>
      </c>
      <c r="M12" s="80">
        <f>'3. BL Demand'!Q7+'3. BL Demand'!Q8</f>
        <v>2.3526223883541184</v>
      </c>
      <c r="N12" s="80">
        <f>'3. BL Demand'!R7+'3. BL Demand'!R8</f>
        <v>2.3606896810811406</v>
      </c>
      <c r="O12" s="80">
        <f>'3. BL Demand'!S7+'3. BL Demand'!S8</f>
        <v>2.3686051885593962</v>
      </c>
      <c r="P12" s="80">
        <f>'3. BL Demand'!T7+'3. BL Demand'!T8</f>
        <v>2.369835383142874</v>
      </c>
      <c r="Q12" s="80">
        <f>'3. BL Demand'!U7+'3. BL Demand'!U8</f>
        <v>2.3834542993309729</v>
      </c>
      <c r="R12" s="80">
        <f>'3. BL Demand'!V7+'3. BL Demand'!V8</f>
        <v>2.3913829010910965</v>
      </c>
      <c r="S12" s="80">
        <f>'3. BL Demand'!W7+'3. BL Demand'!W8</f>
        <v>2.3994754111808869</v>
      </c>
      <c r="T12" s="80">
        <f>'3. BL Demand'!X7+'3. BL Demand'!X8</f>
        <v>2.4009598516540711</v>
      </c>
      <c r="U12" s="80">
        <f>'3. BL Demand'!Y7+'3. BL Demand'!Y8</f>
        <v>2.4148397736812472</v>
      </c>
      <c r="V12" s="80">
        <f>'3. BL Demand'!Z7+'3. BL Demand'!Z8</f>
        <v>2.4219323059698916</v>
      </c>
      <c r="W12" s="80">
        <f>'3. BL Demand'!AA7+'3. BL Demand'!AA8</f>
        <v>2.4289980111231606</v>
      </c>
      <c r="X12" s="80">
        <f>'3. BL Demand'!AB7+'3. BL Demand'!AB8</f>
        <v>2.4293873528114376</v>
      </c>
      <c r="Y12" s="80">
        <f>'3. BL Demand'!AC7+'3. BL Demand'!AC8</f>
        <v>2.443090435767076</v>
      </c>
      <c r="Z12" s="80">
        <f>'3. BL Demand'!AD7+'3. BL Demand'!AD8</f>
        <v>2.450427332233958</v>
      </c>
      <c r="AA12" s="80">
        <f>'3. BL Demand'!AE7+'3. BL Demand'!AE8</f>
        <v>2.4578261846379301</v>
      </c>
      <c r="AB12" s="80">
        <f>'3. BL Demand'!AF7+'3. BL Demand'!AF8</f>
        <v>2.4586944026596305</v>
      </c>
      <c r="AC12" s="80">
        <f>'3. BL Demand'!AG7+'3. BL Demand'!AG8</f>
        <v>2.4728301489955919</v>
      </c>
      <c r="AD12" s="80">
        <f>'3. BL Demand'!AH7+'3. BL Demand'!AH8</f>
        <v>2.4804376171369484</v>
      </c>
      <c r="AE12" s="80">
        <f>'3. BL Demand'!AI7+'3. BL Demand'!AI8</f>
        <v>2.4880860536612843</v>
      </c>
      <c r="AF12" s="80">
        <f>'3. BL Demand'!AJ7+'3. BL Demand'!AJ8</f>
        <v>2.4891083455650125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2.2636189431390874</v>
      </c>
      <c r="E13" s="80">
        <f>'8. FP Demand'!I7+'8. FP Demand'!I8</f>
        <v>2.2710276648591741</v>
      </c>
      <c r="F13" s="80">
        <f>'8. FP Demand'!J7+'8. FP Demand'!J8</f>
        <v>2.2732389476792001</v>
      </c>
      <c r="G13" s="80">
        <f>'8. FP Demand'!K7+'8. FP Demand'!K8</f>
        <v>2.2822088307657382</v>
      </c>
      <c r="H13" s="80">
        <f>'8. FP Demand'!L7+'8. FP Demand'!L8</f>
        <v>2.287146472688244</v>
      </c>
      <c r="I13" s="80">
        <f>'8. FP Demand'!M7+'8. FP Demand'!M8</f>
        <v>2.3057642358181853</v>
      </c>
      <c r="J13" s="80">
        <f>'8. FP Demand'!N7+'8. FP Demand'!N8</f>
        <v>2.3198432889697211</v>
      </c>
      <c r="K13" s="80">
        <f>'8. FP Demand'!O7+'8. FP Demand'!O8</f>
        <v>2.3330699897265039</v>
      </c>
      <c r="L13" s="80">
        <f>'8. FP Demand'!P7+'8. FP Demand'!P8</f>
        <v>2.3378933686414185</v>
      </c>
      <c r="M13" s="80">
        <f>'8. FP Demand'!Q7+'8. FP Demand'!Q8</f>
        <v>2.3526223883541184</v>
      </c>
      <c r="N13" s="80">
        <f>'8. FP Demand'!R7+'8. FP Demand'!R8</f>
        <v>2.3606896810811406</v>
      </c>
      <c r="O13" s="80">
        <f>'8. FP Demand'!S7+'8. FP Demand'!S8</f>
        <v>2.3686051885593962</v>
      </c>
      <c r="P13" s="80">
        <f>'8. FP Demand'!T7+'8. FP Demand'!T8</f>
        <v>2.369835383142874</v>
      </c>
      <c r="Q13" s="80">
        <f>'8. FP Demand'!U7+'8. FP Demand'!U8</f>
        <v>2.3834542993309729</v>
      </c>
      <c r="R13" s="80">
        <f>'8. FP Demand'!V7+'8. FP Demand'!V8</f>
        <v>2.3913829010910965</v>
      </c>
      <c r="S13" s="80">
        <f>'8. FP Demand'!W7+'8. FP Demand'!W8</f>
        <v>2.3994754111808869</v>
      </c>
      <c r="T13" s="80">
        <f>'8. FP Demand'!X7+'8. FP Demand'!X8</f>
        <v>2.4009598516540711</v>
      </c>
      <c r="U13" s="80">
        <f>'8. FP Demand'!Y7+'8. FP Demand'!Y8</f>
        <v>2.4148397736812472</v>
      </c>
      <c r="V13" s="80">
        <f>'8. FP Demand'!Z7+'8. FP Demand'!Z8</f>
        <v>2.4219323059698916</v>
      </c>
      <c r="W13" s="80">
        <f>'8. FP Demand'!AA7+'8. FP Demand'!AA8</f>
        <v>2.4289980111231606</v>
      </c>
      <c r="X13" s="80">
        <f>'8. FP Demand'!AB7+'8. FP Demand'!AB8</f>
        <v>2.4293873528114376</v>
      </c>
      <c r="Y13" s="80">
        <f>'8. FP Demand'!AC7+'8. FP Demand'!AC8</f>
        <v>2.443090435767076</v>
      </c>
      <c r="Z13" s="80">
        <f>'8. FP Demand'!AD7+'8. FP Demand'!AD8</f>
        <v>2.450427332233958</v>
      </c>
      <c r="AA13" s="80">
        <f>'8. FP Demand'!AE7+'8. FP Demand'!AE8</f>
        <v>2.4578261846379301</v>
      </c>
      <c r="AB13" s="80">
        <f>'8. FP Demand'!AF7+'8. FP Demand'!AF8</f>
        <v>2.4586944026596305</v>
      </c>
      <c r="AC13" s="80">
        <f>'8. FP Demand'!AG7+'8. FP Demand'!AG8</f>
        <v>2.4728301489955919</v>
      </c>
      <c r="AD13" s="80">
        <f>'8. FP Demand'!AH7+'8. FP Demand'!AH8</f>
        <v>2.4804376171369484</v>
      </c>
      <c r="AE13" s="80">
        <f>'8. FP Demand'!AI7+'8. FP Demand'!AI8</f>
        <v>2.4880860536612843</v>
      </c>
      <c r="AF13" s="80">
        <f>'8. FP Demand'!AJ7+'8. FP Demand'!AJ8</f>
        <v>2.4891083455650125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1.92</v>
      </c>
      <c r="E14" s="80">
        <f>'3. BL Demand'!I38</f>
        <v>1.9101322682601132</v>
      </c>
      <c r="F14" s="80">
        <f>'3. BL Demand'!J38</f>
        <v>1.9003042486135773</v>
      </c>
      <c r="G14" s="80">
        <f>'3. BL Demand'!K38</f>
        <v>1.9005152217228498</v>
      </c>
      <c r="H14" s="80">
        <f>'3. BL Demand'!L38</f>
        <v>1.9</v>
      </c>
      <c r="I14" s="80">
        <f>'3. BL Demand'!M38</f>
        <v>1.9</v>
      </c>
      <c r="J14" s="80">
        <f>'3. BL Demand'!N38</f>
        <v>1.9</v>
      </c>
      <c r="K14" s="80">
        <f>'3. BL Demand'!O38</f>
        <v>1.9</v>
      </c>
      <c r="L14" s="80">
        <f>'3. BL Demand'!P38</f>
        <v>1.9</v>
      </c>
      <c r="M14" s="80">
        <f>'3. BL Demand'!Q38</f>
        <v>1.9</v>
      </c>
      <c r="N14" s="80">
        <f>'3. BL Demand'!R38</f>
        <v>1.9</v>
      </c>
      <c r="O14" s="80">
        <f>'3. BL Demand'!S38</f>
        <v>1.9</v>
      </c>
      <c r="P14" s="80">
        <f>'3. BL Demand'!T38</f>
        <v>1.9</v>
      </c>
      <c r="Q14" s="80">
        <f>'3. BL Demand'!U38</f>
        <v>1.9</v>
      </c>
      <c r="R14" s="80">
        <f>'3. BL Demand'!V38</f>
        <v>1.9</v>
      </c>
      <c r="S14" s="80">
        <f>'3. BL Demand'!W38</f>
        <v>1.9</v>
      </c>
      <c r="T14" s="80">
        <f>'3. BL Demand'!X38</f>
        <v>1.9</v>
      </c>
      <c r="U14" s="80">
        <f>'3. BL Demand'!Y38</f>
        <v>1.9</v>
      </c>
      <c r="V14" s="80">
        <f>'3. BL Demand'!Z38</f>
        <v>1.9</v>
      </c>
      <c r="W14" s="80">
        <f>'3. BL Demand'!AA38</f>
        <v>1.9</v>
      </c>
      <c r="X14" s="80">
        <f>'3. BL Demand'!AB38</f>
        <v>1.9</v>
      </c>
      <c r="Y14" s="80">
        <f>'3. BL Demand'!AC38</f>
        <v>1.9</v>
      </c>
      <c r="Z14" s="80">
        <f>'3. BL Demand'!AD38</f>
        <v>1.9</v>
      </c>
      <c r="AA14" s="80">
        <f>'3. BL Demand'!AE38</f>
        <v>1.9</v>
      </c>
      <c r="AB14" s="80">
        <f>'3. BL Demand'!AF38</f>
        <v>1.9</v>
      </c>
      <c r="AC14" s="80">
        <f>'3. BL Demand'!AG38</f>
        <v>1.9</v>
      </c>
      <c r="AD14" s="80">
        <f>'3. BL Demand'!AH38</f>
        <v>1.9</v>
      </c>
      <c r="AE14" s="80">
        <f>'3. BL Demand'!AI38</f>
        <v>1.9</v>
      </c>
      <c r="AF14" s="80">
        <f>'3. BL Demand'!AJ38</f>
        <v>1.9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1.92</v>
      </c>
      <c r="E15" s="80">
        <f>'8. FP Demand'!I38</f>
        <v>1.9101322682601132</v>
      </c>
      <c r="F15" s="80">
        <f>'8. FP Demand'!J38</f>
        <v>1.9003042486135773</v>
      </c>
      <c r="G15" s="80">
        <f>'8. FP Demand'!K38</f>
        <v>1.9005152217228498</v>
      </c>
      <c r="H15" s="80">
        <f>'8. FP Demand'!L38</f>
        <v>1.9</v>
      </c>
      <c r="I15" s="80">
        <f>'8. FP Demand'!M38</f>
        <v>1.9</v>
      </c>
      <c r="J15" s="80">
        <f>'8. FP Demand'!N38</f>
        <v>1.9</v>
      </c>
      <c r="K15" s="80">
        <f>'8. FP Demand'!O38</f>
        <v>1.9</v>
      </c>
      <c r="L15" s="80">
        <f>'8. FP Demand'!P38</f>
        <v>1.9</v>
      </c>
      <c r="M15" s="80">
        <f>'8. FP Demand'!Q38</f>
        <v>1.843</v>
      </c>
      <c r="N15" s="80">
        <f>'8. FP Demand'!R38</f>
        <v>1.786</v>
      </c>
      <c r="O15" s="80">
        <f>'8. FP Demand'!S38</f>
        <v>1.7290000000000001</v>
      </c>
      <c r="P15" s="80">
        <f>'8. FP Demand'!T38</f>
        <v>1.6720000000000002</v>
      </c>
      <c r="Q15" s="80">
        <f>'8. FP Demand'!U38</f>
        <v>1.615</v>
      </c>
      <c r="R15" s="80">
        <f>'8. FP Demand'!V38</f>
        <v>1.5665499999999999</v>
      </c>
      <c r="S15" s="80">
        <f>'8. FP Demand'!W38</f>
        <v>1.5180999999999998</v>
      </c>
      <c r="T15" s="80">
        <f>'8. FP Demand'!X38</f>
        <v>1.4696499999999997</v>
      </c>
      <c r="U15" s="80">
        <f>'8. FP Demand'!Y38</f>
        <v>1.4211999999999996</v>
      </c>
      <c r="V15" s="80">
        <f>'8. FP Demand'!Z38</f>
        <v>1.3727499999999999</v>
      </c>
      <c r="W15" s="80">
        <f>'8. FP Demand'!AA38</f>
        <v>1.3452949999999999</v>
      </c>
      <c r="X15" s="80">
        <f>'8. FP Demand'!AB38</f>
        <v>1.3178399999999999</v>
      </c>
      <c r="Y15" s="80">
        <f>'8. FP Demand'!AC38</f>
        <v>1.2903849999999999</v>
      </c>
      <c r="Z15" s="80">
        <f>'8. FP Demand'!AD38</f>
        <v>1.2629299999999999</v>
      </c>
      <c r="AA15" s="80">
        <f>'8. FP Demand'!AE38</f>
        <v>1.2354749999999999</v>
      </c>
      <c r="AB15" s="80">
        <f>'8. FP Demand'!AF38</f>
        <v>1.2107654999999999</v>
      </c>
      <c r="AC15" s="80">
        <f>'8. FP Demand'!AG38</f>
        <v>1.186056</v>
      </c>
      <c r="AD15" s="80">
        <f>'8. FP Demand'!AH38</f>
        <v>1.1613465000000001</v>
      </c>
      <c r="AE15" s="80">
        <f>'8. FP Demand'!AI38</f>
        <v>1.1366370000000001</v>
      </c>
      <c r="AF15" s="80">
        <f>'8. FP Demand'!AJ38</f>
        <v>1.1119275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0.27954204304191599</v>
      </c>
      <c r="E16" s="80">
        <f>'4. BL SDB'!I3-('3. BL Demand'!I7+'3. BL Demand'!I8+'3. BL Demand'!I9+'3. BL Demand'!I10)-'3. BL Demand'!I38</f>
        <v>0.27954204304191821</v>
      </c>
      <c r="F16" s="80">
        <f>'4. BL SDB'!J3-('3. BL Demand'!J7+'3. BL Demand'!J8+'3. BL Demand'!J9+'3. BL Demand'!J10)-'3. BL Demand'!J38</f>
        <v>0.27954204304191577</v>
      </c>
      <c r="G16" s="80">
        <f>'4. BL SDB'!K3-('3. BL Demand'!K7+'3. BL Demand'!K8+'3. BL Demand'!K9+'3. BL Demand'!K10)-'3. BL Demand'!K38</f>
        <v>0.27954204304191821</v>
      </c>
      <c r="H16" s="80">
        <f>'4. BL SDB'!L3-('3. BL Demand'!L7+'3. BL Demand'!L8+'3. BL Demand'!L9+'3. BL Demand'!L10)-'3. BL Demand'!L38</f>
        <v>0.27954204304191643</v>
      </c>
      <c r="I16" s="80">
        <f>'4. BL SDB'!M3-('3. BL Demand'!M7+'3. BL Demand'!M8+'3. BL Demand'!M9+'3. BL Demand'!M10)-'3. BL Demand'!M38</f>
        <v>0.27954204304191643</v>
      </c>
      <c r="J16" s="80">
        <f>'4. BL SDB'!N3-('3. BL Demand'!N7+'3. BL Demand'!N8+'3. BL Demand'!N9+'3. BL Demand'!N10)-'3. BL Demand'!N38</f>
        <v>0.27954204304191643</v>
      </c>
      <c r="K16" s="80">
        <f>'4. BL SDB'!O3-('3. BL Demand'!O7+'3. BL Demand'!O8+'3. BL Demand'!O9+'3. BL Demand'!O10)-'3. BL Demand'!O38</f>
        <v>0.27954204304191643</v>
      </c>
      <c r="L16" s="80">
        <f>'4. BL SDB'!P3-('3. BL Demand'!P7+'3. BL Demand'!P8+'3. BL Demand'!P9+'3. BL Demand'!P10)-'3. BL Demand'!P38</f>
        <v>0.27954204304191643</v>
      </c>
      <c r="M16" s="80">
        <f>'4. BL SDB'!Q3-('3. BL Demand'!Q7+'3. BL Demand'!Q8+'3. BL Demand'!Q9+'3. BL Demand'!Q10)-'3. BL Demand'!Q38</f>
        <v>0.27954204304191554</v>
      </c>
      <c r="N16" s="80">
        <f>'4. BL SDB'!R3-('3. BL Demand'!R7+'3. BL Demand'!R8+'3. BL Demand'!R9+'3. BL Demand'!R10)-'3. BL Demand'!R38</f>
        <v>0.27954204304191643</v>
      </c>
      <c r="O16" s="80">
        <f>'4. BL SDB'!S3-('3. BL Demand'!S7+'3. BL Demand'!S8+'3. BL Demand'!S9+'3. BL Demand'!S10)-'3. BL Demand'!S38</f>
        <v>0.27954204304191643</v>
      </c>
      <c r="P16" s="80">
        <f>'4. BL SDB'!T3-('3. BL Demand'!T7+'3. BL Demand'!T8+'3. BL Demand'!T9+'3. BL Demand'!T10)-'3. BL Demand'!T38</f>
        <v>0.27954204304191732</v>
      </c>
      <c r="Q16" s="80">
        <f>'4. BL SDB'!U3-('3. BL Demand'!U7+'3. BL Demand'!U8+'3. BL Demand'!U9+'3. BL Demand'!U10)-'3. BL Demand'!U38</f>
        <v>0.27954204304191466</v>
      </c>
      <c r="R16" s="80">
        <f>'4. BL SDB'!V3-('3. BL Demand'!V7+'3. BL Demand'!V8+'3. BL Demand'!V9+'3. BL Demand'!V10)-'3. BL Demand'!V38</f>
        <v>0.27954204304191643</v>
      </c>
      <c r="S16" s="80">
        <f>'4. BL SDB'!W3-('3. BL Demand'!W7+'3. BL Demand'!W8+'3. BL Demand'!W9+'3. BL Demand'!W10)-'3. BL Demand'!W38</f>
        <v>0.27954204304191732</v>
      </c>
      <c r="T16" s="80">
        <f>'4. BL SDB'!X3-('3. BL Demand'!X7+'3. BL Demand'!X8+'3. BL Demand'!X9+'3. BL Demand'!X10)-'3. BL Demand'!X38</f>
        <v>0.27954204304191466</v>
      </c>
      <c r="U16" s="80">
        <f>'4. BL SDB'!Y3-('3. BL Demand'!Y7+'3. BL Demand'!Y8+'3. BL Demand'!Y9+'3. BL Demand'!Y10)-'3. BL Demand'!Y38</f>
        <v>0.27954204304191732</v>
      </c>
      <c r="V16" s="80">
        <f>'4. BL SDB'!Z3-('3. BL Demand'!Z7+'3. BL Demand'!Z8+'3. BL Demand'!Z9+'3. BL Demand'!Z10)-'3. BL Demand'!Z38</f>
        <v>0.27954204304191732</v>
      </c>
      <c r="W16" s="80">
        <f>'4. BL SDB'!AA3-('3. BL Demand'!AA7+'3. BL Demand'!AA8+'3. BL Demand'!AA9+'3. BL Demand'!AA10)-'3. BL Demand'!AA38</f>
        <v>0.27954204304191643</v>
      </c>
      <c r="X16" s="80">
        <f>'4. BL SDB'!AB3-('3. BL Demand'!AB7+'3. BL Demand'!AB8+'3. BL Demand'!AB9+'3. BL Demand'!AB10)-'3. BL Demand'!AB38</f>
        <v>0.27954204304191554</v>
      </c>
      <c r="Y16" s="80">
        <f>'4. BL SDB'!AC3-('3. BL Demand'!AC7+'3. BL Demand'!AC8+'3. BL Demand'!AC9+'3. BL Demand'!AC10)-'3. BL Demand'!AC38</f>
        <v>0.27954204304191643</v>
      </c>
      <c r="Z16" s="80">
        <f>'4. BL SDB'!AD3-('3. BL Demand'!AD7+'3. BL Demand'!AD8+'3. BL Demand'!AD9+'3. BL Demand'!AD10)-'3. BL Demand'!AD38</f>
        <v>0.27954204304191643</v>
      </c>
      <c r="AA16" s="80">
        <f>'4. BL SDB'!AE3-('3. BL Demand'!AE7+'3. BL Demand'!AE8+'3. BL Demand'!AE9+'3. BL Demand'!AE10)-'3. BL Demand'!AE38</f>
        <v>0.27954204304191466</v>
      </c>
      <c r="AB16" s="80">
        <f>'4. BL SDB'!AF3-('3. BL Demand'!AF7+'3. BL Demand'!AF8+'3. BL Demand'!AF9+'3. BL Demand'!AF10)-'3. BL Demand'!AF38</f>
        <v>0.27954204304191643</v>
      </c>
      <c r="AC16" s="80">
        <f>'4. BL SDB'!AG3-('3. BL Demand'!AG7+'3. BL Demand'!AG8+'3. BL Demand'!AG9+'3. BL Demand'!AG10)-'3. BL Demand'!AG38</f>
        <v>0.27954204304191732</v>
      </c>
      <c r="AD16" s="80">
        <f>'4. BL SDB'!AH3-('3. BL Demand'!AH7+'3. BL Demand'!AH8+'3. BL Demand'!AH9+'3. BL Demand'!AH10)-'3. BL Demand'!AH38</f>
        <v>0.27954204304191732</v>
      </c>
      <c r="AE16" s="80">
        <f>'4. BL SDB'!AI3-('3. BL Demand'!AI7+'3. BL Demand'!AI8+'3. BL Demand'!AI9+'3. BL Demand'!AI10)-'3. BL Demand'!AI38</f>
        <v>0.27954204304191554</v>
      </c>
      <c r="AF16" s="80">
        <f>'4. BL SDB'!AJ3-('3. BL Demand'!AJ7+'3. BL Demand'!AJ8+'3. BL Demand'!AJ9+'3. BL Demand'!AJ10)-'3. BL Demand'!AJ38</f>
        <v>0.27954204304191643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0.27954204304191599</v>
      </c>
      <c r="E17" s="80">
        <f>'9. FP SDB'!I3-('8. FP Demand'!I7+'8. FP Demand'!I8+'8. FP Demand'!I9+'8. FP Demand'!I10)-'8. FP Demand'!I38</f>
        <v>0.27954204304191821</v>
      </c>
      <c r="F17" s="80">
        <f>'9. FP SDB'!J3-('8. FP Demand'!J7+'8. FP Demand'!J8+'8. FP Demand'!J9+'8. FP Demand'!J10)-'8. FP Demand'!J38</f>
        <v>0.27954204304191577</v>
      </c>
      <c r="G17" s="80">
        <f>'9. FP SDB'!K3-('8. FP Demand'!K7+'8. FP Demand'!K8+'8. FP Demand'!K9+'8. FP Demand'!K10)-'8. FP Demand'!K38</f>
        <v>0.27954204304191821</v>
      </c>
      <c r="H17" s="80">
        <f>'9. FP SDB'!L3-('8. FP Demand'!L7+'8. FP Demand'!L8+'8. FP Demand'!L9+'8. FP Demand'!L10)-'8. FP Demand'!L38</f>
        <v>0.27954204304191643</v>
      </c>
      <c r="I17" s="80">
        <f>'9. FP SDB'!M3-('8. FP Demand'!M7+'8. FP Demand'!M8+'8. FP Demand'!M9+'8. FP Demand'!M10)-'8. FP Demand'!M38</f>
        <v>0.27954204304191643</v>
      </c>
      <c r="J17" s="80">
        <f>'9. FP SDB'!N3-('8. FP Demand'!N7+'8. FP Demand'!N8+'8. FP Demand'!N9+'8. FP Demand'!N10)-'8. FP Demand'!N38</f>
        <v>0.27954204304191643</v>
      </c>
      <c r="K17" s="80">
        <f>'9. FP SDB'!O3-('8. FP Demand'!O7+'8. FP Demand'!O8+'8. FP Demand'!O9+'8. FP Demand'!O10)-'8. FP Demand'!O38</f>
        <v>0.27954204304191643</v>
      </c>
      <c r="L17" s="80">
        <f>'9. FP SDB'!P3-('8. FP Demand'!P7+'8. FP Demand'!P8+'8. FP Demand'!P9+'8. FP Demand'!P10)-'8. FP Demand'!P38</f>
        <v>0.27954204304191643</v>
      </c>
      <c r="M17" s="80">
        <f>'9. FP SDB'!Q3-('8. FP Demand'!Q7+'8. FP Demand'!Q8+'8. FP Demand'!Q9+'8. FP Demand'!Q10)-'8. FP Demand'!Q38</f>
        <v>0.27954204304191599</v>
      </c>
      <c r="N17" s="80">
        <f>'9. FP SDB'!R3-('8. FP Demand'!R7+'8. FP Demand'!R8+'8. FP Demand'!R9+'8. FP Demand'!R10)-'8. FP Demand'!R38</f>
        <v>0.27954204304191643</v>
      </c>
      <c r="O17" s="80">
        <f>'9. FP SDB'!S3-('8. FP Demand'!S7+'8. FP Demand'!S8+'8. FP Demand'!S9+'8. FP Demand'!S10)-'8. FP Demand'!S38</f>
        <v>0.27954204304191688</v>
      </c>
      <c r="P17" s="80">
        <f>'9. FP SDB'!T3-('8. FP Demand'!T7+'8. FP Demand'!T8+'8. FP Demand'!T9+'8. FP Demand'!T10)-'8. FP Demand'!T38</f>
        <v>0.27954204304191643</v>
      </c>
      <c r="Q17" s="80">
        <f>'9. FP SDB'!U3-('8. FP Demand'!U7+'8. FP Demand'!U8+'8. FP Demand'!U9+'8. FP Demand'!U10)-'8. FP Demand'!U38</f>
        <v>0.27954204304191621</v>
      </c>
      <c r="R17" s="80">
        <f>'9. FP SDB'!V3-('8. FP Demand'!V7+'8. FP Demand'!V8+'8. FP Demand'!V9+'8. FP Demand'!V10)-'8. FP Demand'!V38</f>
        <v>0.27954204304191643</v>
      </c>
      <c r="S17" s="80">
        <f>'9. FP SDB'!W3-('8. FP Demand'!W7+'8. FP Demand'!W8+'8. FP Demand'!W9+'8. FP Demand'!W10)-'8. FP Demand'!W38</f>
        <v>0.27954204304191665</v>
      </c>
      <c r="T17" s="80">
        <f>'9. FP SDB'!X3-('8. FP Demand'!X7+'8. FP Demand'!X8+'8. FP Demand'!X9+'8. FP Demand'!X10)-'8. FP Demand'!X38</f>
        <v>0.27954204304191599</v>
      </c>
      <c r="U17" s="80">
        <f>'9. FP SDB'!Y3-('8. FP Demand'!Y7+'8. FP Demand'!Y8+'8. FP Demand'!Y9+'8. FP Demand'!Y10)-'8. FP Demand'!Y38</f>
        <v>0.27954204304191621</v>
      </c>
      <c r="V17" s="80">
        <f>'9. FP SDB'!Z3-('8. FP Demand'!Z7+'8. FP Demand'!Z8+'8. FP Demand'!Z9+'8. FP Demand'!Z10)-'8. FP Demand'!Z38</f>
        <v>0.27954204304191599</v>
      </c>
      <c r="W17" s="80">
        <f>'9. FP SDB'!AA3-('8. FP Demand'!AA7+'8. FP Demand'!AA8+'8. FP Demand'!AA9+'8. FP Demand'!AA10)-'8. FP Demand'!AA38</f>
        <v>0.27954204304191621</v>
      </c>
      <c r="X17" s="80">
        <f>'9. FP SDB'!AB3-('8. FP Demand'!AB7+'8. FP Demand'!AB8+'8. FP Demand'!AB9+'8. FP Demand'!AB10)-'8. FP Demand'!AB38</f>
        <v>0.27954204304191643</v>
      </c>
      <c r="Y17" s="80">
        <f>'9. FP SDB'!AC3-('8. FP Demand'!AC7+'8. FP Demand'!AC8+'8. FP Demand'!AC9+'8. FP Demand'!AC10)-'8. FP Demand'!AC38</f>
        <v>0.27954204304191665</v>
      </c>
      <c r="Z17" s="80">
        <f>'9. FP SDB'!AD3-('8. FP Demand'!AD7+'8. FP Demand'!AD8+'8. FP Demand'!AD9+'8. FP Demand'!AD10)-'8. FP Demand'!AD38</f>
        <v>0.27954204304191599</v>
      </c>
      <c r="AA17" s="80">
        <f>'9. FP SDB'!AE3-('8. FP Demand'!AE7+'8. FP Demand'!AE8+'8. FP Demand'!AE9+'8. FP Demand'!AE10)-'8. FP Demand'!AE38</f>
        <v>0.27954204304191532</v>
      </c>
      <c r="AB17" s="80">
        <f>'9. FP SDB'!AF3-('8. FP Demand'!AF7+'8. FP Demand'!AF8+'8. FP Demand'!AF9+'8. FP Demand'!AF10)-'8. FP Demand'!AF38</f>
        <v>0.27954204304191599</v>
      </c>
      <c r="AC17" s="80">
        <f>'9. FP SDB'!AG3-('8. FP Demand'!AG7+'8. FP Demand'!AG8+'8. FP Demand'!AG9+'8. FP Demand'!AG10)-'8. FP Demand'!AG38</f>
        <v>0.27954204304191488</v>
      </c>
      <c r="AD17" s="80">
        <f>'9. FP SDB'!AH3-('8. FP Demand'!AH7+'8. FP Demand'!AH8+'8. FP Demand'!AH9+'8. FP Demand'!AH10)-'8. FP Demand'!AH38</f>
        <v>0.27954204304191732</v>
      </c>
      <c r="AE17" s="80">
        <f>'9. FP SDB'!AI3-('8. FP Demand'!AI7+'8. FP Demand'!AI8+'8. FP Demand'!AI9+'8. FP Demand'!AI10)-'8. FP Demand'!AI38</f>
        <v>0.27954204304191621</v>
      </c>
      <c r="AF17" s="80">
        <f>'9. FP SDB'!AJ3-('8. FP Demand'!AJ7+'8. FP Demand'!AJ8+'8. FP Demand'!AJ9+'8. FP Demand'!AJ10)-'8. FP Demand'!AJ38</f>
        <v>0.27954204304191621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8.078213262401361</v>
      </c>
      <c r="E18" s="80">
        <f t="shared" ref="E18:AB18" si="0">E16+E14+E12+E10+E8+E21</f>
        <v>8.0791581957164702</v>
      </c>
      <c r="F18" s="80">
        <f t="shared" si="0"/>
        <v>8.0711798863254707</v>
      </c>
      <c r="G18" s="80">
        <f t="shared" si="0"/>
        <v>8.0840442134040487</v>
      </c>
      <c r="H18" s="80">
        <f t="shared" si="0"/>
        <v>8.0881091996816998</v>
      </c>
      <c r="I18" s="80">
        <f t="shared" si="0"/>
        <v>8.1133903607713584</v>
      </c>
      <c r="J18" s="80">
        <f t="shared" si="0"/>
        <v>8.1366340123562626</v>
      </c>
      <c r="K18" s="80">
        <f t="shared" si="0"/>
        <v>8.1482547073236002</v>
      </c>
      <c r="L18" s="80">
        <f t="shared" si="0"/>
        <v>8.1585013231210723</v>
      </c>
      <c r="M18" s="80">
        <f t="shared" si="0"/>
        <v>8.1721488568723402</v>
      </c>
      <c r="N18" s="80">
        <f t="shared" si="0"/>
        <v>8.1931810800092197</v>
      </c>
      <c r="O18" s="80">
        <f t="shared" si="0"/>
        <v>8.2084549197172265</v>
      </c>
      <c r="P18" s="80">
        <f t="shared" si="0"/>
        <v>8.2247900009932096</v>
      </c>
      <c r="Q18" s="80">
        <f t="shared" si="0"/>
        <v>8.2478800041103391</v>
      </c>
      <c r="R18" s="80">
        <f t="shared" si="0"/>
        <v>8.2565263332044534</v>
      </c>
      <c r="S18" s="80">
        <f t="shared" si="0"/>
        <v>8.2722204732137818</v>
      </c>
      <c r="T18" s="80">
        <f t="shared" si="0"/>
        <v>8.2749621780958691</v>
      </c>
      <c r="U18" s="80">
        <f t="shared" si="0"/>
        <v>8.2970565057805263</v>
      </c>
      <c r="V18" s="80">
        <f t="shared" si="0"/>
        <v>8.3057470827469686</v>
      </c>
      <c r="W18" s="80">
        <f t="shared" si="0"/>
        <v>8.3248065384070458</v>
      </c>
      <c r="X18" s="80">
        <f t="shared" si="0"/>
        <v>8.3308407486322622</v>
      </c>
      <c r="Y18" s="80">
        <f t="shared" si="0"/>
        <v>8.3571659597915193</v>
      </c>
      <c r="Z18" s="80">
        <f t="shared" si="0"/>
        <v>8.3699354019354608</v>
      </c>
      <c r="AA18" s="80">
        <f t="shared" si="0"/>
        <v>8.3856164020109425</v>
      </c>
      <c r="AB18" s="80">
        <f t="shared" si="0"/>
        <v>8.3953294525197819</v>
      </c>
      <c r="AC18" s="80">
        <f t="shared" ref="AC18:AF18" si="1">AC16+AC14+AC12+AC10+AC8+AC21</f>
        <v>8.417695605965708</v>
      </c>
      <c r="AD18" s="80">
        <f t="shared" si="1"/>
        <v>8.4341556237385511</v>
      </c>
      <c r="AE18" s="80">
        <f t="shared" si="1"/>
        <v>8.4500171958809371</v>
      </c>
      <c r="AF18" s="80">
        <f t="shared" si="1"/>
        <v>8.4598816236787719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8.078213262401361</v>
      </c>
      <c r="E19" s="80">
        <f t="shared" ref="E19:AB19" si="2">E9+E11+E13+E15+E17+E22</f>
        <v>8.0791581957164702</v>
      </c>
      <c r="F19" s="80">
        <f t="shared" si="2"/>
        <v>8.0711798863254707</v>
      </c>
      <c r="G19" s="80">
        <f t="shared" si="2"/>
        <v>8.0840442134040487</v>
      </c>
      <c r="H19" s="80">
        <f t="shared" si="2"/>
        <v>8.0881091996816998</v>
      </c>
      <c r="I19" s="80">
        <f t="shared" si="2"/>
        <v>8.1133903607713584</v>
      </c>
      <c r="J19" s="80">
        <f t="shared" si="2"/>
        <v>8.1366340123562626</v>
      </c>
      <c r="K19" s="80">
        <f t="shared" si="2"/>
        <v>8.1482547073236002</v>
      </c>
      <c r="L19" s="80">
        <f t="shared" si="2"/>
        <v>8.1585013231210723</v>
      </c>
      <c r="M19" s="80">
        <f t="shared" si="2"/>
        <v>7.9630410371386695</v>
      </c>
      <c r="N19" s="80">
        <f t="shared" si="2"/>
        <v>7.9363271269973765</v>
      </c>
      <c r="O19" s="80">
        <f t="shared" si="2"/>
        <v>7.9049885690940576</v>
      </c>
      <c r="P19" s="80">
        <f t="shared" si="2"/>
        <v>7.8643860270922286</v>
      </c>
      <c r="Q19" s="80">
        <f t="shared" si="2"/>
        <v>7.8306677265295006</v>
      </c>
      <c r="R19" s="80">
        <f t="shared" si="2"/>
        <v>7.8010610779547171</v>
      </c>
      <c r="S19" s="80">
        <f t="shared" si="2"/>
        <v>7.76820816038666</v>
      </c>
      <c r="T19" s="80">
        <f t="shared" si="2"/>
        <v>7.7325222215881535</v>
      </c>
      <c r="U19" s="80">
        <f t="shared" si="2"/>
        <v>7.7059097722262244</v>
      </c>
      <c r="V19" s="80">
        <f t="shared" si="2"/>
        <v>7.6760157421951263</v>
      </c>
      <c r="W19" s="80">
        <f t="shared" si="2"/>
        <v>7.6681304127810064</v>
      </c>
      <c r="X19" s="80">
        <f t="shared" si="2"/>
        <v>7.6563345932397429</v>
      </c>
      <c r="Y19" s="80">
        <f t="shared" si="2"/>
        <v>7.6555856618055316</v>
      </c>
      <c r="Z19" s="80">
        <f t="shared" si="2"/>
        <v>7.6404115546527445</v>
      </c>
      <c r="AA19" s="80">
        <f t="shared" si="2"/>
        <v>7.6290192563824704</v>
      </c>
      <c r="AB19" s="80">
        <f t="shared" si="2"/>
        <v>7.6333368427128727</v>
      </c>
      <c r="AC19" s="80">
        <f t="shared" ref="AC19:AF19" si="3">AC9+AC11+AC13+AC15+AC17+AC22</f>
        <v>7.6312699709802629</v>
      </c>
      <c r="AD19" s="80">
        <f t="shared" si="3"/>
        <v>7.6232318179147676</v>
      </c>
      <c r="AE19" s="80">
        <f t="shared" si="3"/>
        <v>7.614560167022308</v>
      </c>
      <c r="AF19" s="80">
        <f t="shared" si="3"/>
        <v>7.6000347114422615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0</v>
      </c>
      <c r="E21" s="84">
        <f>'4. BL SDB'!I8</f>
        <v>0</v>
      </c>
      <c r="F21" s="84">
        <f>'4. BL SDB'!J8</f>
        <v>0</v>
      </c>
      <c r="G21" s="84">
        <f>'4. BL SDB'!K8</f>
        <v>0</v>
      </c>
      <c r="H21" s="84">
        <f>'4. BL SDB'!L8</f>
        <v>0</v>
      </c>
      <c r="I21" s="84">
        <f>'4. BL SDB'!M8</f>
        <v>0</v>
      </c>
      <c r="J21" s="84">
        <f>'4. BL SDB'!N8</f>
        <v>0</v>
      </c>
      <c r="K21" s="84">
        <f>'4. BL SDB'!O8</f>
        <v>0</v>
      </c>
      <c r="L21" s="84">
        <f>'4. BL SDB'!P8</f>
        <v>0</v>
      </c>
      <c r="M21" s="84">
        <f>'4. BL SDB'!Q8</f>
        <v>0</v>
      </c>
      <c r="N21" s="84">
        <f>'4. BL SDB'!R8</f>
        <v>0</v>
      </c>
      <c r="O21" s="84">
        <f>'4. BL SDB'!S8</f>
        <v>0</v>
      </c>
      <c r="P21" s="84">
        <f>'4. BL SDB'!T8</f>
        <v>0</v>
      </c>
      <c r="Q21" s="84">
        <f>'4. BL SDB'!U8</f>
        <v>0</v>
      </c>
      <c r="R21" s="84">
        <f>'4. BL SDB'!V8</f>
        <v>0</v>
      </c>
      <c r="S21" s="84">
        <f>'4. BL SDB'!W8</f>
        <v>0</v>
      </c>
      <c r="T21" s="84">
        <f>'4. BL SDB'!X8</f>
        <v>0</v>
      </c>
      <c r="U21" s="84">
        <f>'4. BL SDB'!Y8</f>
        <v>0</v>
      </c>
      <c r="V21" s="84">
        <f>'4. BL SDB'!Z8</f>
        <v>0</v>
      </c>
      <c r="W21" s="84">
        <f>'4. BL SDB'!AA8</f>
        <v>0</v>
      </c>
      <c r="X21" s="84">
        <f>'4. BL SDB'!AB8</f>
        <v>0</v>
      </c>
      <c r="Y21" s="84">
        <f>'4. BL SDB'!AC8</f>
        <v>0</v>
      </c>
      <c r="Z21" s="84">
        <f>'4. BL SDB'!AD8</f>
        <v>0</v>
      </c>
      <c r="AA21" s="84">
        <f>'4. BL SDB'!AE8</f>
        <v>0</v>
      </c>
      <c r="AB21" s="84">
        <f>'4. BL SDB'!AF8</f>
        <v>0</v>
      </c>
      <c r="AC21" s="84">
        <f>'4. BL SDB'!AG8</f>
        <v>0</v>
      </c>
      <c r="AD21" s="84">
        <f>'4. BL SDB'!AH8</f>
        <v>0</v>
      </c>
      <c r="AE21" s="84">
        <f>'4. BL SDB'!AI8</f>
        <v>0</v>
      </c>
      <c r="AF21" s="84">
        <f>'4. BL SDB'!AJ8</f>
        <v>0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0</v>
      </c>
      <c r="E22" s="84">
        <f>'9. FP SDB'!I8</f>
        <v>0</v>
      </c>
      <c r="F22" s="84">
        <f>'9. FP SDB'!J8</f>
        <v>0</v>
      </c>
      <c r="G22" s="84">
        <f>'9. FP SDB'!K8</f>
        <v>0</v>
      </c>
      <c r="H22" s="84">
        <f>'9. FP SDB'!L8</f>
        <v>0</v>
      </c>
      <c r="I22" s="84">
        <f>'9. FP SDB'!M8</f>
        <v>0</v>
      </c>
      <c r="J22" s="84">
        <f>'9. FP SDB'!N8</f>
        <v>0</v>
      </c>
      <c r="K22" s="84">
        <f>'9. FP SDB'!O8</f>
        <v>0</v>
      </c>
      <c r="L22" s="84">
        <f>'9. FP SDB'!P8</f>
        <v>0</v>
      </c>
      <c r="M22" s="84">
        <f>'9. FP SDB'!Q8</f>
        <v>0</v>
      </c>
      <c r="N22" s="84">
        <f>'9. FP SDB'!R8</f>
        <v>0</v>
      </c>
      <c r="O22" s="84">
        <f>'9. FP SDB'!S8</f>
        <v>0</v>
      </c>
      <c r="P22" s="84">
        <f>'9. FP SDB'!T8</f>
        <v>0</v>
      </c>
      <c r="Q22" s="84">
        <f>'9. FP SDB'!U8</f>
        <v>0</v>
      </c>
      <c r="R22" s="84">
        <f>'9. FP SDB'!V8</f>
        <v>0</v>
      </c>
      <c r="S22" s="84">
        <f>'9. FP SDB'!W8</f>
        <v>0</v>
      </c>
      <c r="T22" s="84">
        <f>'9. FP SDB'!X8</f>
        <v>0</v>
      </c>
      <c r="U22" s="84">
        <f>'9. FP SDB'!Y8</f>
        <v>0</v>
      </c>
      <c r="V22" s="84">
        <f>'9. FP SDB'!Z8</f>
        <v>0</v>
      </c>
      <c r="W22" s="84">
        <f>'9. FP SDB'!AA8</f>
        <v>0</v>
      </c>
      <c r="X22" s="84">
        <f>'9. FP SDB'!AB8</f>
        <v>0</v>
      </c>
      <c r="Y22" s="84">
        <f>'9. FP SDB'!AC8</f>
        <v>0</v>
      </c>
      <c r="Z22" s="84">
        <f>'9. FP SDB'!AD8</f>
        <v>0</v>
      </c>
      <c r="AA22" s="84">
        <f>'9. FP SDB'!AE8</f>
        <v>0</v>
      </c>
      <c r="AB22" s="84">
        <f>'9. FP SDB'!AF8</f>
        <v>0</v>
      </c>
      <c r="AC22" s="84">
        <f>'9. FP SDB'!AG8</f>
        <v>0</v>
      </c>
      <c r="AD22" s="84">
        <f>'9. FP SDB'!AH8</f>
        <v>0</v>
      </c>
      <c r="AE22" s="84">
        <f>'9. FP SDB'!AI8</f>
        <v>0</v>
      </c>
      <c r="AF22" s="84">
        <f>'9. FP SDB'!AJ8</f>
        <v>0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1.921786737598639</v>
      </c>
      <c r="E23" s="80">
        <f>'4. BL SDB'!I9</f>
        <v>1.9208418042835298</v>
      </c>
      <c r="F23" s="80">
        <f>'4. BL SDB'!J9</f>
        <v>1.9288201136745293</v>
      </c>
      <c r="G23" s="80">
        <f>'4. BL SDB'!K9</f>
        <v>1.9159557865959513</v>
      </c>
      <c r="H23" s="80">
        <f>'4. BL SDB'!L9</f>
        <v>1.9118908003183002</v>
      </c>
      <c r="I23" s="80">
        <f>'4. BL SDB'!M9</f>
        <v>1.8866096392286416</v>
      </c>
      <c r="J23" s="80">
        <f>'4. BL SDB'!N9</f>
        <v>1.8633659876437374</v>
      </c>
      <c r="K23" s="80">
        <f>'4. BL SDB'!O9</f>
        <v>1.8517452926763998</v>
      </c>
      <c r="L23" s="80">
        <f>'4. BL SDB'!P9</f>
        <v>1.8414986768789277</v>
      </c>
      <c r="M23" s="80">
        <f>'4. BL SDB'!Q9</f>
        <v>1.8278511431276598</v>
      </c>
      <c r="N23" s="80">
        <f>'4. BL SDB'!R9</f>
        <v>1.8068189199907803</v>
      </c>
      <c r="O23" s="80">
        <f>'4. BL SDB'!S9</f>
        <v>1.7915450802827735</v>
      </c>
      <c r="P23" s="80">
        <f>'4. BL SDB'!T9</f>
        <v>1.7752099990067904</v>
      </c>
      <c r="Q23" s="80">
        <f>'4. BL SDB'!U9</f>
        <v>1.7521199958896609</v>
      </c>
      <c r="R23" s="80">
        <f>'4. BL SDB'!V9</f>
        <v>1.7434736667955466</v>
      </c>
      <c r="S23" s="80">
        <f>'4. BL SDB'!W9</f>
        <v>1.7277795267862182</v>
      </c>
      <c r="T23" s="80">
        <f>'4. BL SDB'!X9</f>
        <v>1.7250378219041309</v>
      </c>
      <c r="U23" s="80">
        <f>'4. BL SDB'!Y9</f>
        <v>1.7029434942194737</v>
      </c>
      <c r="V23" s="80">
        <f>'4. BL SDB'!Z9</f>
        <v>1.6942529172530314</v>
      </c>
      <c r="W23" s="80">
        <f>'4. BL SDB'!AA9</f>
        <v>1.6751934615929542</v>
      </c>
      <c r="X23" s="80">
        <f>'4. BL SDB'!AB9</f>
        <v>1.6691592513677378</v>
      </c>
      <c r="Y23" s="80">
        <f>'4. BL SDB'!AC9</f>
        <v>1.6428340402084807</v>
      </c>
      <c r="Z23" s="80">
        <f>'4. BL SDB'!AD9</f>
        <v>1.6300645980645392</v>
      </c>
      <c r="AA23" s="80">
        <f>'4. BL SDB'!AE9</f>
        <v>1.6143835979890575</v>
      </c>
      <c r="AB23" s="80">
        <f>'4. BL SDB'!AF9</f>
        <v>1.6046705474802181</v>
      </c>
      <c r="AC23" s="80">
        <f>'4. BL SDB'!AG9</f>
        <v>1.5823043940342938</v>
      </c>
      <c r="AD23" s="80">
        <f>'4. BL SDB'!AH9</f>
        <v>1.5658443762614489</v>
      </c>
      <c r="AE23" s="80">
        <f>'4. BL SDB'!AI9</f>
        <v>1.5499828041190611</v>
      </c>
      <c r="AF23" s="80">
        <f>'4. BL SDB'!AJ9</f>
        <v>1.5401183763212281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1.921786737598639</v>
      </c>
      <c r="E24" s="80">
        <f>'9. FP SDB'!I9</f>
        <v>1.9208418042835298</v>
      </c>
      <c r="F24" s="80">
        <f>'9. FP SDB'!J9</f>
        <v>1.9288201136745293</v>
      </c>
      <c r="G24" s="80">
        <f>'9. FP SDB'!K9</f>
        <v>1.9159557865959513</v>
      </c>
      <c r="H24" s="80">
        <f>'9. FP SDB'!L9</f>
        <v>1.9118908003183002</v>
      </c>
      <c r="I24" s="80">
        <f>'9. FP SDB'!M9</f>
        <v>1.8866096392286416</v>
      </c>
      <c r="J24" s="80">
        <f>'9. FP SDB'!N9</f>
        <v>1.8633659876437374</v>
      </c>
      <c r="K24" s="80">
        <f>'9. FP SDB'!O9</f>
        <v>1.8517452926763998</v>
      </c>
      <c r="L24" s="80">
        <f>'9. FP SDB'!P9</f>
        <v>1.8414986768789277</v>
      </c>
      <c r="M24" s="80">
        <f>'9. FP SDB'!Q9</f>
        <v>2.0369589628613305</v>
      </c>
      <c r="N24" s="80">
        <f>'9. FP SDB'!R9</f>
        <v>2.0636728730026226</v>
      </c>
      <c r="O24" s="80">
        <f>'9. FP SDB'!S9</f>
        <v>2.0950114309059424</v>
      </c>
      <c r="P24" s="80">
        <f>'9. FP SDB'!T9</f>
        <v>2.1356139729077714</v>
      </c>
      <c r="Q24" s="80">
        <f>'9. FP SDB'!U9</f>
        <v>2.1693322734704994</v>
      </c>
      <c r="R24" s="80">
        <f>'9. FP SDB'!V9</f>
        <v>2.1989389220452829</v>
      </c>
      <c r="S24" s="80">
        <f>'9. FP SDB'!W9</f>
        <v>2.23179183961334</v>
      </c>
      <c r="T24" s="80">
        <f>'9. FP SDB'!X9</f>
        <v>2.2674777784118465</v>
      </c>
      <c r="U24" s="80">
        <f>'9. FP SDB'!Y9</f>
        <v>2.2940902277737756</v>
      </c>
      <c r="V24" s="80">
        <f>'9. FP SDB'!Z9</f>
        <v>2.3239842578048737</v>
      </c>
      <c r="W24" s="80">
        <f>'9. FP SDB'!AA9</f>
        <v>2.3318695872189936</v>
      </c>
      <c r="X24" s="80">
        <f>'9. FP SDB'!AB9</f>
        <v>2.3436654067602571</v>
      </c>
      <c r="Y24" s="80">
        <f>'9. FP SDB'!AC9</f>
        <v>2.3444143381944684</v>
      </c>
      <c r="Z24" s="80">
        <f>'9. FP SDB'!AD9</f>
        <v>2.3595884453472555</v>
      </c>
      <c r="AA24" s="80">
        <f>'9. FP SDB'!AE9</f>
        <v>2.3709807436175296</v>
      </c>
      <c r="AB24" s="80">
        <f>'9. FP SDB'!AF9</f>
        <v>2.3666631572871273</v>
      </c>
      <c r="AC24" s="80">
        <f>'9. FP SDB'!AG9</f>
        <v>2.3687300290197371</v>
      </c>
      <c r="AD24" s="80">
        <f>'9. FP SDB'!AH9</f>
        <v>2.3767681820852333</v>
      </c>
      <c r="AE24" s="80">
        <f>'9. FP SDB'!AI9</f>
        <v>2.385439832977692</v>
      </c>
      <c r="AF24" s="80">
        <f>'9. FP SDB'!AJ9</f>
        <v>2.3999652885577385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1.9118908003183002</v>
      </c>
      <c r="D29" s="94">
        <f>'4. BL SDB'!M10</f>
        <v>1.8866096392286416</v>
      </c>
      <c r="E29" s="94">
        <f>'4. BL SDB'!N10</f>
        <v>1.8633659876437374</v>
      </c>
      <c r="F29" s="94">
        <f>'4. BL SDB'!O10</f>
        <v>1.8517452926763998</v>
      </c>
      <c r="G29" s="94">
        <f>'4. BL SDB'!P10</f>
        <v>1.8414986768789277</v>
      </c>
      <c r="H29" s="94">
        <f>'4. BL SDB'!Q10</f>
        <v>1.8278511431276598</v>
      </c>
      <c r="I29" s="94">
        <f>'4. BL SDB'!R10</f>
        <v>1.8068189199907803</v>
      </c>
      <c r="J29" s="94">
        <f>'4. BL SDB'!S10</f>
        <v>1.7915450802827735</v>
      </c>
      <c r="K29" s="94">
        <f>'4. BL SDB'!T10</f>
        <v>1.7752099990067904</v>
      </c>
      <c r="L29" s="94">
        <f>'4. BL SDB'!U10</f>
        <v>1.7521199958896609</v>
      </c>
      <c r="M29" s="94">
        <f>'4. BL SDB'!V10</f>
        <v>1.7434736667955466</v>
      </c>
      <c r="N29" s="94">
        <f>'4. BL SDB'!W10</f>
        <v>1.7277795267862182</v>
      </c>
      <c r="O29" s="94">
        <f>'4. BL SDB'!X10</f>
        <v>1.7250378219041309</v>
      </c>
      <c r="P29" s="94">
        <f>'4. BL SDB'!Y10</f>
        <v>1.7029434942194737</v>
      </c>
      <c r="Q29" s="94">
        <f>'4. BL SDB'!Z10</f>
        <v>1.6942529172530314</v>
      </c>
      <c r="R29" s="94">
        <f>'4. BL SDB'!AA10</f>
        <v>1.6751934615929542</v>
      </c>
      <c r="S29" s="94">
        <f>'4. BL SDB'!AB10</f>
        <v>1.6691592513677378</v>
      </c>
      <c r="T29" s="94">
        <f>'4. BL SDB'!AC10</f>
        <v>1.6428340402084807</v>
      </c>
      <c r="U29" s="94">
        <f>'4. BL SDB'!AD10</f>
        <v>1.6300645980645392</v>
      </c>
      <c r="V29" s="94">
        <f>'4. BL SDB'!AE10</f>
        <v>1.6143835979890575</v>
      </c>
      <c r="W29" s="94">
        <f>'4. BL SDB'!AF10</f>
        <v>1.6046705474802181</v>
      </c>
      <c r="X29" s="94">
        <f>'4. BL SDB'!AG10</f>
        <v>1.5823043940342938</v>
      </c>
      <c r="Y29" s="94">
        <f>'4. BL SDB'!AH10</f>
        <v>1.5658443762614489</v>
      </c>
      <c r="Z29" s="94">
        <f>'4. BL SDB'!AI10</f>
        <v>1.5499828041190611</v>
      </c>
      <c r="AA29" s="94">
        <f>'4. BL SDB'!AJ10</f>
        <v>1.5401183763212281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1.9118908003183002</v>
      </c>
      <c r="D64" s="94">
        <f>'9. FP SDB'!M10</f>
        <v>1.8866096392286416</v>
      </c>
      <c r="E64" s="94">
        <f>'9. FP SDB'!N10</f>
        <v>1.8633659876437374</v>
      </c>
      <c r="F64" s="94">
        <f>'9. FP SDB'!O10</f>
        <v>1.8517452926763998</v>
      </c>
      <c r="G64" s="94">
        <f>'9. FP SDB'!P10</f>
        <v>1.8414986768789277</v>
      </c>
      <c r="H64" s="94">
        <f>'9. FP SDB'!Q10</f>
        <v>2.0369589628613305</v>
      </c>
      <c r="I64" s="94">
        <f>'9. FP SDB'!R10</f>
        <v>2.0636728730026226</v>
      </c>
      <c r="J64" s="94">
        <f>'9. FP SDB'!S10</f>
        <v>2.0950114309059424</v>
      </c>
      <c r="K64" s="94">
        <f>'9. FP SDB'!T10</f>
        <v>2.1356139729077714</v>
      </c>
      <c r="L64" s="94">
        <f>'9. FP SDB'!U10</f>
        <v>2.1693322734704994</v>
      </c>
      <c r="M64" s="94">
        <f>'9. FP SDB'!V10</f>
        <v>2.1989389220452829</v>
      </c>
      <c r="N64" s="94">
        <f>'9. FP SDB'!W10</f>
        <v>2.23179183961334</v>
      </c>
      <c r="O64" s="94">
        <f>'9. FP SDB'!X10</f>
        <v>2.2674777784118465</v>
      </c>
      <c r="P64" s="94">
        <f>'9. FP SDB'!Y10</f>
        <v>2.2940902277737756</v>
      </c>
      <c r="Q64" s="94">
        <f>'9. FP SDB'!Z10</f>
        <v>2.3239842578048737</v>
      </c>
      <c r="R64" s="94">
        <f>'9. FP SDB'!AA10</f>
        <v>2.3318695872189936</v>
      </c>
      <c r="S64" s="94">
        <f>'9. FP SDB'!AB10</f>
        <v>2.3436654067602571</v>
      </c>
      <c r="T64" s="94">
        <f>'9. FP SDB'!AC10</f>
        <v>2.3444143381944684</v>
      </c>
      <c r="U64" s="94">
        <f>'9. FP SDB'!AD10</f>
        <v>2.3595884453472555</v>
      </c>
      <c r="V64" s="94">
        <f>'9. FP SDB'!AE10</f>
        <v>2.3709807436175296</v>
      </c>
      <c r="W64" s="94">
        <f>'9. FP SDB'!AF10</f>
        <v>2.3666631572871273</v>
      </c>
      <c r="X64" s="94">
        <f>'9. FP SDB'!AG10</f>
        <v>2.3687300290197371</v>
      </c>
      <c r="Y64" s="94">
        <f>'9. FP SDB'!AH10</f>
        <v>2.3767681820852333</v>
      </c>
      <c r="Z64" s="94">
        <f>'9. FP SDB'!AI10</f>
        <v>2.385439832977692</v>
      </c>
      <c r="AA64" s="94">
        <f>'9. FP SDB'!AJ10</f>
        <v>2.3999652885577385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917" t="str">
        <f>'TITLE PAGE'!D9</f>
        <v>Severn Trent Water</v>
      </c>
      <c r="J100" s="918"/>
      <c r="K100" s="919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20" t="str">
        <f>'TITLE PAGE'!D10</f>
        <v>Rutland</v>
      </c>
      <c r="J101" s="921"/>
      <c r="K101" s="922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23">
        <f>'TITLE PAGE'!D11</f>
        <v>9</v>
      </c>
      <c r="J102" s="924"/>
      <c r="K102" s="925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20" t="str">
        <f>'TITLE PAGE'!D13</f>
        <v>No more than 3 in 100 Temporary Use Bans</v>
      </c>
      <c r="J104" s="921"/>
      <c r="K104" s="922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bEJLTG28Anf9Z4Y5TKm/l8trD5CY6QI9DSXXj4KKiQmcTwACU+4MldjotXI3YgyPGjapuALUwBAo0QmX4umtww==" saltValue="KkTu5d8m2N/fxA/rOJ0uCg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zoomScale="80" zoomScaleNormal="80" workbookViewId="0">
      <selection activeCell="N23" sqref="N23"/>
    </sheetView>
  </sheetViews>
  <sheetFormatPr defaultColWidth="8.88671875" defaultRowHeight="15" x14ac:dyDescent="0.2"/>
  <cols>
    <col min="1" max="1" width="1.44140625" customWidth="1"/>
    <col min="2" max="2" width="3.77734375" customWidth="1"/>
    <col min="3" max="3" width="52.21875" bestFit="1" customWidth="1"/>
    <col min="4" max="4" width="16.21875" customWidth="1"/>
    <col min="5" max="5" width="23.21875" customWidth="1"/>
    <col min="6" max="6" width="29.88671875" bestFit="1" customWidth="1"/>
    <col min="7" max="7" width="16.109375" customWidth="1"/>
    <col min="8" max="8" width="16.5546875" customWidth="1"/>
    <col min="9" max="9" width="16.44140625" customWidth="1"/>
    <col min="10" max="10" width="36.6640625" customWidth="1"/>
    <col min="12" max="12" width="2" customWidth="1"/>
    <col min="252" max="252" width="1.44140625" customWidth="1"/>
    <col min="253" max="253" width="3.77734375" customWidth="1"/>
    <col min="254" max="254" width="17.109375" customWidth="1"/>
    <col min="255" max="255" width="16.21875" customWidth="1"/>
    <col min="256" max="256" width="23.21875" customWidth="1"/>
    <col min="257" max="257" width="29.88671875" bestFit="1" customWidth="1"/>
    <col min="258" max="258" width="16.109375" customWidth="1"/>
    <col min="259" max="259" width="16.5546875" customWidth="1"/>
    <col min="260" max="260" width="16.44140625" customWidth="1"/>
    <col min="261" max="261" width="36.6640625" customWidth="1"/>
    <col min="263" max="263" width="2" customWidth="1"/>
    <col min="508" max="508" width="1.44140625" customWidth="1"/>
    <col min="509" max="509" width="3.77734375" customWidth="1"/>
    <col min="510" max="510" width="17.109375" customWidth="1"/>
    <col min="511" max="511" width="16.21875" customWidth="1"/>
    <col min="512" max="512" width="23.21875" customWidth="1"/>
    <col min="513" max="513" width="29.88671875" bestFit="1" customWidth="1"/>
    <col min="514" max="514" width="16.109375" customWidth="1"/>
    <col min="515" max="515" width="16.5546875" customWidth="1"/>
    <col min="516" max="516" width="16.44140625" customWidth="1"/>
    <col min="517" max="517" width="36.6640625" customWidth="1"/>
    <col min="519" max="519" width="2" customWidth="1"/>
    <col min="764" max="764" width="1.44140625" customWidth="1"/>
    <col min="765" max="765" width="3.77734375" customWidth="1"/>
    <col min="766" max="766" width="17.109375" customWidth="1"/>
    <col min="767" max="767" width="16.21875" customWidth="1"/>
    <col min="768" max="768" width="23.21875" customWidth="1"/>
    <col min="769" max="769" width="29.88671875" bestFit="1" customWidth="1"/>
    <col min="770" max="770" width="16.109375" customWidth="1"/>
    <col min="771" max="771" width="16.5546875" customWidth="1"/>
    <col min="772" max="772" width="16.44140625" customWidth="1"/>
    <col min="773" max="773" width="36.6640625" customWidth="1"/>
    <col min="775" max="775" width="2" customWidth="1"/>
    <col min="1020" max="1020" width="1.44140625" customWidth="1"/>
    <col min="1021" max="1021" width="3.77734375" customWidth="1"/>
    <col min="1022" max="1022" width="17.109375" customWidth="1"/>
    <col min="1023" max="1023" width="16.21875" customWidth="1"/>
    <col min="1024" max="1024" width="23.21875" customWidth="1"/>
    <col min="1025" max="1025" width="29.88671875" bestFit="1" customWidth="1"/>
    <col min="1026" max="1026" width="16.109375" customWidth="1"/>
    <col min="1027" max="1027" width="16.5546875" customWidth="1"/>
    <col min="1028" max="1028" width="16.44140625" customWidth="1"/>
    <col min="1029" max="1029" width="36.6640625" customWidth="1"/>
    <col min="1031" max="1031" width="2" customWidth="1"/>
    <col min="1276" max="1276" width="1.44140625" customWidth="1"/>
    <col min="1277" max="1277" width="3.77734375" customWidth="1"/>
    <col min="1278" max="1278" width="17.109375" customWidth="1"/>
    <col min="1279" max="1279" width="16.21875" customWidth="1"/>
    <col min="1280" max="1280" width="23.21875" customWidth="1"/>
    <col min="1281" max="1281" width="29.88671875" bestFit="1" customWidth="1"/>
    <col min="1282" max="1282" width="16.109375" customWidth="1"/>
    <col min="1283" max="1283" width="16.5546875" customWidth="1"/>
    <col min="1284" max="1284" width="16.44140625" customWidth="1"/>
    <col min="1285" max="1285" width="36.6640625" customWidth="1"/>
    <col min="1287" max="1287" width="2" customWidth="1"/>
    <col min="1532" max="1532" width="1.44140625" customWidth="1"/>
    <col min="1533" max="1533" width="3.77734375" customWidth="1"/>
    <col min="1534" max="1534" width="17.109375" customWidth="1"/>
    <col min="1535" max="1535" width="16.21875" customWidth="1"/>
    <col min="1536" max="1536" width="23.21875" customWidth="1"/>
    <col min="1537" max="1537" width="29.88671875" bestFit="1" customWidth="1"/>
    <col min="1538" max="1538" width="16.109375" customWidth="1"/>
    <col min="1539" max="1539" width="16.5546875" customWidth="1"/>
    <col min="1540" max="1540" width="16.44140625" customWidth="1"/>
    <col min="1541" max="1541" width="36.6640625" customWidth="1"/>
    <col min="1543" max="1543" width="2" customWidth="1"/>
    <col min="1788" max="1788" width="1.44140625" customWidth="1"/>
    <col min="1789" max="1789" width="3.77734375" customWidth="1"/>
    <col min="1790" max="1790" width="17.109375" customWidth="1"/>
    <col min="1791" max="1791" width="16.21875" customWidth="1"/>
    <col min="1792" max="1792" width="23.21875" customWidth="1"/>
    <col min="1793" max="1793" width="29.88671875" bestFit="1" customWidth="1"/>
    <col min="1794" max="1794" width="16.109375" customWidth="1"/>
    <col min="1795" max="1795" width="16.5546875" customWidth="1"/>
    <col min="1796" max="1796" width="16.44140625" customWidth="1"/>
    <col min="1797" max="1797" width="36.6640625" customWidth="1"/>
    <col min="1799" max="1799" width="2" customWidth="1"/>
    <col min="2044" max="2044" width="1.44140625" customWidth="1"/>
    <col min="2045" max="2045" width="3.77734375" customWidth="1"/>
    <col min="2046" max="2046" width="17.109375" customWidth="1"/>
    <col min="2047" max="2047" width="16.21875" customWidth="1"/>
    <col min="2048" max="2048" width="23.21875" customWidth="1"/>
    <col min="2049" max="2049" width="29.88671875" bestFit="1" customWidth="1"/>
    <col min="2050" max="2050" width="16.109375" customWidth="1"/>
    <col min="2051" max="2051" width="16.5546875" customWidth="1"/>
    <col min="2052" max="2052" width="16.44140625" customWidth="1"/>
    <col min="2053" max="2053" width="36.6640625" customWidth="1"/>
    <col min="2055" max="2055" width="2" customWidth="1"/>
    <col min="2300" max="2300" width="1.44140625" customWidth="1"/>
    <col min="2301" max="2301" width="3.77734375" customWidth="1"/>
    <col min="2302" max="2302" width="17.109375" customWidth="1"/>
    <col min="2303" max="2303" width="16.21875" customWidth="1"/>
    <col min="2304" max="2304" width="23.21875" customWidth="1"/>
    <col min="2305" max="2305" width="29.88671875" bestFit="1" customWidth="1"/>
    <col min="2306" max="2306" width="16.109375" customWidth="1"/>
    <col min="2307" max="2307" width="16.5546875" customWidth="1"/>
    <col min="2308" max="2308" width="16.44140625" customWidth="1"/>
    <col min="2309" max="2309" width="36.6640625" customWidth="1"/>
    <col min="2311" max="2311" width="2" customWidth="1"/>
    <col min="2556" max="2556" width="1.44140625" customWidth="1"/>
    <col min="2557" max="2557" width="3.77734375" customWidth="1"/>
    <col min="2558" max="2558" width="17.109375" customWidth="1"/>
    <col min="2559" max="2559" width="16.21875" customWidth="1"/>
    <col min="2560" max="2560" width="23.21875" customWidth="1"/>
    <col min="2561" max="2561" width="29.88671875" bestFit="1" customWidth="1"/>
    <col min="2562" max="2562" width="16.109375" customWidth="1"/>
    <col min="2563" max="2563" width="16.5546875" customWidth="1"/>
    <col min="2564" max="2564" width="16.44140625" customWidth="1"/>
    <col min="2565" max="2565" width="36.6640625" customWidth="1"/>
    <col min="2567" max="2567" width="2" customWidth="1"/>
    <col min="2812" max="2812" width="1.44140625" customWidth="1"/>
    <col min="2813" max="2813" width="3.77734375" customWidth="1"/>
    <col min="2814" max="2814" width="17.109375" customWidth="1"/>
    <col min="2815" max="2815" width="16.21875" customWidth="1"/>
    <col min="2816" max="2816" width="23.21875" customWidth="1"/>
    <col min="2817" max="2817" width="29.88671875" bestFit="1" customWidth="1"/>
    <col min="2818" max="2818" width="16.109375" customWidth="1"/>
    <col min="2819" max="2819" width="16.5546875" customWidth="1"/>
    <col min="2820" max="2820" width="16.44140625" customWidth="1"/>
    <col min="2821" max="2821" width="36.6640625" customWidth="1"/>
    <col min="2823" max="2823" width="2" customWidth="1"/>
    <col min="3068" max="3068" width="1.44140625" customWidth="1"/>
    <col min="3069" max="3069" width="3.77734375" customWidth="1"/>
    <col min="3070" max="3070" width="17.109375" customWidth="1"/>
    <col min="3071" max="3071" width="16.21875" customWidth="1"/>
    <col min="3072" max="3072" width="23.21875" customWidth="1"/>
    <col min="3073" max="3073" width="29.88671875" bestFit="1" customWidth="1"/>
    <col min="3074" max="3074" width="16.109375" customWidth="1"/>
    <col min="3075" max="3075" width="16.5546875" customWidth="1"/>
    <col min="3076" max="3076" width="16.44140625" customWidth="1"/>
    <col min="3077" max="3077" width="36.6640625" customWidth="1"/>
    <col min="3079" max="3079" width="2" customWidth="1"/>
    <col min="3324" max="3324" width="1.44140625" customWidth="1"/>
    <col min="3325" max="3325" width="3.77734375" customWidth="1"/>
    <col min="3326" max="3326" width="17.109375" customWidth="1"/>
    <col min="3327" max="3327" width="16.21875" customWidth="1"/>
    <col min="3328" max="3328" width="23.21875" customWidth="1"/>
    <col min="3329" max="3329" width="29.88671875" bestFit="1" customWidth="1"/>
    <col min="3330" max="3330" width="16.109375" customWidth="1"/>
    <col min="3331" max="3331" width="16.5546875" customWidth="1"/>
    <col min="3332" max="3332" width="16.44140625" customWidth="1"/>
    <col min="3333" max="3333" width="36.6640625" customWidth="1"/>
    <col min="3335" max="3335" width="2" customWidth="1"/>
    <col min="3580" max="3580" width="1.44140625" customWidth="1"/>
    <col min="3581" max="3581" width="3.77734375" customWidth="1"/>
    <col min="3582" max="3582" width="17.109375" customWidth="1"/>
    <col min="3583" max="3583" width="16.21875" customWidth="1"/>
    <col min="3584" max="3584" width="23.21875" customWidth="1"/>
    <col min="3585" max="3585" width="29.88671875" bestFit="1" customWidth="1"/>
    <col min="3586" max="3586" width="16.109375" customWidth="1"/>
    <col min="3587" max="3587" width="16.5546875" customWidth="1"/>
    <col min="3588" max="3588" width="16.44140625" customWidth="1"/>
    <col min="3589" max="3589" width="36.6640625" customWidth="1"/>
    <col min="3591" max="3591" width="2" customWidth="1"/>
    <col min="3836" max="3836" width="1.44140625" customWidth="1"/>
    <col min="3837" max="3837" width="3.77734375" customWidth="1"/>
    <col min="3838" max="3838" width="17.109375" customWidth="1"/>
    <col min="3839" max="3839" width="16.21875" customWidth="1"/>
    <col min="3840" max="3840" width="23.21875" customWidth="1"/>
    <col min="3841" max="3841" width="29.88671875" bestFit="1" customWidth="1"/>
    <col min="3842" max="3842" width="16.109375" customWidth="1"/>
    <col min="3843" max="3843" width="16.5546875" customWidth="1"/>
    <col min="3844" max="3844" width="16.44140625" customWidth="1"/>
    <col min="3845" max="3845" width="36.6640625" customWidth="1"/>
    <col min="3847" max="3847" width="2" customWidth="1"/>
    <col min="4092" max="4092" width="1.44140625" customWidth="1"/>
    <col min="4093" max="4093" width="3.77734375" customWidth="1"/>
    <col min="4094" max="4094" width="17.109375" customWidth="1"/>
    <col min="4095" max="4095" width="16.21875" customWidth="1"/>
    <col min="4096" max="4096" width="23.21875" customWidth="1"/>
    <col min="4097" max="4097" width="29.88671875" bestFit="1" customWidth="1"/>
    <col min="4098" max="4098" width="16.109375" customWidth="1"/>
    <col min="4099" max="4099" width="16.5546875" customWidth="1"/>
    <col min="4100" max="4100" width="16.44140625" customWidth="1"/>
    <col min="4101" max="4101" width="36.6640625" customWidth="1"/>
    <col min="4103" max="4103" width="2" customWidth="1"/>
    <col min="4348" max="4348" width="1.44140625" customWidth="1"/>
    <col min="4349" max="4349" width="3.77734375" customWidth="1"/>
    <col min="4350" max="4350" width="17.109375" customWidth="1"/>
    <col min="4351" max="4351" width="16.21875" customWidth="1"/>
    <col min="4352" max="4352" width="23.21875" customWidth="1"/>
    <col min="4353" max="4353" width="29.88671875" bestFit="1" customWidth="1"/>
    <col min="4354" max="4354" width="16.109375" customWidth="1"/>
    <col min="4355" max="4355" width="16.5546875" customWidth="1"/>
    <col min="4356" max="4356" width="16.44140625" customWidth="1"/>
    <col min="4357" max="4357" width="36.6640625" customWidth="1"/>
    <col min="4359" max="4359" width="2" customWidth="1"/>
    <col min="4604" max="4604" width="1.44140625" customWidth="1"/>
    <col min="4605" max="4605" width="3.77734375" customWidth="1"/>
    <col min="4606" max="4606" width="17.109375" customWidth="1"/>
    <col min="4607" max="4607" width="16.21875" customWidth="1"/>
    <col min="4608" max="4608" width="23.21875" customWidth="1"/>
    <col min="4609" max="4609" width="29.88671875" bestFit="1" customWidth="1"/>
    <col min="4610" max="4610" width="16.109375" customWidth="1"/>
    <col min="4611" max="4611" width="16.5546875" customWidth="1"/>
    <col min="4612" max="4612" width="16.44140625" customWidth="1"/>
    <col min="4613" max="4613" width="36.6640625" customWidth="1"/>
    <col min="4615" max="4615" width="2" customWidth="1"/>
    <col min="4860" max="4860" width="1.44140625" customWidth="1"/>
    <col min="4861" max="4861" width="3.77734375" customWidth="1"/>
    <col min="4862" max="4862" width="17.109375" customWidth="1"/>
    <col min="4863" max="4863" width="16.21875" customWidth="1"/>
    <col min="4864" max="4864" width="23.21875" customWidth="1"/>
    <col min="4865" max="4865" width="29.88671875" bestFit="1" customWidth="1"/>
    <col min="4866" max="4866" width="16.109375" customWidth="1"/>
    <col min="4867" max="4867" width="16.5546875" customWidth="1"/>
    <col min="4868" max="4868" width="16.44140625" customWidth="1"/>
    <col min="4869" max="4869" width="36.6640625" customWidth="1"/>
    <col min="4871" max="4871" width="2" customWidth="1"/>
    <col min="5116" max="5116" width="1.44140625" customWidth="1"/>
    <col min="5117" max="5117" width="3.77734375" customWidth="1"/>
    <col min="5118" max="5118" width="17.109375" customWidth="1"/>
    <col min="5119" max="5119" width="16.21875" customWidth="1"/>
    <col min="5120" max="5120" width="23.21875" customWidth="1"/>
    <col min="5121" max="5121" width="29.88671875" bestFit="1" customWidth="1"/>
    <col min="5122" max="5122" width="16.109375" customWidth="1"/>
    <col min="5123" max="5123" width="16.5546875" customWidth="1"/>
    <col min="5124" max="5124" width="16.44140625" customWidth="1"/>
    <col min="5125" max="5125" width="36.6640625" customWidth="1"/>
    <col min="5127" max="5127" width="2" customWidth="1"/>
    <col min="5372" max="5372" width="1.44140625" customWidth="1"/>
    <col min="5373" max="5373" width="3.77734375" customWidth="1"/>
    <col min="5374" max="5374" width="17.109375" customWidth="1"/>
    <col min="5375" max="5375" width="16.21875" customWidth="1"/>
    <col min="5376" max="5376" width="23.21875" customWidth="1"/>
    <col min="5377" max="5377" width="29.88671875" bestFit="1" customWidth="1"/>
    <col min="5378" max="5378" width="16.109375" customWidth="1"/>
    <col min="5379" max="5379" width="16.5546875" customWidth="1"/>
    <col min="5380" max="5380" width="16.44140625" customWidth="1"/>
    <col min="5381" max="5381" width="36.6640625" customWidth="1"/>
    <col min="5383" max="5383" width="2" customWidth="1"/>
    <col min="5628" max="5628" width="1.44140625" customWidth="1"/>
    <col min="5629" max="5629" width="3.77734375" customWidth="1"/>
    <col min="5630" max="5630" width="17.109375" customWidth="1"/>
    <col min="5631" max="5631" width="16.21875" customWidth="1"/>
    <col min="5632" max="5632" width="23.21875" customWidth="1"/>
    <col min="5633" max="5633" width="29.88671875" bestFit="1" customWidth="1"/>
    <col min="5634" max="5634" width="16.109375" customWidth="1"/>
    <col min="5635" max="5635" width="16.5546875" customWidth="1"/>
    <col min="5636" max="5636" width="16.44140625" customWidth="1"/>
    <col min="5637" max="5637" width="36.6640625" customWidth="1"/>
    <col min="5639" max="5639" width="2" customWidth="1"/>
    <col min="5884" max="5884" width="1.44140625" customWidth="1"/>
    <col min="5885" max="5885" width="3.77734375" customWidth="1"/>
    <col min="5886" max="5886" width="17.109375" customWidth="1"/>
    <col min="5887" max="5887" width="16.21875" customWidth="1"/>
    <col min="5888" max="5888" width="23.21875" customWidth="1"/>
    <col min="5889" max="5889" width="29.88671875" bestFit="1" customWidth="1"/>
    <col min="5890" max="5890" width="16.109375" customWidth="1"/>
    <col min="5891" max="5891" width="16.5546875" customWidth="1"/>
    <col min="5892" max="5892" width="16.44140625" customWidth="1"/>
    <col min="5893" max="5893" width="36.6640625" customWidth="1"/>
    <col min="5895" max="5895" width="2" customWidth="1"/>
    <col min="6140" max="6140" width="1.44140625" customWidth="1"/>
    <col min="6141" max="6141" width="3.77734375" customWidth="1"/>
    <col min="6142" max="6142" width="17.109375" customWidth="1"/>
    <col min="6143" max="6143" width="16.21875" customWidth="1"/>
    <col min="6144" max="6144" width="23.21875" customWidth="1"/>
    <col min="6145" max="6145" width="29.88671875" bestFit="1" customWidth="1"/>
    <col min="6146" max="6146" width="16.109375" customWidth="1"/>
    <col min="6147" max="6147" width="16.5546875" customWidth="1"/>
    <col min="6148" max="6148" width="16.44140625" customWidth="1"/>
    <col min="6149" max="6149" width="36.6640625" customWidth="1"/>
    <col min="6151" max="6151" width="2" customWidth="1"/>
    <col min="6396" max="6396" width="1.44140625" customWidth="1"/>
    <col min="6397" max="6397" width="3.77734375" customWidth="1"/>
    <col min="6398" max="6398" width="17.109375" customWidth="1"/>
    <col min="6399" max="6399" width="16.21875" customWidth="1"/>
    <col min="6400" max="6400" width="23.21875" customWidth="1"/>
    <col min="6401" max="6401" width="29.88671875" bestFit="1" customWidth="1"/>
    <col min="6402" max="6402" width="16.109375" customWidth="1"/>
    <col min="6403" max="6403" width="16.5546875" customWidth="1"/>
    <col min="6404" max="6404" width="16.44140625" customWidth="1"/>
    <col min="6405" max="6405" width="36.6640625" customWidth="1"/>
    <col min="6407" max="6407" width="2" customWidth="1"/>
    <col min="6652" max="6652" width="1.44140625" customWidth="1"/>
    <col min="6653" max="6653" width="3.77734375" customWidth="1"/>
    <col min="6654" max="6654" width="17.109375" customWidth="1"/>
    <col min="6655" max="6655" width="16.21875" customWidth="1"/>
    <col min="6656" max="6656" width="23.21875" customWidth="1"/>
    <col min="6657" max="6657" width="29.88671875" bestFit="1" customWidth="1"/>
    <col min="6658" max="6658" width="16.109375" customWidth="1"/>
    <col min="6659" max="6659" width="16.5546875" customWidth="1"/>
    <col min="6660" max="6660" width="16.44140625" customWidth="1"/>
    <col min="6661" max="6661" width="36.6640625" customWidth="1"/>
    <col min="6663" max="6663" width="2" customWidth="1"/>
    <col min="6908" max="6908" width="1.44140625" customWidth="1"/>
    <col min="6909" max="6909" width="3.77734375" customWidth="1"/>
    <col min="6910" max="6910" width="17.109375" customWidth="1"/>
    <col min="6911" max="6911" width="16.21875" customWidth="1"/>
    <col min="6912" max="6912" width="23.21875" customWidth="1"/>
    <col min="6913" max="6913" width="29.88671875" bestFit="1" customWidth="1"/>
    <col min="6914" max="6914" width="16.109375" customWidth="1"/>
    <col min="6915" max="6915" width="16.5546875" customWidth="1"/>
    <col min="6916" max="6916" width="16.44140625" customWidth="1"/>
    <col min="6917" max="6917" width="36.6640625" customWidth="1"/>
    <col min="6919" max="6919" width="2" customWidth="1"/>
    <col min="7164" max="7164" width="1.44140625" customWidth="1"/>
    <col min="7165" max="7165" width="3.77734375" customWidth="1"/>
    <col min="7166" max="7166" width="17.109375" customWidth="1"/>
    <col min="7167" max="7167" width="16.21875" customWidth="1"/>
    <col min="7168" max="7168" width="23.21875" customWidth="1"/>
    <col min="7169" max="7169" width="29.88671875" bestFit="1" customWidth="1"/>
    <col min="7170" max="7170" width="16.109375" customWidth="1"/>
    <col min="7171" max="7171" width="16.5546875" customWidth="1"/>
    <col min="7172" max="7172" width="16.44140625" customWidth="1"/>
    <col min="7173" max="7173" width="36.6640625" customWidth="1"/>
    <col min="7175" max="7175" width="2" customWidth="1"/>
    <col min="7420" max="7420" width="1.44140625" customWidth="1"/>
    <col min="7421" max="7421" width="3.77734375" customWidth="1"/>
    <col min="7422" max="7422" width="17.109375" customWidth="1"/>
    <col min="7423" max="7423" width="16.21875" customWidth="1"/>
    <col min="7424" max="7424" width="23.21875" customWidth="1"/>
    <col min="7425" max="7425" width="29.88671875" bestFit="1" customWidth="1"/>
    <col min="7426" max="7426" width="16.109375" customWidth="1"/>
    <col min="7427" max="7427" width="16.5546875" customWidth="1"/>
    <col min="7428" max="7428" width="16.44140625" customWidth="1"/>
    <col min="7429" max="7429" width="36.6640625" customWidth="1"/>
    <col min="7431" max="7431" width="2" customWidth="1"/>
    <col min="7676" max="7676" width="1.44140625" customWidth="1"/>
    <col min="7677" max="7677" width="3.77734375" customWidth="1"/>
    <col min="7678" max="7678" width="17.109375" customWidth="1"/>
    <col min="7679" max="7679" width="16.21875" customWidth="1"/>
    <col min="7680" max="7680" width="23.21875" customWidth="1"/>
    <col min="7681" max="7681" width="29.88671875" bestFit="1" customWidth="1"/>
    <col min="7682" max="7682" width="16.109375" customWidth="1"/>
    <col min="7683" max="7683" width="16.5546875" customWidth="1"/>
    <col min="7684" max="7684" width="16.44140625" customWidth="1"/>
    <col min="7685" max="7685" width="36.6640625" customWidth="1"/>
    <col min="7687" max="7687" width="2" customWidth="1"/>
    <col min="7932" max="7932" width="1.44140625" customWidth="1"/>
    <col min="7933" max="7933" width="3.77734375" customWidth="1"/>
    <col min="7934" max="7934" width="17.109375" customWidth="1"/>
    <col min="7935" max="7935" width="16.21875" customWidth="1"/>
    <col min="7936" max="7936" width="23.21875" customWidth="1"/>
    <col min="7937" max="7937" width="29.88671875" bestFit="1" customWidth="1"/>
    <col min="7938" max="7938" width="16.109375" customWidth="1"/>
    <col min="7939" max="7939" width="16.5546875" customWidth="1"/>
    <col min="7940" max="7940" width="16.44140625" customWidth="1"/>
    <col min="7941" max="7941" width="36.6640625" customWidth="1"/>
    <col min="7943" max="7943" width="2" customWidth="1"/>
    <col min="8188" max="8188" width="1.44140625" customWidth="1"/>
    <col min="8189" max="8189" width="3.77734375" customWidth="1"/>
    <col min="8190" max="8190" width="17.109375" customWidth="1"/>
    <col min="8191" max="8191" width="16.21875" customWidth="1"/>
    <col min="8192" max="8192" width="23.21875" customWidth="1"/>
    <col min="8193" max="8193" width="29.88671875" bestFit="1" customWidth="1"/>
    <col min="8194" max="8194" width="16.109375" customWidth="1"/>
    <col min="8195" max="8195" width="16.5546875" customWidth="1"/>
    <col min="8196" max="8196" width="16.44140625" customWidth="1"/>
    <col min="8197" max="8197" width="36.6640625" customWidth="1"/>
    <col min="8199" max="8199" width="2" customWidth="1"/>
    <col min="8444" max="8444" width="1.44140625" customWidth="1"/>
    <col min="8445" max="8445" width="3.77734375" customWidth="1"/>
    <col min="8446" max="8446" width="17.109375" customWidth="1"/>
    <col min="8447" max="8447" width="16.21875" customWidth="1"/>
    <col min="8448" max="8448" width="23.21875" customWidth="1"/>
    <col min="8449" max="8449" width="29.88671875" bestFit="1" customWidth="1"/>
    <col min="8450" max="8450" width="16.109375" customWidth="1"/>
    <col min="8451" max="8451" width="16.5546875" customWidth="1"/>
    <col min="8452" max="8452" width="16.44140625" customWidth="1"/>
    <col min="8453" max="8453" width="36.6640625" customWidth="1"/>
    <col min="8455" max="8455" width="2" customWidth="1"/>
    <col min="8700" max="8700" width="1.44140625" customWidth="1"/>
    <col min="8701" max="8701" width="3.77734375" customWidth="1"/>
    <col min="8702" max="8702" width="17.109375" customWidth="1"/>
    <col min="8703" max="8703" width="16.21875" customWidth="1"/>
    <col min="8704" max="8704" width="23.21875" customWidth="1"/>
    <col min="8705" max="8705" width="29.88671875" bestFit="1" customWidth="1"/>
    <col min="8706" max="8706" width="16.109375" customWidth="1"/>
    <col min="8707" max="8707" width="16.5546875" customWidth="1"/>
    <col min="8708" max="8708" width="16.44140625" customWidth="1"/>
    <col min="8709" max="8709" width="36.6640625" customWidth="1"/>
    <col min="8711" max="8711" width="2" customWidth="1"/>
    <col min="8956" max="8956" width="1.44140625" customWidth="1"/>
    <col min="8957" max="8957" width="3.77734375" customWidth="1"/>
    <col min="8958" max="8958" width="17.109375" customWidth="1"/>
    <col min="8959" max="8959" width="16.21875" customWidth="1"/>
    <col min="8960" max="8960" width="23.21875" customWidth="1"/>
    <col min="8961" max="8961" width="29.88671875" bestFit="1" customWidth="1"/>
    <col min="8962" max="8962" width="16.109375" customWidth="1"/>
    <col min="8963" max="8963" width="16.5546875" customWidth="1"/>
    <col min="8964" max="8964" width="16.44140625" customWidth="1"/>
    <col min="8965" max="8965" width="36.6640625" customWidth="1"/>
    <col min="8967" max="8967" width="2" customWidth="1"/>
    <col min="9212" max="9212" width="1.44140625" customWidth="1"/>
    <col min="9213" max="9213" width="3.77734375" customWidth="1"/>
    <col min="9214" max="9214" width="17.109375" customWidth="1"/>
    <col min="9215" max="9215" width="16.21875" customWidth="1"/>
    <col min="9216" max="9216" width="23.21875" customWidth="1"/>
    <col min="9217" max="9217" width="29.88671875" bestFit="1" customWidth="1"/>
    <col min="9218" max="9218" width="16.109375" customWidth="1"/>
    <col min="9219" max="9219" width="16.5546875" customWidth="1"/>
    <col min="9220" max="9220" width="16.44140625" customWidth="1"/>
    <col min="9221" max="9221" width="36.6640625" customWidth="1"/>
    <col min="9223" max="9223" width="2" customWidth="1"/>
    <col min="9468" max="9468" width="1.44140625" customWidth="1"/>
    <col min="9469" max="9469" width="3.77734375" customWidth="1"/>
    <col min="9470" max="9470" width="17.109375" customWidth="1"/>
    <col min="9471" max="9471" width="16.21875" customWidth="1"/>
    <col min="9472" max="9472" width="23.21875" customWidth="1"/>
    <col min="9473" max="9473" width="29.88671875" bestFit="1" customWidth="1"/>
    <col min="9474" max="9474" width="16.109375" customWidth="1"/>
    <col min="9475" max="9475" width="16.5546875" customWidth="1"/>
    <col min="9476" max="9476" width="16.44140625" customWidth="1"/>
    <col min="9477" max="9477" width="36.6640625" customWidth="1"/>
    <col min="9479" max="9479" width="2" customWidth="1"/>
    <col min="9724" max="9724" width="1.44140625" customWidth="1"/>
    <col min="9725" max="9725" width="3.77734375" customWidth="1"/>
    <col min="9726" max="9726" width="17.109375" customWidth="1"/>
    <col min="9727" max="9727" width="16.21875" customWidth="1"/>
    <col min="9728" max="9728" width="23.21875" customWidth="1"/>
    <col min="9729" max="9729" width="29.88671875" bestFit="1" customWidth="1"/>
    <col min="9730" max="9730" width="16.109375" customWidth="1"/>
    <col min="9731" max="9731" width="16.5546875" customWidth="1"/>
    <col min="9732" max="9732" width="16.44140625" customWidth="1"/>
    <col min="9733" max="9733" width="36.6640625" customWidth="1"/>
    <col min="9735" max="9735" width="2" customWidth="1"/>
    <col min="9980" max="9980" width="1.44140625" customWidth="1"/>
    <col min="9981" max="9981" width="3.77734375" customWidth="1"/>
    <col min="9982" max="9982" width="17.109375" customWidth="1"/>
    <col min="9983" max="9983" width="16.21875" customWidth="1"/>
    <col min="9984" max="9984" width="23.21875" customWidth="1"/>
    <col min="9985" max="9985" width="29.88671875" bestFit="1" customWidth="1"/>
    <col min="9986" max="9986" width="16.109375" customWidth="1"/>
    <col min="9987" max="9987" width="16.5546875" customWidth="1"/>
    <col min="9988" max="9988" width="16.44140625" customWidth="1"/>
    <col min="9989" max="9989" width="36.6640625" customWidth="1"/>
    <col min="9991" max="9991" width="2" customWidth="1"/>
    <col min="10236" max="10236" width="1.44140625" customWidth="1"/>
    <col min="10237" max="10237" width="3.77734375" customWidth="1"/>
    <col min="10238" max="10238" width="17.109375" customWidth="1"/>
    <col min="10239" max="10239" width="16.21875" customWidth="1"/>
    <col min="10240" max="10240" width="23.21875" customWidth="1"/>
    <col min="10241" max="10241" width="29.88671875" bestFit="1" customWidth="1"/>
    <col min="10242" max="10242" width="16.109375" customWidth="1"/>
    <col min="10243" max="10243" width="16.5546875" customWidth="1"/>
    <col min="10244" max="10244" width="16.44140625" customWidth="1"/>
    <col min="10245" max="10245" width="36.6640625" customWidth="1"/>
    <col min="10247" max="10247" width="2" customWidth="1"/>
    <col min="10492" max="10492" width="1.44140625" customWidth="1"/>
    <col min="10493" max="10493" width="3.77734375" customWidth="1"/>
    <col min="10494" max="10494" width="17.109375" customWidth="1"/>
    <col min="10495" max="10495" width="16.21875" customWidth="1"/>
    <col min="10496" max="10496" width="23.21875" customWidth="1"/>
    <col min="10497" max="10497" width="29.88671875" bestFit="1" customWidth="1"/>
    <col min="10498" max="10498" width="16.109375" customWidth="1"/>
    <col min="10499" max="10499" width="16.5546875" customWidth="1"/>
    <col min="10500" max="10500" width="16.44140625" customWidth="1"/>
    <col min="10501" max="10501" width="36.6640625" customWidth="1"/>
    <col min="10503" max="10503" width="2" customWidth="1"/>
    <col min="10748" max="10748" width="1.44140625" customWidth="1"/>
    <col min="10749" max="10749" width="3.77734375" customWidth="1"/>
    <col min="10750" max="10750" width="17.109375" customWidth="1"/>
    <col min="10751" max="10751" width="16.21875" customWidth="1"/>
    <col min="10752" max="10752" width="23.21875" customWidth="1"/>
    <col min="10753" max="10753" width="29.88671875" bestFit="1" customWidth="1"/>
    <col min="10754" max="10754" width="16.109375" customWidth="1"/>
    <col min="10755" max="10755" width="16.5546875" customWidth="1"/>
    <col min="10756" max="10756" width="16.44140625" customWidth="1"/>
    <col min="10757" max="10757" width="36.6640625" customWidth="1"/>
    <col min="10759" max="10759" width="2" customWidth="1"/>
    <col min="11004" max="11004" width="1.44140625" customWidth="1"/>
    <col min="11005" max="11005" width="3.77734375" customWidth="1"/>
    <col min="11006" max="11006" width="17.109375" customWidth="1"/>
    <col min="11007" max="11007" width="16.21875" customWidth="1"/>
    <col min="11008" max="11008" width="23.21875" customWidth="1"/>
    <col min="11009" max="11009" width="29.88671875" bestFit="1" customWidth="1"/>
    <col min="11010" max="11010" width="16.109375" customWidth="1"/>
    <col min="11011" max="11011" width="16.5546875" customWidth="1"/>
    <col min="11012" max="11012" width="16.44140625" customWidth="1"/>
    <col min="11013" max="11013" width="36.6640625" customWidth="1"/>
    <col min="11015" max="11015" width="2" customWidth="1"/>
    <col min="11260" max="11260" width="1.44140625" customWidth="1"/>
    <col min="11261" max="11261" width="3.77734375" customWidth="1"/>
    <col min="11262" max="11262" width="17.109375" customWidth="1"/>
    <col min="11263" max="11263" width="16.21875" customWidth="1"/>
    <col min="11264" max="11264" width="23.21875" customWidth="1"/>
    <col min="11265" max="11265" width="29.88671875" bestFit="1" customWidth="1"/>
    <col min="11266" max="11266" width="16.109375" customWidth="1"/>
    <col min="11267" max="11267" width="16.5546875" customWidth="1"/>
    <col min="11268" max="11268" width="16.44140625" customWidth="1"/>
    <col min="11269" max="11269" width="36.6640625" customWidth="1"/>
    <col min="11271" max="11271" width="2" customWidth="1"/>
    <col min="11516" max="11516" width="1.44140625" customWidth="1"/>
    <col min="11517" max="11517" width="3.77734375" customWidth="1"/>
    <col min="11518" max="11518" width="17.109375" customWidth="1"/>
    <col min="11519" max="11519" width="16.21875" customWidth="1"/>
    <col min="11520" max="11520" width="23.21875" customWidth="1"/>
    <col min="11521" max="11521" width="29.88671875" bestFit="1" customWidth="1"/>
    <col min="11522" max="11522" width="16.109375" customWidth="1"/>
    <col min="11523" max="11523" width="16.5546875" customWidth="1"/>
    <col min="11524" max="11524" width="16.44140625" customWidth="1"/>
    <col min="11525" max="11525" width="36.6640625" customWidth="1"/>
    <col min="11527" max="11527" width="2" customWidth="1"/>
    <col min="11772" max="11772" width="1.44140625" customWidth="1"/>
    <col min="11773" max="11773" width="3.77734375" customWidth="1"/>
    <col min="11774" max="11774" width="17.109375" customWidth="1"/>
    <col min="11775" max="11775" width="16.21875" customWidth="1"/>
    <col min="11776" max="11776" width="23.21875" customWidth="1"/>
    <col min="11777" max="11777" width="29.88671875" bestFit="1" customWidth="1"/>
    <col min="11778" max="11778" width="16.109375" customWidth="1"/>
    <col min="11779" max="11779" width="16.5546875" customWidth="1"/>
    <col min="11780" max="11780" width="16.44140625" customWidth="1"/>
    <col min="11781" max="11781" width="36.6640625" customWidth="1"/>
    <col min="11783" max="11783" width="2" customWidth="1"/>
    <col min="12028" max="12028" width="1.44140625" customWidth="1"/>
    <col min="12029" max="12029" width="3.77734375" customWidth="1"/>
    <col min="12030" max="12030" width="17.109375" customWidth="1"/>
    <col min="12031" max="12031" width="16.21875" customWidth="1"/>
    <col min="12032" max="12032" width="23.21875" customWidth="1"/>
    <col min="12033" max="12033" width="29.88671875" bestFit="1" customWidth="1"/>
    <col min="12034" max="12034" width="16.109375" customWidth="1"/>
    <col min="12035" max="12035" width="16.5546875" customWidth="1"/>
    <col min="12036" max="12036" width="16.44140625" customWidth="1"/>
    <col min="12037" max="12037" width="36.6640625" customWidth="1"/>
    <col min="12039" max="12039" width="2" customWidth="1"/>
    <col min="12284" max="12284" width="1.44140625" customWidth="1"/>
    <col min="12285" max="12285" width="3.77734375" customWidth="1"/>
    <col min="12286" max="12286" width="17.109375" customWidth="1"/>
    <col min="12287" max="12287" width="16.21875" customWidth="1"/>
    <col min="12288" max="12288" width="23.21875" customWidth="1"/>
    <col min="12289" max="12289" width="29.88671875" bestFit="1" customWidth="1"/>
    <col min="12290" max="12290" width="16.109375" customWidth="1"/>
    <col min="12291" max="12291" width="16.5546875" customWidth="1"/>
    <col min="12292" max="12292" width="16.44140625" customWidth="1"/>
    <col min="12293" max="12293" width="36.6640625" customWidth="1"/>
    <col min="12295" max="12295" width="2" customWidth="1"/>
    <col min="12540" max="12540" width="1.44140625" customWidth="1"/>
    <col min="12541" max="12541" width="3.77734375" customWidth="1"/>
    <col min="12542" max="12542" width="17.109375" customWidth="1"/>
    <col min="12543" max="12543" width="16.21875" customWidth="1"/>
    <col min="12544" max="12544" width="23.21875" customWidth="1"/>
    <col min="12545" max="12545" width="29.88671875" bestFit="1" customWidth="1"/>
    <col min="12546" max="12546" width="16.109375" customWidth="1"/>
    <col min="12547" max="12547" width="16.5546875" customWidth="1"/>
    <col min="12548" max="12548" width="16.44140625" customWidth="1"/>
    <col min="12549" max="12549" width="36.6640625" customWidth="1"/>
    <col min="12551" max="12551" width="2" customWidth="1"/>
    <col min="12796" max="12796" width="1.44140625" customWidth="1"/>
    <col min="12797" max="12797" width="3.77734375" customWidth="1"/>
    <col min="12798" max="12798" width="17.109375" customWidth="1"/>
    <col min="12799" max="12799" width="16.21875" customWidth="1"/>
    <col min="12800" max="12800" width="23.21875" customWidth="1"/>
    <col min="12801" max="12801" width="29.88671875" bestFit="1" customWidth="1"/>
    <col min="12802" max="12802" width="16.109375" customWidth="1"/>
    <col min="12803" max="12803" width="16.5546875" customWidth="1"/>
    <col min="12804" max="12804" width="16.44140625" customWidth="1"/>
    <col min="12805" max="12805" width="36.6640625" customWidth="1"/>
    <col min="12807" max="12807" width="2" customWidth="1"/>
    <col min="13052" max="13052" width="1.44140625" customWidth="1"/>
    <col min="13053" max="13053" width="3.77734375" customWidth="1"/>
    <col min="13054" max="13054" width="17.109375" customWidth="1"/>
    <col min="13055" max="13055" width="16.21875" customWidth="1"/>
    <col min="13056" max="13056" width="23.21875" customWidth="1"/>
    <col min="13057" max="13057" width="29.88671875" bestFit="1" customWidth="1"/>
    <col min="13058" max="13058" width="16.109375" customWidth="1"/>
    <col min="13059" max="13059" width="16.5546875" customWidth="1"/>
    <col min="13060" max="13060" width="16.44140625" customWidth="1"/>
    <col min="13061" max="13061" width="36.6640625" customWidth="1"/>
    <col min="13063" max="13063" width="2" customWidth="1"/>
    <col min="13308" max="13308" width="1.44140625" customWidth="1"/>
    <col min="13309" max="13309" width="3.77734375" customWidth="1"/>
    <col min="13310" max="13310" width="17.109375" customWidth="1"/>
    <col min="13311" max="13311" width="16.21875" customWidth="1"/>
    <col min="13312" max="13312" width="23.21875" customWidth="1"/>
    <col min="13313" max="13313" width="29.88671875" bestFit="1" customWidth="1"/>
    <col min="13314" max="13314" width="16.109375" customWidth="1"/>
    <col min="13315" max="13315" width="16.5546875" customWidth="1"/>
    <col min="13316" max="13316" width="16.44140625" customWidth="1"/>
    <col min="13317" max="13317" width="36.6640625" customWidth="1"/>
    <col min="13319" max="13319" width="2" customWidth="1"/>
    <col min="13564" max="13564" width="1.44140625" customWidth="1"/>
    <col min="13565" max="13565" width="3.77734375" customWidth="1"/>
    <col min="13566" max="13566" width="17.109375" customWidth="1"/>
    <col min="13567" max="13567" width="16.21875" customWidth="1"/>
    <col min="13568" max="13568" width="23.21875" customWidth="1"/>
    <col min="13569" max="13569" width="29.88671875" bestFit="1" customWidth="1"/>
    <col min="13570" max="13570" width="16.109375" customWidth="1"/>
    <col min="13571" max="13571" width="16.5546875" customWidth="1"/>
    <col min="13572" max="13572" width="16.44140625" customWidth="1"/>
    <col min="13573" max="13573" width="36.6640625" customWidth="1"/>
    <col min="13575" max="13575" width="2" customWidth="1"/>
    <col min="13820" max="13820" width="1.44140625" customWidth="1"/>
    <col min="13821" max="13821" width="3.77734375" customWidth="1"/>
    <col min="13822" max="13822" width="17.109375" customWidth="1"/>
    <col min="13823" max="13823" width="16.21875" customWidth="1"/>
    <col min="13824" max="13824" width="23.21875" customWidth="1"/>
    <col min="13825" max="13825" width="29.88671875" bestFit="1" customWidth="1"/>
    <col min="13826" max="13826" width="16.109375" customWidth="1"/>
    <col min="13827" max="13827" width="16.5546875" customWidth="1"/>
    <col min="13828" max="13828" width="16.44140625" customWidth="1"/>
    <col min="13829" max="13829" width="36.6640625" customWidth="1"/>
    <col min="13831" max="13831" width="2" customWidth="1"/>
    <col min="14076" max="14076" width="1.44140625" customWidth="1"/>
    <col min="14077" max="14077" width="3.77734375" customWidth="1"/>
    <col min="14078" max="14078" width="17.109375" customWidth="1"/>
    <col min="14079" max="14079" width="16.21875" customWidth="1"/>
    <col min="14080" max="14080" width="23.21875" customWidth="1"/>
    <col min="14081" max="14081" width="29.88671875" bestFit="1" customWidth="1"/>
    <col min="14082" max="14082" width="16.109375" customWidth="1"/>
    <col min="14083" max="14083" width="16.5546875" customWidth="1"/>
    <col min="14084" max="14084" width="16.44140625" customWidth="1"/>
    <col min="14085" max="14085" width="36.6640625" customWidth="1"/>
    <col min="14087" max="14087" width="2" customWidth="1"/>
    <col min="14332" max="14332" width="1.44140625" customWidth="1"/>
    <col min="14333" max="14333" width="3.77734375" customWidth="1"/>
    <col min="14334" max="14334" width="17.109375" customWidth="1"/>
    <col min="14335" max="14335" width="16.21875" customWidth="1"/>
    <col min="14336" max="14336" width="23.21875" customWidth="1"/>
    <col min="14337" max="14337" width="29.88671875" bestFit="1" customWidth="1"/>
    <col min="14338" max="14338" width="16.109375" customWidth="1"/>
    <col min="14339" max="14339" width="16.5546875" customWidth="1"/>
    <col min="14340" max="14340" width="16.44140625" customWidth="1"/>
    <col min="14341" max="14341" width="36.6640625" customWidth="1"/>
    <col min="14343" max="14343" width="2" customWidth="1"/>
    <col min="14588" max="14588" width="1.44140625" customWidth="1"/>
    <col min="14589" max="14589" width="3.77734375" customWidth="1"/>
    <col min="14590" max="14590" width="17.109375" customWidth="1"/>
    <col min="14591" max="14591" width="16.21875" customWidth="1"/>
    <col min="14592" max="14592" width="23.21875" customWidth="1"/>
    <col min="14593" max="14593" width="29.88671875" bestFit="1" customWidth="1"/>
    <col min="14594" max="14594" width="16.109375" customWidth="1"/>
    <col min="14595" max="14595" width="16.5546875" customWidth="1"/>
    <col min="14596" max="14596" width="16.44140625" customWidth="1"/>
    <col min="14597" max="14597" width="36.6640625" customWidth="1"/>
    <col min="14599" max="14599" width="2" customWidth="1"/>
    <col min="14844" max="14844" width="1.44140625" customWidth="1"/>
    <col min="14845" max="14845" width="3.77734375" customWidth="1"/>
    <col min="14846" max="14846" width="17.109375" customWidth="1"/>
    <col min="14847" max="14847" width="16.21875" customWidth="1"/>
    <col min="14848" max="14848" width="23.21875" customWidth="1"/>
    <col min="14849" max="14849" width="29.88671875" bestFit="1" customWidth="1"/>
    <col min="14850" max="14850" width="16.109375" customWidth="1"/>
    <col min="14851" max="14851" width="16.5546875" customWidth="1"/>
    <col min="14852" max="14852" width="16.44140625" customWidth="1"/>
    <col min="14853" max="14853" width="36.6640625" customWidth="1"/>
    <col min="14855" max="14855" width="2" customWidth="1"/>
    <col min="15100" max="15100" width="1.44140625" customWidth="1"/>
    <col min="15101" max="15101" width="3.77734375" customWidth="1"/>
    <col min="15102" max="15102" width="17.109375" customWidth="1"/>
    <col min="15103" max="15103" width="16.21875" customWidth="1"/>
    <col min="15104" max="15104" width="23.21875" customWidth="1"/>
    <col min="15105" max="15105" width="29.88671875" bestFit="1" customWidth="1"/>
    <col min="15106" max="15106" width="16.109375" customWidth="1"/>
    <col min="15107" max="15107" width="16.5546875" customWidth="1"/>
    <col min="15108" max="15108" width="16.44140625" customWidth="1"/>
    <col min="15109" max="15109" width="36.6640625" customWidth="1"/>
    <col min="15111" max="15111" width="2" customWidth="1"/>
    <col min="15356" max="15356" width="1.44140625" customWidth="1"/>
    <col min="15357" max="15357" width="3.77734375" customWidth="1"/>
    <col min="15358" max="15358" width="17.109375" customWidth="1"/>
    <col min="15359" max="15359" width="16.21875" customWidth="1"/>
    <col min="15360" max="15360" width="23.21875" customWidth="1"/>
    <col min="15361" max="15361" width="29.88671875" bestFit="1" customWidth="1"/>
    <col min="15362" max="15362" width="16.109375" customWidth="1"/>
    <col min="15363" max="15363" width="16.5546875" customWidth="1"/>
    <col min="15364" max="15364" width="16.44140625" customWidth="1"/>
    <col min="15365" max="15365" width="36.6640625" customWidth="1"/>
    <col min="15367" max="15367" width="2" customWidth="1"/>
    <col min="15612" max="15612" width="1.44140625" customWidth="1"/>
    <col min="15613" max="15613" width="3.77734375" customWidth="1"/>
    <col min="15614" max="15614" width="17.109375" customWidth="1"/>
    <col min="15615" max="15615" width="16.21875" customWidth="1"/>
    <col min="15616" max="15616" width="23.21875" customWidth="1"/>
    <col min="15617" max="15617" width="29.88671875" bestFit="1" customWidth="1"/>
    <col min="15618" max="15618" width="16.109375" customWidth="1"/>
    <col min="15619" max="15619" width="16.5546875" customWidth="1"/>
    <col min="15620" max="15620" width="16.44140625" customWidth="1"/>
    <col min="15621" max="15621" width="36.6640625" customWidth="1"/>
    <col min="15623" max="15623" width="2" customWidth="1"/>
    <col min="15868" max="15868" width="1.44140625" customWidth="1"/>
    <col min="15869" max="15869" width="3.77734375" customWidth="1"/>
    <col min="15870" max="15870" width="17.109375" customWidth="1"/>
    <col min="15871" max="15871" width="16.21875" customWidth="1"/>
    <col min="15872" max="15872" width="23.21875" customWidth="1"/>
    <col min="15873" max="15873" width="29.88671875" bestFit="1" customWidth="1"/>
    <col min="15874" max="15874" width="16.109375" customWidth="1"/>
    <col min="15875" max="15875" width="16.5546875" customWidth="1"/>
    <col min="15876" max="15876" width="16.44140625" customWidth="1"/>
    <col min="15877" max="15877" width="36.6640625" customWidth="1"/>
    <col min="15879" max="15879" width="2" customWidth="1"/>
    <col min="16124" max="16124" width="1.44140625" customWidth="1"/>
    <col min="16125" max="16125" width="3.77734375" customWidth="1"/>
    <col min="16126" max="16126" width="17.109375" customWidth="1"/>
    <col min="16127" max="16127" width="16.21875" customWidth="1"/>
    <col min="16128" max="16128" width="23.21875" customWidth="1"/>
    <col min="16129" max="16129" width="29.88671875" bestFit="1" customWidth="1"/>
    <col min="16130" max="16130" width="16.109375" customWidth="1"/>
    <col min="16131" max="16131" width="16.5546875" customWidth="1"/>
    <col min="16132" max="16132" width="16.44140625" customWidth="1"/>
    <col min="16133" max="16133" width="36.6640625" customWidth="1"/>
    <col min="16135" max="16135" width="2" customWidth="1"/>
  </cols>
  <sheetData>
    <row r="1" spans="1:31" ht="18.75" thickBot="1" x14ac:dyDescent="0.25">
      <c r="A1" s="135"/>
      <c r="B1" s="135"/>
      <c r="C1" s="136" t="s">
        <v>110</v>
      </c>
      <c r="D1" s="136"/>
      <c r="E1" s="137"/>
      <c r="F1" s="138"/>
      <c r="G1" s="139"/>
      <c r="H1" s="140" t="s">
        <v>111</v>
      </c>
      <c r="I1" s="138"/>
      <c r="J1" s="141"/>
      <c r="K1" s="142"/>
    </row>
    <row r="2" spans="1:31" ht="32.25" thickBot="1" x14ac:dyDescent="0.25">
      <c r="A2" s="143"/>
      <c r="B2" s="143"/>
      <c r="C2" s="144" t="s">
        <v>112</v>
      </c>
      <c r="D2" s="145" t="s">
        <v>113</v>
      </c>
      <c r="E2" s="146" t="s">
        <v>114</v>
      </c>
      <c r="F2" s="146" t="s">
        <v>115</v>
      </c>
      <c r="G2" s="146" t="s">
        <v>116</v>
      </c>
      <c r="H2" s="146" t="s">
        <v>117</v>
      </c>
      <c r="I2" s="146" t="s">
        <v>118</v>
      </c>
      <c r="J2" s="146" t="s">
        <v>119</v>
      </c>
      <c r="K2" s="147"/>
      <c r="M2" s="627"/>
      <c r="N2" s="627"/>
      <c r="O2" s="627"/>
      <c r="P2" s="627"/>
    </row>
    <row r="3" spans="1:31" ht="15.75" x14ac:dyDescent="0.25">
      <c r="A3" s="148"/>
      <c r="B3" s="148"/>
      <c r="C3" s="362" t="s">
        <v>120</v>
      </c>
      <c r="D3" s="363"/>
      <c r="E3" s="363"/>
      <c r="F3" s="363"/>
      <c r="G3" s="363"/>
      <c r="H3" s="363"/>
      <c r="I3" s="363"/>
      <c r="J3" s="363"/>
      <c r="K3" s="363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</row>
    <row r="4" spans="1:31" x14ac:dyDescent="0.2">
      <c r="A4" s="149"/>
      <c r="B4" s="149"/>
      <c r="C4" s="364" t="s">
        <v>121</v>
      </c>
      <c r="D4" s="256" t="s">
        <v>122</v>
      </c>
      <c r="E4" s="256" t="s">
        <v>123</v>
      </c>
      <c r="F4" s="256" t="s">
        <v>123</v>
      </c>
      <c r="G4" s="256" t="s">
        <v>123</v>
      </c>
      <c r="H4" s="365">
        <f>SUM(H5:H6)</f>
        <v>0</v>
      </c>
      <c r="I4" s="365">
        <f>SUM(I5:I6)</f>
        <v>0</v>
      </c>
      <c r="J4" s="337" t="s">
        <v>123</v>
      </c>
      <c r="K4" s="366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</row>
    <row r="5" spans="1:31" x14ac:dyDescent="0.2">
      <c r="A5" s="150"/>
      <c r="B5" s="150"/>
      <c r="C5" s="340" t="s">
        <v>123</v>
      </c>
      <c r="D5" s="322" t="s">
        <v>124</v>
      </c>
      <c r="E5" s="367"/>
      <c r="F5" s="334"/>
      <c r="G5" s="334"/>
      <c r="H5" s="333"/>
      <c r="I5" s="333"/>
      <c r="J5" s="334"/>
      <c r="K5" s="366"/>
      <c r="L5" s="339"/>
      <c r="M5" s="628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</row>
    <row r="6" spans="1:31" x14ac:dyDescent="0.2">
      <c r="A6" s="150"/>
      <c r="B6" s="150"/>
      <c r="C6" s="340"/>
      <c r="D6" s="322" t="s">
        <v>124</v>
      </c>
      <c r="E6" s="367"/>
      <c r="F6" s="334"/>
      <c r="G6" s="334"/>
      <c r="H6" s="333"/>
      <c r="I6" s="335"/>
      <c r="J6" s="346"/>
      <c r="K6" s="366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</row>
    <row r="7" spans="1:31" x14ac:dyDescent="0.2">
      <c r="A7" s="151"/>
      <c r="B7" s="152"/>
      <c r="C7" s="336" t="s">
        <v>125</v>
      </c>
      <c r="D7" s="337" t="s">
        <v>126</v>
      </c>
      <c r="E7" s="256" t="s">
        <v>123</v>
      </c>
      <c r="F7" s="338" t="s">
        <v>127</v>
      </c>
      <c r="G7" s="256" t="s">
        <v>123</v>
      </c>
      <c r="H7" s="325">
        <f>SUM(H9:H14)</f>
        <v>0</v>
      </c>
      <c r="I7" s="337" t="s">
        <v>123</v>
      </c>
      <c r="J7" s="337" t="s">
        <v>123</v>
      </c>
      <c r="K7" s="177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</row>
    <row r="8" spans="1:31" x14ac:dyDescent="0.2">
      <c r="A8" s="151"/>
      <c r="B8" s="152"/>
      <c r="C8" s="340" t="s">
        <v>123</v>
      </c>
      <c r="D8" s="322" t="s">
        <v>123</v>
      </c>
      <c r="E8" s="338" t="s">
        <v>128</v>
      </c>
      <c r="F8" s="338" t="s">
        <v>129</v>
      </c>
      <c r="G8" s="256" t="s">
        <v>123</v>
      </c>
      <c r="H8" s="325">
        <f>SUM(H9:H13)</f>
        <v>0</v>
      </c>
      <c r="I8" s="337" t="s">
        <v>123</v>
      </c>
      <c r="J8" s="337" t="s">
        <v>123</v>
      </c>
      <c r="K8" s="177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</row>
    <row r="9" spans="1:31" x14ac:dyDescent="0.2">
      <c r="A9" s="150"/>
      <c r="B9" s="150"/>
      <c r="C9" s="340" t="s">
        <v>123</v>
      </c>
      <c r="D9" s="322" t="s">
        <v>124</v>
      </c>
      <c r="E9" s="341"/>
      <c r="F9" s="342"/>
      <c r="G9" s="343"/>
      <c r="H9" s="344"/>
      <c r="I9" s="345"/>
      <c r="J9" s="346"/>
      <c r="K9" s="177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</row>
    <row r="10" spans="1:31" x14ac:dyDescent="0.2">
      <c r="A10" s="150"/>
      <c r="B10" s="150"/>
      <c r="C10" s="340" t="s">
        <v>123</v>
      </c>
      <c r="D10" s="322" t="s">
        <v>124</v>
      </c>
      <c r="E10" s="341"/>
      <c r="F10" s="347"/>
      <c r="G10" s="348"/>
      <c r="H10" s="349"/>
      <c r="I10" s="350"/>
      <c r="J10" s="334"/>
      <c r="K10" s="177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</row>
    <row r="11" spans="1:31" x14ac:dyDescent="0.2">
      <c r="A11" s="150"/>
      <c r="B11" s="150"/>
      <c r="C11" s="340" t="s">
        <v>123</v>
      </c>
      <c r="D11" s="322" t="s">
        <v>124</v>
      </c>
      <c r="E11" s="341"/>
      <c r="F11" s="347"/>
      <c r="G11" s="348"/>
      <c r="H11" s="349"/>
      <c r="I11" s="350"/>
      <c r="J11" s="334"/>
      <c r="K11" s="153"/>
    </row>
    <row r="12" spans="1:31" x14ac:dyDescent="0.2">
      <c r="A12" s="150"/>
      <c r="B12" s="150"/>
      <c r="C12" s="340" t="s">
        <v>123</v>
      </c>
      <c r="D12" s="322" t="s">
        <v>124</v>
      </c>
      <c r="E12" s="341"/>
      <c r="F12" s="347"/>
      <c r="G12" s="348"/>
      <c r="H12" s="349"/>
      <c r="I12" s="350"/>
      <c r="J12" s="334"/>
      <c r="K12" s="153"/>
    </row>
    <row r="13" spans="1:31" x14ac:dyDescent="0.2">
      <c r="A13" s="150"/>
      <c r="B13" s="150"/>
      <c r="C13" s="340" t="s">
        <v>123</v>
      </c>
      <c r="D13" s="322" t="s">
        <v>124</v>
      </c>
      <c r="E13" s="341"/>
      <c r="F13" s="347"/>
      <c r="G13" s="348"/>
      <c r="H13" s="349"/>
      <c r="I13" s="350"/>
      <c r="J13" s="334"/>
      <c r="K13" s="153"/>
    </row>
    <row r="14" spans="1:31" ht="25.5" x14ac:dyDescent="0.2">
      <c r="A14" s="154"/>
      <c r="B14" s="154"/>
      <c r="C14" s="368" t="s">
        <v>130</v>
      </c>
      <c r="D14" s="369" t="s">
        <v>113</v>
      </c>
      <c r="E14" s="370" t="s">
        <v>114</v>
      </c>
      <c r="F14" s="370" t="s">
        <v>115</v>
      </c>
      <c r="G14" s="370" t="s">
        <v>116</v>
      </c>
      <c r="H14" s="370" t="s">
        <v>131</v>
      </c>
      <c r="I14" s="370" t="s">
        <v>118</v>
      </c>
      <c r="J14" s="370" t="s">
        <v>132</v>
      </c>
      <c r="K14" s="153"/>
    </row>
    <row r="15" spans="1:31" x14ac:dyDescent="0.2">
      <c r="A15" s="155"/>
      <c r="B15" s="152"/>
      <c r="C15" s="336" t="s">
        <v>133</v>
      </c>
      <c r="D15" s="337" t="s">
        <v>134</v>
      </c>
      <c r="E15" s="337" t="s">
        <v>123</v>
      </c>
      <c r="F15" s="337" t="s">
        <v>123</v>
      </c>
      <c r="G15" s="337" t="s">
        <v>123</v>
      </c>
      <c r="H15" s="365">
        <f>SUM(H16:H17)</f>
        <v>0</v>
      </c>
      <c r="I15" s="365">
        <f>SUM(I16:I17)</f>
        <v>0</v>
      </c>
      <c r="J15" s="337" t="s">
        <v>123</v>
      </c>
      <c r="K15" s="153"/>
    </row>
    <row r="16" spans="1:31" x14ac:dyDescent="0.2">
      <c r="A16" s="150"/>
      <c r="B16" s="150"/>
      <c r="C16" s="340"/>
      <c r="D16" s="322" t="s">
        <v>124</v>
      </c>
      <c r="E16" s="371"/>
      <c r="F16" s="346"/>
      <c r="G16" s="346"/>
      <c r="H16" s="333"/>
      <c r="I16" s="333"/>
      <c r="J16" s="346"/>
      <c r="K16" s="153"/>
    </row>
    <row r="17" spans="1:11" x14ac:dyDescent="0.2">
      <c r="A17" s="150"/>
      <c r="B17" s="150"/>
      <c r="C17" s="340" t="s">
        <v>123</v>
      </c>
      <c r="D17" s="322" t="s">
        <v>124</v>
      </c>
      <c r="E17" s="367"/>
      <c r="F17" s="334"/>
      <c r="G17" s="334"/>
      <c r="H17" s="333"/>
      <c r="I17" s="333"/>
      <c r="J17" s="334"/>
      <c r="K17" s="153"/>
    </row>
    <row r="18" spans="1:11" ht="25.5" x14ac:dyDescent="0.2">
      <c r="A18" s="155"/>
      <c r="B18" s="152"/>
      <c r="C18" s="372" t="s">
        <v>135</v>
      </c>
      <c r="D18" s="369" t="s">
        <v>113</v>
      </c>
      <c r="E18" s="370" t="s">
        <v>114</v>
      </c>
      <c r="F18" s="370" t="s">
        <v>115</v>
      </c>
      <c r="G18" s="370" t="s">
        <v>116</v>
      </c>
      <c r="H18" s="370" t="s">
        <v>131</v>
      </c>
      <c r="I18" s="370" t="s">
        <v>118</v>
      </c>
      <c r="J18" s="370" t="s">
        <v>136</v>
      </c>
      <c r="K18" s="153"/>
    </row>
    <row r="19" spans="1:11" x14ac:dyDescent="0.2">
      <c r="A19" s="155"/>
      <c r="B19" s="152"/>
      <c r="C19" s="336" t="s">
        <v>137</v>
      </c>
      <c r="D19" s="337" t="s">
        <v>138</v>
      </c>
      <c r="E19" s="337" t="s">
        <v>123</v>
      </c>
      <c r="F19" s="337" t="s">
        <v>123</v>
      </c>
      <c r="G19" s="337" t="s">
        <v>123</v>
      </c>
      <c r="H19" s="365">
        <f>SUM(H20:H21)</f>
        <v>0</v>
      </c>
      <c r="I19" s="365">
        <f>SUM(I20:I21)</f>
        <v>0</v>
      </c>
      <c r="J19" s="337" t="s">
        <v>123</v>
      </c>
      <c r="K19" s="153"/>
    </row>
    <row r="20" spans="1:11" x14ac:dyDescent="0.2">
      <c r="A20" s="155"/>
      <c r="B20" s="152"/>
      <c r="C20" s="340"/>
      <c r="D20" s="322" t="s">
        <v>124</v>
      </c>
      <c r="E20" s="371"/>
      <c r="F20" s="346"/>
      <c r="G20" s="346"/>
      <c r="H20" s="333"/>
      <c r="I20" s="333"/>
      <c r="J20" s="346"/>
      <c r="K20" s="153"/>
    </row>
    <row r="21" spans="1:11" x14ac:dyDescent="0.2">
      <c r="A21" s="155"/>
      <c r="B21" s="152"/>
      <c r="C21" s="340" t="s">
        <v>123</v>
      </c>
      <c r="D21" s="322" t="s">
        <v>124</v>
      </c>
      <c r="E21" s="367"/>
      <c r="F21" s="334"/>
      <c r="G21" s="334"/>
      <c r="H21" s="333"/>
      <c r="I21" s="333"/>
      <c r="J21" s="334"/>
      <c r="K21" s="153"/>
    </row>
    <row r="22" spans="1:11" x14ac:dyDescent="0.2">
      <c r="A22" s="156"/>
      <c r="B22" s="157"/>
      <c r="C22" s="153" t="s">
        <v>123</v>
      </c>
      <c r="D22" s="153" t="s">
        <v>123</v>
      </c>
      <c r="E22" s="153" t="s">
        <v>123</v>
      </c>
      <c r="F22" s="153" t="s">
        <v>123</v>
      </c>
      <c r="G22" s="153" t="s">
        <v>123</v>
      </c>
      <c r="H22" s="153" t="s">
        <v>123</v>
      </c>
      <c r="I22" s="153" t="s">
        <v>123</v>
      </c>
      <c r="J22" s="158" t="s">
        <v>123</v>
      </c>
      <c r="K22" s="153"/>
    </row>
    <row r="23" spans="1:11" x14ac:dyDescent="0.2">
      <c r="A23" s="154"/>
      <c r="B23" s="154"/>
      <c r="C23" s="159" t="s">
        <v>4</v>
      </c>
      <c r="D23" s="160"/>
      <c r="E23" s="161" t="str">
        <f>'TITLE PAGE'!D9</f>
        <v>Severn Trent Water</v>
      </c>
      <c r="F23" s="153"/>
      <c r="G23" s="153"/>
      <c r="H23" s="153"/>
      <c r="I23" s="153"/>
      <c r="J23" s="162"/>
      <c r="K23" s="153"/>
    </row>
    <row r="24" spans="1:11" x14ac:dyDescent="0.2">
      <c r="A24" s="154"/>
      <c r="B24" s="154"/>
      <c r="C24" s="163" t="s">
        <v>5</v>
      </c>
      <c r="D24" s="164"/>
      <c r="E24" s="165" t="str">
        <f>'TITLE PAGE'!D10</f>
        <v>Rutland</v>
      </c>
      <c r="F24" s="153"/>
      <c r="G24" s="153"/>
      <c r="H24" s="153"/>
      <c r="I24" s="153"/>
      <c r="J24" s="158"/>
      <c r="K24" s="166"/>
    </row>
    <row r="25" spans="1:11" x14ac:dyDescent="0.2">
      <c r="A25" s="154"/>
      <c r="B25" s="154"/>
      <c r="C25" s="163" t="s">
        <v>6</v>
      </c>
      <c r="D25" s="167"/>
      <c r="E25" s="168">
        <f>'TITLE PAGE'!D11</f>
        <v>9</v>
      </c>
      <c r="F25" s="169"/>
      <c r="G25" s="169"/>
      <c r="H25" s="169"/>
      <c r="I25" s="169"/>
      <c r="J25" s="170"/>
      <c r="K25" s="166"/>
    </row>
    <row r="26" spans="1:11" x14ac:dyDescent="0.2">
      <c r="A26" s="154"/>
      <c r="B26" s="154"/>
      <c r="C26" s="163" t="s">
        <v>7</v>
      </c>
      <c r="D26" s="164"/>
      <c r="E26" s="165" t="str">
        <f>'TITLE PAGE'!D12</f>
        <v>Dry Year Annual Average</v>
      </c>
      <c r="F26" s="153"/>
      <c r="G26" s="153"/>
      <c r="H26" s="153"/>
      <c r="I26" s="153"/>
      <c r="J26" s="170"/>
      <c r="K26" s="166"/>
    </row>
    <row r="27" spans="1:11" x14ac:dyDescent="0.2">
      <c r="A27" s="154"/>
      <c r="B27" s="154"/>
      <c r="C27" s="171" t="s">
        <v>8</v>
      </c>
      <c r="D27" s="172"/>
      <c r="E27" s="173" t="str">
        <f>'TITLE PAGE'!D13</f>
        <v>No more than 3 in 100 Temporary Use Bans</v>
      </c>
      <c r="F27" s="153"/>
      <c r="G27" s="153"/>
      <c r="H27" s="153"/>
      <c r="I27" s="153"/>
      <c r="J27" s="174"/>
      <c r="K27" s="166"/>
    </row>
    <row r="28" spans="1:11" x14ac:dyDescent="0.2">
      <c r="A28" s="175"/>
      <c r="B28" s="175"/>
      <c r="C28" s="176"/>
      <c r="D28" s="176"/>
      <c r="E28" s="176"/>
      <c r="F28" s="177"/>
      <c r="G28" s="176"/>
      <c r="H28" s="176"/>
      <c r="I28" s="176"/>
      <c r="J28" s="178"/>
      <c r="K28" s="166"/>
    </row>
    <row r="29" spans="1:11" x14ac:dyDescent="0.2">
      <c r="A29" s="175"/>
      <c r="B29" s="175"/>
      <c r="C29" s="176"/>
      <c r="D29" s="176"/>
      <c r="E29" s="176"/>
      <c r="F29" s="177"/>
      <c r="G29" s="176"/>
      <c r="H29" s="176"/>
      <c r="I29" s="176"/>
      <c r="J29" s="178"/>
      <c r="K29" s="166"/>
    </row>
    <row r="30" spans="1:11" ht="18" x14ac:dyDescent="0.25">
      <c r="A30" s="175"/>
      <c r="B30" s="175"/>
      <c r="C30" s="179"/>
      <c r="D30" s="176"/>
      <c r="E30" s="176"/>
      <c r="F30" s="177"/>
      <c r="G30" s="176"/>
      <c r="H30" s="176"/>
      <c r="I30" s="176"/>
      <c r="J30" s="178"/>
      <c r="K30" s="180"/>
    </row>
  </sheetData>
  <sheetProtection algorithmName="SHA-512" hashValue="rKzv3z1GRyxYrVpIqws93Jr4/HaQagIHv6nLWxTtCgmqnRD5eUyYj0ok3GnDIiYSUInX/eSsjD/mFNmjc2hVtw==" saltValue="l5/SHt41NNemVzfEBIEJYQ==" spinCount="100000" sheet="1" objects="1" scenarios="1" selectLockedCells="1" selectUnlockedCells="1"/>
  <dataValidations count="2">
    <dataValidation type="list" allowBlank="1" showInputMessage="1" showErrorMessage="1" sqref="G5:G6">
      <formula1>Source_Types</formula1>
    </dataValidation>
    <dataValidation type="list" allowBlank="1" showInputMessage="1" showErrorMessage="1" sqref="J20:J21">
      <formula1>"Approved, Granted yet to be implemented, Other"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zoomScale="80" zoomScaleNormal="80" workbookViewId="0">
      <selection activeCell="D19" sqref="D19"/>
    </sheetView>
  </sheetViews>
  <sheetFormatPr defaultColWidth="8.88671875" defaultRowHeight="27" customHeight="1" x14ac:dyDescent="0.2"/>
  <cols>
    <col min="1" max="1" width="1.33203125" customWidth="1"/>
    <col min="2" max="2" width="7.88671875" customWidth="1"/>
    <col min="3" max="3" width="8.33203125" customWidth="1"/>
    <col min="4" max="4" width="21.77734375" customWidth="1"/>
    <col min="5" max="5" width="21.33203125" customWidth="1"/>
    <col min="6" max="6" width="9.33203125" customWidth="1"/>
    <col min="7" max="7" width="8" bestFit="1" customWidth="1"/>
    <col min="8" max="8" width="15.88671875" customWidth="1"/>
    <col min="9" max="36" width="11.44140625" customWidth="1"/>
    <col min="38" max="38" width="11.77734375" customWidth="1"/>
    <col min="44" max="44" width="10.44140625" customWidth="1"/>
    <col min="247" max="247" width="1.33203125" customWidth="1"/>
    <col min="248" max="248" width="7.88671875" customWidth="1"/>
    <col min="249" max="249" width="8.33203125" customWidth="1"/>
    <col min="250" max="250" width="23.33203125" customWidth="1"/>
    <col min="251" max="251" width="21.33203125" customWidth="1"/>
    <col min="252" max="252" width="9.33203125" customWidth="1"/>
    <col min="253" max="253" width="8" bestFit="1" customWidth="1"/>
    <col min="254" max="254" width="15.88671875" customWidth="1"/>
    <col min="255" max="282" width="11.44140625" customWidth="1"/>
    <col min="503" max="503" width="1.33203125" customWidth="1"/>
    <col min="504" max="504" width="7.88671875" customWidth="1"/>
    <col min="505" max="505" width="8.33203125" customWidth="1"/>
    <col min="506" max="506" width="23.33203125" customWidth="1"/>
    <col min="507" max="507" width="21.33203125" customWidth="1"/>
    <col min="508" max="508" width="9.33203125" customWidth="1"/>
    <col min="509" max="509" width="8" bestFit="1" customWidth="1"/>
    <col min="510" max="510" width="15.88671875" customWidth="1"/>
    <col min="511" max="538" width="11.44140625" customWidth="1"/>
    <col min="759" max="759" width="1.33203125" customWidth="1"/>
    <col min="760" max="760" width="7.88671875" customWidth="1"/>
    <col min="761" max="761" width="8.33203125" customWidth="1"/>
    <col min="762" max="762" width="23.33203125" customWidth="1"/>
    <col min="763" max="763" width="21.33203125" customWidth="1"/>
    <col min="764" max="764" width="9.33203125" customWidth="1"/>
    <col min="765" max="765" width="8" bestFit="1" customWidth="1"/>
    <col min="766" max="766" width="15.88671875" customWidth="1"/>
    <col min="767" max="794" width="11.44140625" customWidth="1"/>
    <col min="1015" max="1015" width="1.33203125" customWidth="1"/>
    <col min="1016" max="1016" width="7.88671875" customWidth="1"/>
    <col min="1017" max="1017" width="8.33203125" customWidth="1"/>
    <col min="1018" max="1018" width="23.33203125" customWidth="1"/>
    <col min="1019" max="1019" width="21.33203125" customWidth="1"/>
    <col min="1020" max="1020" width="9.33203125" customWidth="1"/>
    <col min="1021" max="1021" width="8" bestFit="1" customWidth="1"/>
    <col min="1022" max="1022" width="15.88671875" customWidth="1"/>
    <col min="1023" max="1050" width="11.44140625" customWidth="1"/>
    <col min="1271" max="1271" width="1.33203125" customWidth="1"/>
    <col min="1272" max="1272" width="7.88671875" customWidth="1"/>
    <col min="1273" max="1273" width="8.33203125" customWidth="1"/>
    <col min="1274" max="1274" width="23.33203125" customWidth="1"/>
    <col min="1275" max="1275" width="21.33203125" customWidth="1"/>
    <col min="1276" max="1276" width="9.33203125" customWidth="1"/>
    <col min="1277" max="1277" width="8" bestFit="1" customWidth="1"/>
    <col min="1278" max="1278" width="15.88671875" customWidth="1"/>
    <col min="1279" max="1306" width="11.44140625" customWidth="1"/>
    <col min="1527" max="1527" width="1.33203125" customWidth="1"/>
    <col min="1528" max="1528" width="7.88671875" customWidth="1"/>
    <col min="1529" max="1529" width="8.33203125" customWidth="1"/>
    <col min="1530" max="1530" width="23.33203125" customWidth="1"/>
    <col min="1531" max="1531" width="21.33203125" customWidth="1"/>
    <col min="1532" max="1532" width="9.33203125" customWidth="1"/>
    <col min="1533" max="1533" width="8" bestFit="1" customWidth="1"/>
    <col min="1534" max="1534" width="15.88671875" customWidth="1"/>
    <col min="1535" max="1562" width="11.44140625" customWidth="1"/>
    <col min="1783" max="1783" width="1.33203125" customWidth="1"/>
    <col min="1784" max="1784" width="7.88671875" customWidth="1"/>
    <col min="1785" max="1785" width="8.33203125" customWidth="1"/>
    <col min="1786" max="1786" width="23.33203125" customWidth="1"/>
    <col min="1787" max="1787" width="21.33203125" customWidth="1"/>
    <col min="1788" max="1788" width="9.33203125" customWidth="1"/>
    <col min="1789" max="1789" width="8" bestFit="1" customWidth="1"/>
    <col min="1790" max="1790" width="15.88671875" customWidth="1"/>
    <col min="1791" max="1818" width="11.44140625" customWidth="1"/>
    <col min="2039" max="2039" width="1.33203125" customWidth="1"/>
    <col min="2040" max="2040" width="7.88671875" customWidth="1"/>
    <col min="2041" max="2041" width="8.33203125" customWidth="1"/>
    <col min="2042" max="2042" width="23.33203125" customWidth="1"/>
    <col min="2043" max="2043" width="21.33203125" customWidth="1"/>
    <col min="2044" max="2044" width="9.33203125" customWidth="1"/>
    <col min="2045" max="2045" width="8" bestFit="1" customWidth="1"/>
    <col min="2046" max="2046" width="15.88671875" customWidth="1"/>
    <col min="2047" max="2074" width="11.44140625" customWidth="1"/>
    <col min="2295" max="2295" width="1.33203125" customWidth="1"/>
    <col min="2296" max="2296" width="7.88671875" customWidth="1"/>
    <col min="2297" max="2297" width="8.33203125" customWidth="1"/>
    <col min="2298" max="2298" width="23.33203125" customWidth="1"/>
    <col min="2299" max="2299" width="21.33203125" customWidth="1"/>
    <col min="2300" max="2300" width="9.33203125" customWidth="1"/>
    <col min="2301" max="2301" width="8" bestFit="1" customWidth="1"/>
    <col min="2302" max="2302" width="15.88671875" customWidth="1"/>
    <col min="2303" max="2330" width="11.44140625" customWidth="1"/>
    <col min="2551" max="2551" width="1.33203125" customWidth="1"/>
    <col min="2552" max="2552" width="7.88671875" customWidth="1"/>
    <col min="2553" max="2553" width="8.33203125" customWidth="1"/>
    <col min="2554" max="2554" width="23.33203125" customWidth="1"/>
    <col min="2555" max="2555" width="21.33203125" customWidth="1"/>
    <col min="2556" max="2556" width="9.33203125" customWidth="1"/>
    <col min="2557" max="2557" width="8" bestFit="1" customWidth="1"/>
    <col min="2558" max="2558" width="15.88671875" customWidth="1"/>
    <col min="2559" max="2586" width="11.44140625" customWidth="1"/>
    <col min="2807" max="2807" width="1.33203125" customWidth="1"/>
    <col min="2808" max="2808" width="7.88671875" customWidth="1"/>
    <col min="2809" max="2809" width="8.33203125" customWidth="1"/>
    <col min="2810" max="2810" width="23.33203125" customWidth="1"/>
    <col min="2811" max="2811" width="21.33203125" customWidth="1"/>
    <col min="2812" max="2812" width="9.33203125" customWidth="1"/>
    <col min="2813" max="2813" width="8" bestFit="1" customWidth="1"/>
    <col min="2814" max="2814" width="15.88671875" customWidth="1"/>
    <col min="2815" max="2842" width="11.44140625" customWidth="1"/>
    <col min="3063" max="3063" width="1.33203125" customWidth="1"/>
    <col min="3064" max="3064" width="7.88671875" customWidth="1"/>
    <col min="3065" max="3065" width="8.33203125" customWidth="1"/>
    <col min="3066" max="3066" width="23.33203125" customWidth="1"/>
    <col min="3067" max="3067" width="21.33203125" customWidth="1"/>
    <col min="3068" max="3068" width="9.33203125" customWidth="1"/>
    <col min="3069" max="3069" width="8" bestFit="1" customWidth="1"/>
    <col min="3070" max="3070" width="15.88671875" customWidth="1"/>
    <col min="3071" max="3098" width="11.44140625" customWidth="1"/>
    <col min="3319" max="3319" width="1.33203125" customWidth="1"/>
    <col min="3320" max="3320" width="7.88671875" customWidth="1"/>
    <col min="3321" max="3321" width="8.33203125" customWidth="1"/>
    <col min="3322" max="3322" width="23.33203125" customWidth="1"/>
    <col min="3323" max="3323" width="21.33203125" customWidth="1"/>
    <col min="3324" max="3324" width="9.33203125" customWidth="1"/>
    <col min="3325" max="3325" width="8" bestFit="1" customWidth="1"/>
    <col min="3326" max="3326" width="15.88671875" customWidth="1"/>
    <col min="3327" max="3354" width="11.44140625" customWidth="1"/>
    <col min="3575" max="3575" width="1.33203125" customWidth="1"/>
    <col min="3576" max="3576" width="7.88671875" customWidth="1"/>
    <col min="3577" max="3577" width="8.33203125" customWidth="1"/>
    <col min="3578" max="3578" width="23.33203125" customWidth="1"/>
    <col min="3579" max="3579" width="21.33203125" customWidth="1"/>
    <col min="3580" max="3580" width="9.33203125" customWidth="1"/>
    <col min="3581" max="3581" width="8" bestFit="1" customWidth="1"/>
    <col min="3582" max="3582" width="15.88671875" customWidth="1"/>
    <col min="3583" max="3610" width="11.44140625" customWidth="1"/>
    <col min="3831" max="3831" width="1.33203125" customWidth="1"/>
    <col min="3832" max="3832" width="7.88671875" customWidth="1"/>
    <col min="3833" max="3833" width="8.33203125" customWidth="1"/>
    <col min="3834" max="3834" width="23.33203125" customWidth="1"/>
    <col min="3835" max="3835" width="21.33203125" customWidth="1"/>
    <col min="3836" max="3836" width="9.33203125" customWidth="1"/>
    <col min="3837" max="3837" width="8" bestFit="1" customWidth="1"/>
    <col min="3838" max="3838" width="15.88671875" customWidth="1"/>
    <col min="3839" max="3866" width="11.44140625" customWidth="1"/>
    <col min="4087" max="4087" width="1.33203125" customWidth="1"/>
    <col min="4088" max="4088" width="7.88671875" customWidth="1"/>
    <col min="4089" max="4089" width="8.33203125" customWidth="1"/>
    <col min="4090" max="4090" width="23.33203125" customWidth="1"/>
    <col min="4091" max="4091" width="21.33203125" customWidth="1"/>
    <col min="4092" max="4092" width="9.33203125" customWidth="1"/>
    <col min="4093" max="4093" width="8" bestFit="1" customWidth="1"/>
    <col min="4094" max="4094" width="15.88671875" customWidth="1"/>
    <col min="4095" max="4122" width="11.44140625" customWidth="1"/>
    <col min="4343" max="4343" width="1.33203125" customWidth="1"/>
    <col min="4344" max="4344" width="7.88671875" customWidth="1"/>
    <col min="4345" max="4345" width="8.33203125" customWidth="1"/>
    <col min="4346" max="4346" width="23.33203125" customWidth="1"/>
    <col min="4347" max="4347" width="21.33203125" customWidth="1"/>
    <col min="4348" max="4348" width="9.33203125" customWidth="1"/>
    <col min="4349" max="4349" width="8" bestFit="1" customWidth="1"/>
    <col min="4350" max="4350" width="15.88671875" customWidth="1"/>
    <col min="4351" max="4378" width="11.44140625" customWidth="1"/>
    <col min="4599" max="4599" width="1.33203125" customWidth="1"/>
    <col min="4600" max="4600" width="7.88671875" customWidth="1"/>
    <col min="4601" max="4601" width="8.33203125" customWidth="1"/>
    <col min="4602" max="4602" width="23.33203125" customWidth="1"/>
    <col min="4603" max="4603" width="21.33203125" customWidth="1"/>
    <col min="4604" max="4604" width="9.33203125" customWidth="1"/>
    <col min="4605" max="4605" width="8" bestFit="1" customWidth="1"/>
    <col min="4606" max="4606" width="15.88671875" customWidth="1"/>
    <col min="4607" max="4634" width="11.44140625" customWidth="1"/>
    <col min="4855" max="4855" width="1.33203125" customWidth="1"/>
    <col min="4856" max="4856" width="7.88671875" customWidth="1"/>
    <col min="4857" max="4857" width="8.33203125" customWidth="1"/>
    <col min="4858" max="4858" width="23.33203125" customWidth="1"/>
    <col min="4859" max="4859" width="21.33203125" customWidth="1"/>
    <col min="4860" max="4860" width="9.33203125" customWidth="1"/>
    <col min="4861" max="4861" width="8" bestFit="1" customWidth="1"/>
    <col min="4862" max="4862" width="15.88671875" customWidth="1"/>
    <col min="4863" max="4890" width="11.44140625" customWidth="1"/>
    <col min="5111" max="5111" width="1.33203125" customWidth="1"/>
    <col min="5112" max="5112" width="7.88671875" customWidth="1"/>
    <col min="5113" max="5113" width="8.33203125" customWidth="1"/>
    <col min="5114" max="5114" width="23.33203125" customWidth="1"/>
    <col min="5115" max="5115" width="21.33203125" customWidth="1"/>
    <col min="5116" max="5116" width="9.33203125" customWidth="1"/>
    <col min="5117" max="5117" width="8" bestFit="1" customWidth="1"/>
    <col min="5118" max="5118" width="15.88671875" customWidth="1"/>
    <col min="5119" max="5146" width="11.44140625" customWidth="1"/>
    <col min="5367" max="5367" width="1.33203125" customWidth="1"/>
    <col min="5368" max="5368" width="7.88671875" customWidth="1"/>
    <col min="5369" max="5369" width="8.33203125" customWidth="1"/>
    <col min="5370" max="5370" width="23.33203125" customWidth="1"/>
    <col min="5371" max="5371" width="21.33203125" customWidth="1"/>
    <col min="5372" max="5372" width="9.33203125" customWidth="1"/>
    <col min="5373" max="5373" width="8" bestFit="1" customWidth="1"/>
    <col min="5374" max="5374" width="15.88671875" customWidth="1"/>
    <col min="5375" max="5402" width="11.44140625" customWidth="1"/>
    <col min="5623" max="5623" width="1.33203125" customWidth="1"/>
    <col min="5624" max="5624" width="7.88671875" customWidth="1"/>
    <col min="5625" max="5625" width="8.33203125" customWidth="1"/>
    <col min="5626" max="5626" width="23.33203125" customWidth="1"/>
    <col min="5627" max="5627" width="21.33203125" customWidth="1"/>
    <col min="5628" max="5628" width="9.33203125" customWidth="1"/>
    <col min="5629" max="5629" width="8" bestFit="1" customWidth="1"/>
    <col min="5630" max="5630" width="15.88671875" customWidth="1"/>
    <col min="5631" max="5658" width="11.44140625" customWidth="1"/>
    <col min="5879" max="5879" width="1.33203125" customWidth="1"/>
    <col min="5880" max="5880" width="7.88671875" customWidth="1"/>
    <col min="5881" max="5881" width="8.33203125" customWidth="1"/>
    <col min="5882" max="5882" width="23.33203125" customWidth="1"/>
    <col min="5883" max="5883" width="21.33203125" customWidth="1"/>
    <col min="5884" max="5884" width="9.33203125" customWidth="1"/>
    <col min="5885" max="5885" width="8" bestFit="1" customWidth="1"/>
    <col min="5886" max="5886" width="15.88671875" customWidth="1"/>
    <col min="5887" max="5914" width="11.44140625" customWidth="1"/>
    <col min="6135" max="6135" width="1.33203125" customWidth="1"/>
    <col min="6136" max="6136" width="7.88671875" customWidth="1"/>
    <col min="6137" max="6137" width="8.33203125" customWidth="1"/>
    <col min="6138" max="6138" width="23.33203125" customWidth="1"/>
    <col min="6139" max="6139" width="21.33203125" customWidth="1"/>
    <col min="6140" max="6140" width="9.33203125" customWidth="1"/>
    <col min="6141" max="6141" width="8" bestFit="1" customWidth="1"/>
    <col min="6142" max="6142" width="15.88671875" customWidth="1"/>
    <col min="6143" max="6170" width="11.44140625" customWidth="1"/>
    <col min="6391" max="6391" width="1.33203125" customWidth="1"/>
    <col min="6392" max="6392" width="7.88671875" customWidth="1"/>
    <col min="6393" max="6393" width="8.33203125" customWidth="1"/>
    <col min="6394" max="6394" width="23.33203125" customWidth="1"/>
    <col min="6395" max="6395" width="21.33203125" customWidth="1"/>
    <col min="6396" max="6396" width="9.33203125" customWidth="1"/>
    <col min="6397" max="6397" width="8" bestFit="1" customWidth="1"/>
    <col min="6398" max="6398" width="15.88671875" customWidth="1"/>
    <col min="6399" max="6426" width="11.44140625" customWidth="1"/>
    <col min="6647" max="6647" width="1.33203125" customWidth="1"/>
    <col min="6648" max="6648" width="7.88671875" customWidth="1"/>
    <col min="6649" max="6649" width="8.33203125" customWidth="1"/>
    <col min="6650" max="6650" width="23.33203125" customWidth="1"/>
    <col min="6651" max="6651" width="21.33203125" customWidth="1"/>
    <col min="6652" max="6652" width="9.33203125" customWidth="1"/>
    <col min="6653" max="6653" width="8" bestFit="1" customWidth="1"/>
    <col min="6654" max="6654" width="15.88671875" customWidth="1"/>
    <col min="6655" max="6682" width="11.44140625" customWidth="1"/>
    <col min="6903" max="6903" width="1.33203125" customWidth="1"/>
    <col min="6904" max="6904" width="7.88671875" customWidth="1"/>
    <col min="6905" max="6905" width="8.33203125" customWidth="1"/>
    <col min="6906" max="6906" width="23.33203125" customWidth="1"/>
    <col min="6907" max="6907" width="21.33203125" customWidth="1"/>
    <col min="6908" max="6908" width="9.33203125" customWidth="1"/>
    <col min="6909" max="6909" width="8" bestFit="1" customWidth="1"/>
    <col min="6910" max="6910" width="15.88671875" customWidth="1"/>
    <col min="6911" max="6938" width="11.44140625" customWidth="1"/>
    <col min="7159" max="7159" width="1.33203125" customWidth="1"/>
    <col min="7160" max="7160" width="7.88671875" customWidth="1"/>
    <col min="7161" max="7161" width="8.33203125" customWidth="1"/>
    <col min="7162" max="7162" width="23.33203125" customWidth="1"/>
    <col min="7163" max="7163" width="21.33203125" customWidth="1"/>
    <col min="7164" max="7164" width="9.33203125" customWidth="1"/>
    <col min="7165" max="7165" width="8" bestFit="1" customWidth="1"/>
    <col min="7166" max="7166" width="15.88671875" customWidth="1"/>
    <col min="7167" max="7194" width="11.44140625" customWidth="1"/>
    <col min="7415" max="7415" width="1.33203125" customWidth="1"/>
    <col min="7416" max="7416" width="7.88671875" customWidth="1"/>
    <col min="7417" max="7417" width="8.33203125" customWidth="1"/>
    <col min="7418" max="7418" width="23.33203125" customWidth="1"/>
    <col min="7419" max="7419" width="21.33203125" customWidth="1"/>
    <col min="7420" max="7420" width="9.33203125" customWidth="1"/>
    <col min="7421" max="7421" width="8" bestFit="1" customWidth="1"/>
    <col min="7422" max="7422" width="15.88671875" customWidth="1"/>
    <col min="7423" max="7450" width="11.44140625" customWidth="1"/>
    <col min="7671" max="7671" width="1.33203125" customWidth="1"/>
    <col min="7672" max="7672" width="7.88671875" customWidth="1"/>
    <col min="7673" max="7673" width="8.33203125" customWidth="1"/>
    <col min="7674" max="7674" width="23.33203125" customWidth="1"/>
    <col min="7675" max="7675" width="21.33203125" customWidth="1"/>
    <col min="7676" max="7676" width="9.33203125" customWidth="1"/>
    <col min="7677" max="7677" width="8" bestFit="1" customWidth="1"/>
    <col min="7678" max="7678" width="15.88671875" customWidth="1"/>
    <col min="7679" max="7706" width="11.44140625" customWidth="1"/>
    <col min="7927" max="7927" width="1.33203125" customWidth="1"/>
    <col min="7928" max="7928" width="7.88671875" customWidth="1"/>
    <col min="7929" max="7929" width="8.33203125" customWidth="1"/>
    <col min="7930" max="7930" width="23.33203125" customWidth="1"/>
    <col min="7931" max="7931" width="21.33203125" customWidth="1"/>
    <col min="7932" max="7932" width="9.33203125" customWidth="1"/>
    <col min="7933" max="7933" width="8" bestFit="1" customWidth="1"/>
    <col min="7934" max="7934" width="15.88671875" customWidth="1"/>
    <col min="7935" max="7962" width="11.44140625" customWidth="1"/>
    <col min="8183" max="8183" width="1.33203125" customWidth="1"/>
    <col min="8184" max="8184" width="7.88671875" customWidth="1"/>
    <col min="8185" max="8185" width="8.33203125" customWidth="1"/>
    <col min="8186" max="8186" width="23.33203125" customWidth="1"/>
    <col min="8187" max="8187" width="21.33203125" customWidth="1"/>
    <col min="8188" max="8188" width="9.33203125" customWidth="1"/>
    <col min="8189" max="8189" width="8" bestFit="1" customWidth="1"/>
    <col min="8190" max="8190" width="15.88671875" customWidth="1"/>
    <col min="8191" max="8218" width="11.44140625" customWidth="1"/>
    <col min="8439" max="8439" width="1.33203125" customWidth="1"/>
    <col min="8440" max="8440" width="7.88671875" customWidth="1"/>
    <col min="8441" max="8441" width="8.33203125" customWidth="1"/>
    <col min="8442" max="8442" width="23.33203125" customWidth="1"/>
    <col min="8443" max="8443" width="21.33203125" customWidth="1"/>
    <col min="8444" max="8444" width="9.33203125" customWidth="1"/>
    <col min="8445" max="8445" width="8" bestFit="1" customWidth="1"/>
    <col min="8446" max="8446" width="15.88671875" customWidth="1"/>
    <col min="8447" max="8474" width="11.44140625" customWidth="1"/>
    <col min="8695" max="8695" width="1.33203125" customWidth="1"/>
    <col min="8696" max="8696" width="7.88671875" customWidth="1"/>
    <col min="8697" max="8697" width="8.33203125" customWidth="1"/>
    <col min="8698" max="8698" width="23.33203125" customWidth="1"/>
    <col min="8699" max="8699" width="21.33203125" customWidth="1"/>
    <col min="8700" max="8700" width="9.33203125" customWidth="1"/>
    <col min="8701" max="8701" width="8" bestFit="1" customWidth="1"/>
    <col min="8702" max="8702" width="15.88671875" customWidth="1"/>
    <col min="8703" max="8730" width="11.44140625" customWidth="1"/>
    <col min="8951" max="8951" width="1.33203125" customWidth="1"/>
    <col min="8952" max="8952" width="7.88671875" customWidth="1"/>
    <col min="8953" max="8953" width="8.33203125" customWidth="1"/>
    <col min="8954" max="8954" width="23.33203125" customWidth="1"/>
    <col min="8955" max="8955" width="21.33203125" customWidth="1"/>
    <col min="8956" max="8956" width="9.33203125" customWidth="1"/>
    <col min="8957" max="8957" width="8" bestFit="1" customWidth="1"/>
    <col min="8958" max="8958" width="15.88671875" customWidth="1"/>
    <col min="8959" max="8986" width="11.44140625" customWidth="1"/>
    <col min="9207" max="9207" width="1.33203125" customWidth="1"/>
    <col min="9208" max="9208" width="7.88671875" customWidth="1"/>
    <col min="9209" max="9209" width="8.33203125" customWidth="1"/>
    <col min="9210" max="9210" width="23.33203125" customWidth="1"/>
    <col min="9211" max="9211" width="21.33203125" customWidth="1"/>
    <col min="9212" max="9212" width="9.33203125" customWidth="1"/>
    <col min="9213" max="9213" width="8" bestFit="1" customWidth="1"/>
    <col min="9214" max="9214" width="15.88671875" customWidth="1"/>
    <col min="9215" max="9242" width="11.44140625" customWidth="1"/>
    <col min="9463" max="9463" width="1.33203125" customWidth="1"/>
    <col min="9464" max="9464" width="7.88671875" customWidth="1"/>
    <col min="9465" max="9465" width="8.33203125" customWidth="1"/>
    <col min="9466" max="9466" width="23.33203125" customWidth="1"/>
    <col min="9467" max="9467" width="21.33203125" customWidth="1"/>
    <col min="9468" max="9468" width="9.33203125" customWidth="1"/>
    <col min="9469" max="9469" width="8" bestFit="1" customWidth="1"/>
    <col min="9470" max="9470" width="15.88671875" customWidth="1"/>
    <col min="9471" max="9498" width="11.44140625" customWidth="1"/>
    <col min="9719" max="9719" width="1.33203125" customWidth="1"/>
    <col min="9720" max="9720" width="7.88671875" customWidth="1"/>
    <col min="9721" max="9721" width="8.33203125" customWidth="1"/>
    <col min="9722" max="9722" width="23.33203125" customWidth="1"/>
    <col min="9723" max="9723" width="21.33203125" customWidth="1"/>
    <col min="9724" max="9724" width="9.33203125" customWidth="1"/>
    <col min="9725" max="9725" width="8" bestFit="1" customWidth="1"/>
    <col min="9726" max="9726" width="15.88671875" customWidth="1"/>
    <col min="9727" max="9754" width="11.44140625" customWidth="1"/>
    <col min="9975" max="9975" width="1.33203125" customWidth="1"/>
    <col min="9976" max="9976" width="7.88671875" customWidth="1"/>
    <col min="9977" max="9977" width="8.33203125" customWidth="1"/>
    <col min="9978" max="9978" width="23.33203125" customWidth="1"/>
    <col min="9979" max="9979" width="21.33203125" customWidth="1"/>
    <col min="9980" max="9980" width="9.33203125" customWidth="1"/>
    <col min="9981" max="9981" width="8" bestFit="1" customWidth="1"/>
    <col min="9982" max="9982" width="15.88671875" customWidth="1"/>
    <col min="9983" max="10010" width="11.44140625" customWidth="1"/>
    <col min="10231" max="10231" width="1.33203125" customWidth="1"/>
    <col min="10232" max="10232" width="7.88671875" customWidth="1"/>
    <col min="10233" max="10233" width="8.33203125" customWidth="1"/>
    <col min="10234" max="10234" width="23.33203125" customWidth="1"/>
    <col min="10235" max="10235" width="21.33203125" customWidth="1"/>
    <col min="10236" max="10236" width="9.33203125" customWidth="1"/>
    <col min="10237" max="10237" width="8" bestFit="1" customWidth="1"/>
    <col min="10238" max="10238" width="15.88671875" customWidth="1"/>
    <col min="10239" max="10266" width="11.44140625" customWidth="1"/>
    <col min="10487" max="10487" width="1.33203125" customWidth="1"/>
    <col min="10488" max="10488" width="7.88671875" customWidth="1"/>
    <col min="10489" max="10489" width="8.33203125" customWidth="1"/>
    <col min="10490" max="10490" width="23.33203125" customWidth="1"/>
    <col min="10491" max="10491" width="21.33203125" customWidth="1"/>
    <col min="10492" max="10492" width="9.33203125" customWidth="1"/>
    <col min="10493" max="10493" width="8" bestFit="1" customWidth="1"/>
    <col min="10494" max="10494" width="15.88671875" customWidth="1"/>
    <col min="10495" max="10522" width="11.44140625" customWidth="1"/>
    <col min="10743" max="10743" width="1.33203125" customWidth="1"/>
    <col min="10744" max="10744" width="7.88671875" customWidth="1"/>
    <col min="10745" max="10745" width="8.33203125" customWidth="1"/>
    <col min="10746" max="10746" width="23.33203125" customWidth="1"/>
    <col min="10747" max="10747" width="21.33203125" customWidth="1"/>
    <col min="10748" max="10748" width="9.33203125" customWidth="1"/>
    <col min="10749" max="10749" width="8" bestFit="1" customWidth="1"/>
    <col min="10750" max="10750" width="15.88671875" customWidth="1"/>
    <col min="10751" max="10778" width="11.44140625" customWidth="1"/>
    <col min="10999" max="10999" width="1.33203125" customWidth="1"/>
    <col min="11000" max="11000" width="7.88671875" customWidth="1"/>
    <col min="11001" max="11001" width="8.33203125" customWidth="1"/>
    <col min="11002" max="11002" width="23.33203125" customWidth="1"/>
    <col min="11003" max="11003" width="21.33203125" customWidth="1"/>
    <col min="11004" max="11004" width="9.33203125" customWidth="1"/>
    <col min="11005" max="11005" width="8" bestFit="1" customWidth="1"/>
    <col min="11006" max="11006" width="15.88671875" customWidth="1"/>
    <col min="11007" max="11034" width="11.44140625" customWidth="1"/>
    <col min="11255" max="11255" width="1.33203125" customWidth="1"/>
    <col min="11256" max="11256" width="7.88671875" customWidth="1"/>
    <col min="11257" max="11257" width="8.33203125" customWidth="1"/>
    <col min="11258" max="11258" width="23.33203125" customWidth="1"/>
    <col min="11259" max="11259" width="21.33203125" customWidth="1"/>
    <col min="11260" max="11260" width="9.33203125" customWidth="1"/>
    <col min="11261" max="11261" width="8" bestFit="1" customWidth="1"/>
    <col min="11262" max="11262" width="15.88671875" customWidth="1"/>
    <col min="11263" max="11290" width="11.44140625" customWidth="1"/>
    <col min="11511" max="11511" width="1.33203125" customWidth="1"/>
    <col min="11512" max="11512" width="7.88671875" customWidth="1"/>
    <col min="11513" max="11513" width="8.33203125" customWidth="1"/>
    <col min="11514" max="11514" width="23.33203125" customWidth="1"/>
    <col min="11515" max="11515" width="21.33203125" customWidth="1"/>
    <col min="11516" max="11516" width="9.33203125" customWidth="1"/>
    <col min="11517" max="11517" width="8" bestFit="1" customWidth="1"/>
    <col min="11518" max="11518" width="15.88671875" customWidth="1"/>
    <col min="11519" max="11546" width="11.44140625" customWidth="1"/>
    <col min="11767" max="11767" width="1.33203125" customWidth="1"/>
    <col min="11768" max="11768" width="7.88671875" customWidth="1"/>
    <col min="11769" max="11769" width="8.33203125" customWidth="1"/>
    <col min="11770" max="11770" width="23.33203125" customWidth="1"/>
    <col min="11771" max="11771" width="21.33203125" customWidth="1"/>
    <col min="11772" max="11772" width="9.33203125" customWidth="1"/>
    <col min="11773" max="11773" width="8" bestFit="1" customWidth="1"/>
    <col min="11774" max="11774" width="15.88671875" customWidth="1"/>
    <col min="11775" max="11802" width="11.44140625" customWidth="1"/>
    <col min="12023" max="12023" width="1.33203125" customWidth="1"/>
    <col min="12024" max="12024" width="7.88671875" customWidth="1"/>
    <col min="12025" max="12025" width="8.33203125" customWidth="1"/>
    <col min="12026" max="12026" width="23.33203125" customWidth="1"/>
    <col min="12027" max="12027" width="21.33203125" customWidth="1"/>
    <col min="12028" max="12028" width="9.33203125" customWidth="1"/>
    <col min="12029" max="12029" width="8" bestFit="1" customWidth="1"/>
    <col min="12030" max="12030" width="15.88671875" customWidth="1"/>
    <col min="12031" max="12058" width="11.44140625" customWidth="1"/>
    <col min="12279" max="12279" width="1.33203125" customWidth="1"/>
    <col min="12280" max="12280" width="7.88671875" customWidth="1"/>
    <col min="12281" max="12281" width="8.33203125" customWidth="1"/>
    <col min="12282" max="12282" width="23.33203125" customWidth="1"/>
    <col min="12283" max="12283" width="21.33203125" customWidth="1"/>
    <col min="12284" max="12284" width="9.33203125" customWidth="1"/>
    <col min="12285" max="12285" width="8" bestFit="1" customWidth="1"/>
    <col min="12286" max="12286" width="15.88671875" customWidth="1"/>
    <col min="12287" max="12314" width="11.44140625" customWidth="1"/>
    <col min="12535" max="12535" width="1.33203125" customWidth="1"/>
    <col min="12536" max="12536" width="7.88671875" customWidth="1"/>
    <col min="12537" max="12537" width="8.33203125" customWidth="1"/>
    <col min="12538" max="12538" width="23.33203125" customWidth="1"/>
    <col min="12539" max="12539" width="21.33203125" customWidth="1"/>
    <col min="12540" max="12540" width="9.33203125" customWidth="1"/>
    <col min="12541" max="12541" width="8" bestFit="1" customWidth="1"/>
    <col min="12542" max="12542" width="15.88671875" customWidth="1"/>
    <col min="12543" max="12570" width="11.44140625" customWidth="1"/>
    <col min="12791" max="12791" width="1.33203125" customWidth="1"/>
    <col min="12792" max="12792" width="7.88671875" customWidth="1"/>
    <col min="12793" max="12793" width="8.33203125" customWidth="1"/>
    <col min="12794" max="12794" width="23.33203125" customWidth="1"/>
    <col min="12795" max="12795" width="21.33203125" customWidth="1"/>
    <col min="12796" max="12796" width="9.33203125" customWidth="1"/>
    <col min="12797" max="12797" width="8" bestFit="1" customWidth="1"/>
    <col min="12798" max="12798" width="15.88671875" customWidth="1"/>
    <col min="12799" max="12826" width="11.44140625" customWidth="1"/>
    <col min="13047" max="13047" width="1.33203125" customWidth="1"/>
    <col min="13048" max="13048" width="7.88671875" customWidth="1"/>
    <col min="13049" max="13049" width="8.33203125" customWidth="1"/>
    <col min="13050" max="13050" width="23.33203125" customWidth="1"/>
    <col min="13051" max="13051" width="21.33203125" customWidth="1"/>
    <col min="13052" max="13052" width="9.33203125" customWidth="1"/>
    <col min="13053" max="13053" width="8" bestFit="1" customWidth="1"/>
    <col min="13054" max="13054" width="15.88671875" customWidth="1"/>
    <col min="13055" max="13082" width="11.44140625" customWidth="1"/>
    <col min="13303" max="13303" width="1.33203125" customWidth="1"/>
    <col min="13304" max="13304" width="7.88671875" customWidth="1"/>
    <col min="13305" max="13305" width="8.33203125" customWidth="1"/>
    <col min="13306" max="13306" width="23.33203125" customWidth="1"/>
    <col min="13307" max="13307" width="21.33203125" customWidth="1"/>
    <col min="13308" max="13308" width="9.33203125" customWidth="1"/>
    <col min="13309" max="13309" width="8" bestFit="1" customWidth="1"/>
    <col min="13310" max="13310" width="15.88671875" customWidth="1"/>
    <col min="13311" max="13338" width="11.44140625" customWidth="1"/>
    <col min="13559" max="13559" width="1.33203125" customWidth="1"/>
    <col min="13560" max="13560" width="7.88671875" customWidth="1"/>
    <col min="13561" max="13561" width="8.33203125" customWidth="1"/>
    <col min="13562" max="13562" width="23.33203125" customWidth="1"/>
    <col min="13563" max="13563" width="21.33203125" customWidth="1"/>
    <col min="13564" max="13564" width="9.33203125" customWidth="1"/>
    <col min="13565" max="13565" width="8" bestFit="1" customWidth="1"/>
    <col min="13566" max="13566" width="15.88671875" customWidth="1"/>
    <col min="13567" max="13594" width="11.44140625" customWidth="1"/>
    <col min="13815" max="13815" width="1.33203125" customWidth="1"/>
    <col min="13816" max="13816" width="7.88671875" customWidth="1"/>
    <col min="13817" max="13817" width="8.33203125" customWidth="1"/>
    <col min="13818" max="13818" width="23.33203125" customWidth="1"/>
    <col min="13819" max="13819" width="21.33203125" customWidth="1"/>
    <col min="13820" max="13820" width="9.33203125" customWidth="1"/>
    <col min="13821" max="13821" width="8" bestFit="1" customWidth="1"/>
    <col min="13822" max="13822" width="15.88671875" customWidth="1"/>
    <col min="13823" max="13850" width="11.44140625" customWidth="1"/>
    <col min="14071" max="14071" width="1.33203125" customWidth="1"/>
    <col min="14072" max="14072" width="7.88671875" customWidth="1"/>
    <col min="14073" max="14073" width="8.33203125" customWidth="1"/>
    <col min="14074" max="14074" width="23.33203125" customWidth="1"/>
    <col min="14075" max="14075" width="21.33203125" customWidth="1"/>
    <col min="14076" max="14076" width="9.33203125" customWidth="1"/>
    <col min="14077" max="14077" width="8" bestFit="1" customWidth="1"/>
    <col min="14078" max="14078" width="15.88671875" customWidth="1"/>
    <col min="14079" max="14106" width="11.44140625" customWidth="1"/>
    <col min="14327" max="14327" width="1.33203125" customWidth="1"/>
    <col min="14328" max="14328" width="7.88671875" customWidth="1"/>
    <col min="14329" max="14329" width="8.33203125" customWidth="1"/>
    <col min="14330" max="14330" width="23.33203125" customWidth="1"/>
    <col min="14331" max="14331" width="21.33203125" customWidth="1"/>
    <col min="14332" max="14332" width="9.33203125" customWidth="1"/>
    <col min="14333" max="14333" width="8" bestFit="1" customWidth="1"/>
    <col min="14334" max="14334" width="15.88671875" customWidth="1"/>
    <col min="14335" max="14362" width="11.44140625" customWidth="1"/>
    <col min="14583" max="14583" width="1.33203125" customWidth="1"/>
    <col min="14584" max="14584" width="7.88671875" customWidth="1"/>
    <col min="14585" max="14585" width="8.33203125" customWidth="1"/>
    <col min="14586" max="14586" width="23.33203125" customWidth="1"/>
    <col min="14587" max="14587" width="21.33203125" customWidth="1"/>
    <col min="14588" max="14588" width="9.33203125" customWidth="1"/>
    <col min="14589" max="14589" width="8" bestFit="1" customWidth="1"/>
    <col min="14590" max="14590" width="15.88671875" customWidth="1"/>
    <col min="14591" max="14618" width="11.44140625" customWidth="1"/>
    <col min="14839" max="14839" width="1.33203125" customWidth="1"/>
    <col min="14840" max="14840" width="7.88671875" customWidth="1"/>
    <col min="14841" max="14841" width="8.33203125" customWidth="1"/>
    <col min="14842" max="14842" width="23.33203125" customWidth="1"/>
    <col min="14843" max="14843" width="21.33203125" customWidth="1"/>
    <col min="14844" max="14844" width="9.33203125" customWidth="1"/>
    <col min="14845" max="14845" width="8" bestFit="1" customWidth="1"/>
    <col min="14846" max="14846" width="15.88671875" customWidth="1"/>
    <col min="14847" max="14874" width="11.44140625" customWidth="1"/>
    <col min="15095" max="15095" width="1.33203125" customWidth="1"/>
    <col min="15096" max="15096" width="7.88671875" customWidth="1"/>
    <col min="15097" max="15097" width="8.33203125" customWidth="1"/>
    <col min="15098" max="15098" width="23.33203125" customWidth="1"/>
    <col min="15099" max="15099" width="21.33203125" customWidth="1"/>
    <col min="15100" max="15100" width="9.33203125" customWidth="1"/>
    <col min="15101" max="15101" width="8" bestFit="1" customWidth="1"/>
    <col min="15102" max="15102" width="15.88671875" customWidth="1"/>
    <col min="15103" max="15130" width="11.44140625" customWidth="1"/>
    <col min="15351" max="15351" width="1.33203125" customWidth="1"/>
    <col min="15352" max="15352" width="7.88671875" customWidth="1"/>
    <col min="15353" max="15353" width="8.33203125" customWidth="1"/>
    <col min="15354" max="15354" width="23.33203125" customWidth="1"/>
    <col min="15355" max="15355" width="21.33203125" customWidth="1"/>
    <col min="15356" max="15356" width="9.33203125" customWidth="1"/>
    <col min="15357" max="15357" width="8" bestFit="1" customWidth="1"/>
    <col min="15358" max="15358" width="15.88671875" customWidth="1"/>
    <col min="15359" max="15386" width="11.44140625" customWidth="1"/>
    <col min="15607" max="15607" width="1.33203125" customWidth="1"/>
    <col min="15608" max="15608" width="7.88671875" customWidth="1"/>
    <col min="15609" max="15609" width="8.33203125" customWidth="1"/>
    <col min="15610" max="15610" width="23.33203125" customWidth="1"/>
    <col min="15611" max="15611" width="21.33203125" customWidth="1"/>
    <col min="15612" max="15612" width="9.33203125" customWidth="1"/>
    <col min="15613" max="15613" width="8" bestFit="1" customWidth="1"/>
    <col min="15614" max="15614" width="15.88671875" customWidth="1"/>
    <col min="15615" max="15642" width="11.44140625" customWidth="1"/>
    <col min="15863" max="15863" width="1.33203125" customWidth="1"/>
    <col min="15864" max="15864" width="7.88671875" customWidth="1"/>
    <col min="15865" max="15865" width="8.33203125" customWidth="1"/>
    <col min="15866" max="15866" width="23.33203125" customWidth="1"/>
    <col min="15867" max="15867" width="21.33203125" customWidth="1"/>
    <col min="15868" max="15868" width="9.33203125" customWidth="1"/>
    <col min="15869" max="15869" width="8" bestFit="1" customWidth="1"/>
    <col min="15870" max="15870" width="15.88671875" customWidth="1"/>
    <col min="15871" max="15898" width="11.44140625" customWidth="1"/>
    <col min="16119" max="16119" width="1.33203125" customWidth="1"/>
    <col min="16120" max="16120" width="7.88671875" customWidth="1"/>
    <col min="16121" max="16121" width="8.33203125" customWidth="1"/>
    <col min="16122" max="16122" width="23.33203125" customWidth="1"/>
    <col min="16123" max="16123" width="21.33203125" customWidth="1"/>
    <col min="16124" max="16124" width="9.33203125" customWidth="1"/>
    <col min="16125" max="16125" width="8" bestFit="1" customWidth="1"/>
    <col min="16126" max="16126" width="15.88671875" customWidth="1"/>
    <col min="16127" max="16154" width="11.44140625" customWidth="1"/>
  </cols>
  <sheetData>
    <row r="1" spans="1:45" ht="27" customHeight="1" thickBot="1" x14ac:dyDescent="0.3">
      <c r="A1" s="135"/>
      <c r="B1" s="181"/>
      <c r="C1" s="182" t="s">
        <v>139</v>
      </c>
      <c r="D1" s="183"/>
      <c r="E1" s="184"/>
      <c r="F1" s="185"/>
      <c r="G1" s="185"/>
      <c r="H1" s="186"/>
      <c r="I1" s="926"/>
      <c r="J1" s="927"/>
      <c r="K1" s="187"/>
      <c r="L1" s="188"/>
      <c r="M1" s="186"/>
      <c r="N1" s="185"/>
      <c r="O1" s="186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9"/>
      <c r="AI1" s="187"/>
      <c r="AJ1" s="187"/>
      <c r="AQ1" s="933"/>
      <c r="AR1" s="933"/>
      <c r="AS1" s="933"/>
    </row>
    <row r="2" spans="1:45" ht="30.75" customHeight="1" thickBot="1" x14ac:dyDescent="0.25">
      <c r="A2" s="190"/>
      <c r="B2" s="191"/>
      <c r="C2" s="279" t="s">
        <v>112</v>
      </c>
      <c r="D2" s="192" t="s">
        <v>140</v>
      </c>
      <c r="E2" s="804" t="s">
        <v>113</v>
      </c>
      <c r="F2" s="192" t="s">
        <v>141</v>
      </c>
      <c r="G2" s="192" t="s">
        <v>142</v>
      </c>
      <c r="H2" s="214" t="str">
        <f>'TITLE PAGE'!D14</f>
        <v>2016-17</v>
      </c>
      <c r="I2" s="281" t="str">
        <f>'WRZ summary'!E3</f>
        <v>For info 2017-18</v>
      </c>
      <c r="J2" s="281" t="str">
        <f>'WRZ summary'!F3</f>
        <v>For info 2018-19</v>
      </c>
      <c r="K2" s="281" t="str">
        <f>'WRZ summary'!G3</f>
        <v>For info 2019-20</v>
      </c>
      <c r="L2" s="215" t="str">
        <f>'WRZ summary'!H3</f>
        <v>2020-21</v>
      </c>
      <c r="M2" s="215" t="str">
        <f>'WRZ summary'!I3</f>
        <v>2021-22</v>
      </c>
      <c r="N2" s="215" t="str">
        <f>'WRZ summary'!J3</f>
        <v>2022-23</v>
      </c>
      <c r="O2" s="215" t="str">
        <f>'WRZ summary'!K3</f>
        <v>2023-24</v>
      </c>
      <c r="P2" s="215" t="str">
        <f>'WRZ summary'!L3</f>
        <v>2024-25</v>
      </c>
      <c r="Q2" s="215" t="str">
        <f>'WRZ summary'!M3</f>
        <v>2025-26</v>
      </c>
      <c r="R2" s="215" t="str">
        <f>'WRZ summary'!N3</f>
        <v>2026-27</v>
      </c>
      <c r="S2" s="215" t="str">
        <f>'WRZ summary'!O3</f>
        <v>2027-28</v>
      </c>
      <c r="T2" s="215" t="str">
        <f>'WRZ summary'!P3</f>
        <v>2028-29</v>
      </c>
      <c r="U2" s="215" t="str">
        <f>'WRZ summary'!Q3</f>
        <v>2029-30</v>
      </c>
      <c r="V2" s="215" t="str">
        <f>'WRZ summary'!R3</f>
        <v>2030-31</v>
      </c>
      <c r="W2" s="215" t="str">
        <f>'WRZ summary'!S3</f>
        <v>2031-32</v>
      </c>
      <c r="X2" s="215" t="str">
        <f>'WRZ summary'!T3</f>
        <v>2032-33</v>
      </c>
      <c r="Y2" s="215" t="str">
        <f>'WRZ summary'!U3</f>
        <v>2033-34</v>
      </c>
      <c r="Z2" s="215" t="str">
        <f>'WRZ summary'!V3</f>
        <v>2034-35</v>
      </c>
      <c r="AA2" s="215" t="str">
        <f>'WRZ summary'!W3</f>
        <v>2035-36</v>
      </c>
      <c r="AB2" s="215" t="str">
        <f>'WRZ summary'!X3</f>
        <v>2036-37</v>
      </c>
      <c r="AC2" s="215" t="str">
        <f>'WRZ summary'!Y3</f>
        <v>2037-38</v>
      </c>
      <c r="AD2" s="215" t="str">
        <f>'WRZ summary'!Z3</f>
        <v>2038-39</v>
      </c>
      <c r="AE2" s="215" t="str">
        <f>'WRZ summary'!AA3</f>
        <v>2039-40</v>
      </c>
      <c r="AF2" s="215" t="str">
        <f>'WRZ summary'!AB3</f>
        <v>2040-41</v>
      </c>
      <c r="AG2" s="215" t="str">
        <f>'WRZ summary'!AC3</f>
        <v>2041-42</v>
      </c>
      <c r="AH2" s="215" t="str">
        <f>'WRZ summary'!AD3</f>
        <v>2042-43</v>
      </c>
      <c r="AI2" s="215" t="str">
        <f>'WRZ summary'!AE3</f>
        <v>2043-44</v>
      </c>
      <c r="AJ2" s="216" t="str">
        <f>'WRZ summary'!AF3</f>
        <v>2044-45</v>
      </c>
      <c r="AL2" s="627"/>
      <c r="AM2" s="627"/>
      <c r="AN2" s="627"/>
      <c r="AO2" s="627"/>
      <c r="AQ2" s="627"/>
      <c r="AR2" s="627"/>
      <c r="AS2" s="627"/>
    </row>
    <row r="3" spans="1:45" ht="30.75" customHeight="1" x14ac:dyDescent="0.2">
      <c r="A3" s="193"/>
      <c r="B3" s="805"/>
      <c r="C3" s="752" t="s">
        <v>143</v>
      </c>
      <c r="D3" s="806" t="s">
        <v>144</v>
      </c>
      <c r="E3" s="631" t="s">
        <v>124</v>
      </c>
      <c r="F3" s="632" t="s">
        <v>75</v>
      </c>
      <c r="G3" s="632">
        <v>2</v>
      </c>
      <c r="H3" s="661">
        <v>0</v>
      </c>
      <c r="I3" s="327">
        <v>0</v>
      </c>
      <c r="J3" s="327">
        <v>0</v>
      </c>
      <c r="K3" s="327">
        <v>0</v>
      </c>
      <c r="L3" s="457">
        <v>0</v>
      </c>
      <c r="M3" s="457">
        <v>0</v>
      </c>
      <c r="N3" s="457">
        <v>0</v>
      </c>
      <c r="O3" s="457">
        <v>0</v>
      </c>
      <c r="P3" s="457">
        <v>0</v>
      </c>
      <c r="Q3" s="457">
        <v>0</v>
      </c>
      <c r="R3" s="457">
        <v>0</v>
      </c>
      <c r="S3" s="457">
        <v>0</v>
      </c>
      <c r="T3" s="457">
        <v>0</v>
      </c>
      <c r="U3" s="457">
        <v>0</v>
      </c>
      <c r="V3" s="457">
        <v>0</v>
      </c>
      <c r="W3" s="457">
        <v>0</v>
      </c>
      <c r="X3" s="457">
        <v>0</v>
      </c>
      <c r="Y3" s="457">
        <v>0</v>
      </c>
      <c r="Z3" s="457">
        <v>0</v>
      </c>
      <c r="AA3" s="457">
        <v>0</v>
      </c>
      <c r="AB3" s="457">
        <v>0</v>
      </c>
      <c r="AC3" s="457">
        <v>0</v>
      </c>
      <c r="AD3" s="457">
        <v>0</v>
      </c>
      <c r="AE3" s="457">
        <v>0</v>
      </c>
      <c r="AF3" s="457">
        <v>0</v>
      </c>
      <c r="AG3" s="457">
        <v>0</v>
      </c>
      <c r="AH3" s="457">
        <v>0</v>
      </c>
      <c r="AI3" s="457">
        <v>0</v>
      </c>
      <c r="AJ3" s="458">
        <v>0</v>
      </c>
      <c r="AL3" s="629"/>
    </row>
    <row r="4" spans="1:45" ht="27" customHeight="1" x14ac:dyDescent="0.2">
      <c r="A4" s="194"/>
      <c r="B4" s="928" t="s">
        <v>145</v>
      </c>
      <c r="C4" s="807" t="s">
        <v>146</v>
      </c>
      <c r="D4" s="808" t="s">
        <v>147</v>
      </c>
      <c r="E4" s="809" t="s">
        <v>148</v>
      </c>
      <c r="F4" s="642" t="s">
        <v>75</v>
      </c>
      <c r="G4" s="642">
        <v>2</v>
      </c>
      <c r="H4" s="635">
        <f t="shared" ref="H4:AJ4" si="0">SUM(H5:H6)</f>
        <v>0</v>
      </c>
      <c r="I4" s="326">
        <f t="shared" si="0"/>
        <v>0</v>
      </c>
      <c r="J4" s="326">
        <f t="shared" si="0"/>
        <v>0</v>
      </c>
      <c r="K4" s="326">
        <f t="shared" si="0"/>
        <v>0</v>
      </c>
      <c r="L4" s="455">
        <f t="shared" si="0"/>
        <v>0</v>
      </c>
      <c r="M4" s="455">
        <f t="shared" si="0"/>
        <v>0</v>
      </c>
      <c r="N4" s="455">
        <f t="shared" si="0"/>
        <v>0</v>
      </c>
      <c r="O4" s="455">
        <f t="shared" si="0"/>
        <v>0</v>
      </c>
      <c r="P4" s="455">
        <f t="shared" si="0"/>
        <v>0</v>
      </c>
      <c r="Q4" s="455">
        <f t="shared" si="0"/>
        <v>0</v>
      </c>
      <c r="R4" s="455">
        <f t="shared" si="0"/>
        <v>0</v>
      </c>
      <c r="S4" s="455">
        <f t="shared" si="0"/>
        <v>0</v>
      </c>
      <c r="T4" s="455">
        <f t="shared" si="0"/>
        <v>0</v>
      </c>
      <c r="U4" s="455">
        <f t="shared" si="0"/>
        <v>0</v>
      </c>
      <c r="V4" s="455">
        <f t="shared" si="0"/>
        <v>0</v>
      </c>
      <c r="W4" s="455">
        <f t="shared" si="0"/>
        <v>0</v>
      </c>
      <c r="X4" s="455">
        <f t="shared" si="0"/>
        <v>0</v>
      </c>
      <c r="Y4" s="455">
        <f t="shared" si="0"/>
        <v>0</v>
      </c>
      <c r="Z4" s="455">
        <f t="shared" si="0"/>
        <v>0</v>
      </c>
      <c r="AA4" s="455">
        <f t="shared" si="0"/>
        <v>0</v>
      </c>
      <c r="AB4" s="455">
        <f t="shared" si="0"/>
        <v>0</v>
      </c>
      <c r="AC4" s="455">
        <f t="shared" si="0"/>
        <v>0</v>
      </c>
      <c r="AD4" s="455">
        <f t="shared" si="0"/>
        <v>0</v>
      </c>
      <c r="AE4" s="455">
        <f t="shared" si="0"/>
        <v>0</v>
      </c>
      <c r="AF4" s="455">
        <f t="shared" si="0"/>
        <v>0</v>
      </c>
      <c r="AG4" s="455">
        <f t="shared" si="0"/>
        <v>0</v>
      </c>
      <c r="AH4" s="455">
        <f t="shared" si="0"/>
        <v>0</v>
      </c>
      <c r="AI4" s="455">
        <f t="shared" si="0"/>
        <v>0</v>
      </c>
      <c r="AJ4" s="643">
        <f t="shared" si="0"/>
        <v>0</v>
      </c>
      <c r="AL4" s="629"/>
      <c r="AO4" s="630"/>
      <c r="AR4" s="629"/>
    </row>
    <row r="5" spans="1:45" ht="27" customHeight="1" x14ac:dyDescent="0.2">
      <c r="A5" s="195"/>
      <c r="B5" s="928"/>
      <c r="C5" s="749" t="s">
        <v>149</v>
      </c>
      <c r="D5" s="403" t="s">
        <v>787</v>
      </c>
      <c r="E5" s="633" t="s">
        <v>124</v>
      </c>
      <c r="F5" s="634" t="s">
        <v>75</v>
      </c>
      <c r="G5" s="634">
        <v>2</v>
      </c>
      <c r="H5" s="635">
        <v>0</v>
      </c>
      <c r="I5" s="326">
        <v>0</v>
      </c>
      <c r="J5" s="326">
        <v>0</v>
      </c>
      <c r="K5" s="326">
        <v>0</v>
      </c>
      <c r="L5" s="449">
        <v>0</v>
      </c>
      <c r="M5" s="449">
        <v>0</v>
      </c>
      <c r="N5" s="449">
        <v>0</v>
      </c>
      <c r="O5" s="449">
        <v>0</v>
      </c>
      <c r="P5" s="449">
        <v>0</v>
      </c>
      <c r="Q5" s="449">
        <v>0</v>
      </c>
      <c r="R5" s="449">
        <v>0</v>
      </c>
      <c r="S5" s="449">
        <v>0</v>
      </c>
      <c r="T5" s="449">
        <v>0</v>
      </c>
      <c r="U5" s="449">
        <v>0</v>
      </c>
      <c r="V5" s="449">
        <v>0</v>
      </c>
      <c r="W5" s="449">
        <v>0</v>
      </c>
      <c r="X5" s="449">
        <v>0</v>
      </c>
      <c r="Y5" s="449">
        <v>0</v>
      </c>
      <c r="Z5" s="449">
        <v>0</v>
      </c>
      <c r="AA5" s="449">
        <v>0</v>
      </c>
      <c r="AB5" s="449">
        <v>0</v>
      </c>
      <c r="AC5" s="449">
        <v>0</v>
      </c>
      <c r="AD5" s="449">
        <v>0</v>
      </c>
      <c r="AE5" s="449">
        <v>0</v>
      </c>
      <c r="AF5" s="449">
        <v>0</v>
      </c>
      <c r="AG5" s="449">
        <v>0</v>
      </c>
      <c r="AH5" s="449">
        <v>0</v>
      </c>
      <c r="AI5" s="449">
        <v>0</v>
      </c>
      <c r="AJ5" s="459">
        <v>0</v>
      </c>
    </row>
    <row r="6" spans="1:45" ht="15" x14ac:dyDescent="0.2">
      <c r="A6" s="196"/>
      <c r="B6" s="928"/>
      <c r="C6" s="749" t="s">
        <v>123</v>
      </c>
      <c r="D6" s="810" t="s">
        <v>642</v>
      </c>
      <c r="E6" s="810" t="s">
        <v>123</v>
      </c>
      <c r="F6" s="810" t="s">
        <v>123</v>
      </c>
      <c r="G6" s="810">
        <v>2</v>
      </c>
      <c r="H6" s="635" t="s">
        <v>642</v>
      </c>
      <c r="I6" s="326" t="s">
        <v>123</v>
      </c>
      <c r="J6" s="326" t="s">
        <v>123</v>
      </c>
      <c r="K6" s="326" t="s">
        <v>123</v>
      </c>
      <c r="L6" s="449" t="s">
        <v>642</v>
      </c>
      <c r="M6" s="449" t="s">
        <v>123</v>
      </c>
      <c r="N6" s="449" t="s">
        <v>123</v>
      </c>
      <c r="O6" s="449" t="s">
        <v>123</v>
      </c>
      <c r="P6" s="449" t="s">
        <v>123</v>
      </c>
      <c r="Q6" s="449" t="s">
        <v>123</v>
      </c>
      <c r="R6" s="449" t="s">
        <v>123</v>
      </c>
      <c r="S6" s="449" t="s">
        <v>123</v>
      </c>
      <c r="T6" s="449" t="s">
        <v>123</v>
      </c>
      <c r="U6" s="449" t="s">
        <v>123</v>
      </c>
      <c r="V6" s="449" t="s">
        <v>123</v>
      </c>
      <c r="W6" s="449" t="s">
        <v>123</v>
      </c>
      <c r="X6" s="449" t="s">
        <v>123</v>
      </c>
      <c r="Y6" s="449" t="s">
        <v>123</v>
      </c>
      <c r="Z6" s="449" t="s">
        <v>123</v>
      </c>
      <c r="AA6" s="449" t="s">
        <v>123</v>
      </c>
      <c r="AB6" s="449" t="s">
        <v>123</v>
      </c>
      <c r="AC6" s="449" t="s">
        <v>123</v>
      </c>
      <c r="AD6" s="449" t="s">
        <v>123</v>
      </c>
      <c r="AE6" s="449" t="s">
        <v>123</v>
      </c>
      <c r="AF6" s="449" t="s">
        <v>123</v>
      </c>
      <c r="AG6" s="449" t="s">
        <v>123</v>
      </c>
      <c r="AH6" s="449" t="s">
        <v>123</v>
      </c>
      <c r="AI6" s="449" t="s">
        <v>123</v>
      </c>
      <c r="AJ6" s="459" t="s">
        <v>123</v>
      </c>
    </row>
    <row r="7" spans="1:45" ht="27" customHeight="1" x14ac:dyDescent="0.2">
      <c r="A7" s="194"/>
      <c r="B7" s="928"/>
      <c r="C7" s="807" t="s">
        <v>150</v>
      </c>
      <c r="D7" s="808" t="s">
        <v>151</v>
      </c>
      <c r="E7" s="809" t="s">
        <v>152</v>
      </c>
      <c r="F7" s="642" t="s">
        <v>75</v>
      </c>
      <c r="G7" s="642">
        <v>2</v>
      </c>
      <c r="H7" s="635">
        <f>SUM(H8:H9)</f>
        <v>10</v>
      </c>
      <c r="I7" s="326">
        <f t="shared" ref="I7:AJ7" si="1">SUM(I8:I9)</f>
        <v>10</v>
      </c>
      <c r="J7" s="326">
        <f t="shared" si="1"/>
        <v>10</v>
      </c>
      <c r="K7" s="326">
        <f t="shared" si="1"/>
        <v>10</v>
      </c>
      <c r="L7" s="455">
        <f t="shared" si="1"/>
        <v>10</v>
      </c>
      <c r="M7" s="455">
        <f t="shared" si="1"/>
        <v>10</v>
      </c>
      <c r="N7" s="455">
        <f t="shared" si="1"/>
        <v>10</v>
      </c>
      <c r="O7" s="455">
        <f t="shared" si="1"/>
        <v>10</v>
      </c>
      <c r="P7" s="455">
        <f t="shared" si="1"/>
        <v>10</v>
      </c>
      <c r="Q7" s="455">
        <f t="shared" si="1"/>
        <v>10</v>
      </c>
      <c r="R7" s="455">
        <f t="shared" si="1"/>
        <v>10</v>
      </c>
      <c r="S7" s="455">
        <f t="shared" si="1"/>
        <v>10</v>
      </c>
      <c r="T7" s="455">
        <f t="shared" si="1"/>
        <v>10</v>
      </c>
      <c r="U7" s="455">
        <f t="shared" si="1"/>
        <v>10</v>
      </c>
      <c r="V7" s="455">
        <f t="shared" si="1"/>
        <v>10</v>
      </c>
      <c r="W7" s="455">
        <f t="shared" si="1"/>
        <v>10</v>
      </c>
      <c r="X7" s="455">
        <f t="shared" si="1"/>
        <v>10</v>
      </c>
      <c r="Y7" s="455">
        <f t="shared" si="1"/>
        <v>10</v>
      </c>
      <c r="Z7" s="455">
        <f t="shared" si="1"/>
        <v>10</v>
      </c>
      <c r="AA7" s="455">
        <f t="shared" si="1"/>
        <v>10</v>
      </c>
      <c r="AB7" s="455">
        <f t="shared" si="1"/>
        <v>10</v>
      </c>
      <c r="AC7" s="455">
        <f t="shared" si="1"/>
        <v>10</v>
      </c>
      <c r="AD7" s="455">
        <f t="shared" si="1"/>
        <v>10</v>
      </c>
      <c r="AE7" s="455">
        <f t="shared" si="1"/>
        <v>10</v>
      </c>
      <c r="AF7" s="455">
        <f t="shared" si="1"/>
        <v>10</v>
      </c>
      <c r="AG7" s="455">
        <f t="shared" si="1"/>
        <v>10</v>
      </c>
      <c r="AH7" s="455">
        <f t="shared" si="1"/>
        <v>10</v>
      </c>
      <c r="AI7" s="455">
        <f t="shared" si="1"/>
        <v>10</v>
      </c>
      <c r="AJ7" s="643">
        <f t="shared" si="1"/>
        <v>10</v>
      </c>
    </row>
    <row r="8" spans="1:45" ht="51" x14ac:dyDescent="0.2">
      <c r="A8" s="195"/>
      <c r="B8" s="928"/>
      <c r="C8" s="749" t="s">
        <v>153</v>
      </c>
      <c r="D8" s="403" t="s">
        <v>785</v>
      </c>
      <c r="E8" s="633" t="s">
        <v>124</v>
      </c>
      <c r="F8" s="634" t="s">
        <v>75</v>
      </c>
      <c r="G8" s="634">
        <v>2</v>
      </c>
      <c r="H8" s="635">
        <v>10</v>
      </c>
      <c r="I8" s="326">
        <v>10</v>
      </c>
      <c r="J8" s="326">
        <v>10</v>
      </c>
      <c r="K8" s="326">
        <v>10</v>
      </c>
      <c r="L8" s="449">
        <v>10</v>
      </c>
      <c r="M8" s="449">
        <v>10</v>
      </c>
      <c r="N8" s="449">
        <v>10</v>
      </c>
      <c r="O8" s="449">
        <v>10</v>
      </c>
      <c r="P8" s="449">
        <v>10</v>
      </c>
      <c r="Q8" s="449">
        <v>10</v>
      </c>
      <c r="R8" s="449">
        <v>10</v>
      </c>
      <c r="S8" s="449">
        <v>10</v>
      </c>
      <c r="T8" s="449">
        <v>10</v>
      </c>
      <c r="U8" s="449">
        <v>10</v>
      </c>
      <c r="V8" s="449">
        <v>10</v>
      </c>
      <c r="W8" s="449">
        <v>10</v>
      </c>
      <c r="X8" s="449">
        <v>10</v>
      </c>
      <c r="Y8" s="449">
        <v>10</v>
      </c>
      <c r="Z8" s="449">
        <v>10</v>
      </c>
      <c r="AA8" s="449">
        <v>10</v>
      </c>
      <c r="AB8" s="449">
        <v>10</v>
      </c>
      <c r="AC8" s="449">
        <v>10</v>
      </c>
      <c r="AD8" s="449">
        <v>10</v>
      </c>
      <c r="AE8" s="449">
        <v>10</v>
      </c>
      <c r="AF8" s="449">
        <v>10</v>
      </c>
      <c r="AG8" s="449">
        <v>10</v>
      </c>
      <c r="AH8" s="449">
        <v>10</v>
      </c>
      <c r="AI8" s="449">
        <v>10</v>
      </c>
      <c r="AJ8" s="459">
        <v>10</v>
      </c>
      <c r="AL8" s="629"/>
      <c r="AO8" s="630"/>
      <c r="AR8" s="629"/>
    </row>
    <row r="9" spans="1:45" ht="15" x14ac:dyDescent="0.2">
      <c r="A9" s="197"/>
      <c r="B9" s="928"/>
      <c r="C9" s="754" t="s">
        <v>123</v>
      </c>
      <c r="D9" s="810" t="s">
        <v>642</v>
      </c>
      <c r="E9" s="810" t="s">
        <v>123</v>
      </c>
      <c r="F9" s="810" t="s">
        <v>123</v>
      </c>
      <c r="G9" s="810">
        <v>2</v>
      </c>
      <c r="H9" s="635" t="s">
        <v>123</v>
      </c>
      <c r="I9" s="326" t="s">
        <v>123</v>
      </c>
      <c r="J9" s="326" t="s">
        <v>123</v>
      </c>
      <c r="K9" s="326" t="s">
        <v>123</v>
      </c>
      <c r="L9" s="449" t="s">
        <v>123</v>
      </c>
      <c r="M9" s="449" t="s">
        <v>123</v>
      </c>
      <c r="N9" s="449" t="s">
        <v>123</v>
      </c>
      <c r="O9" s="449" t="s">
        <v>123</v>
      </c>
      <c r="P9" s="449" t="s">
        <v>123</v>
      </c>
      <c r="Q9" s="449" t="s">
        <v>123</v>
      </c>
      <c r="R9" s="449" t="s">
        <v>123</v>
      </c>
      <c r="S9" s="449" t="s">
        <v>123</v>
      </c>
      <c r="T9" s="449" t="s">
        <v>123</v>
      </c>
      <c r="U9" s="449" t="s">
        <v>123</v>
      </c>
      <c r="V9" s="449" t="s">
        <v>123</v>
      </c>
      <c r="W9" s="449" t="s">
        <v>123</v>
      </c>
      <c r="X9" s="449" t="s">
        <v>123</v>
      </c>
      <c r="Y9" s="449" t="s">
        <v>123</v>
      </c>
      <c r="Z9" s="449" t="s">
        <v>123</v>
      </c>
      <c r="AA9" s="449" t="s">
        <v>123</v>
      </c>
      <c r="AB9" s="449" t="s">
        <v>123</v>
      </c>
      <c r="AC9" s="449" t="s">
        <v>123</v>
      </c>
      <c r="AD9" s="449" t="s">
        <v>123</v>
      </c>
      <c r="AE9" s="449" t="s">
        <v>123</v>
      </c>
      <c r="AF9" s="449" t="s">
        <v>123</v>
      </c>
      <c r="AG9" s="449" t="s">
        <v>123</v>
      </c>
      <c r="AH9" s="449" t="s">
        <v>123</v>
      </c>
      <c r="AI9" s="449" t="s">
        <v>123</v>
      </c>
      <c r="AJ9" s="459" t="s">
        <v>123</v>
      </c>
    </row>
    <row r="10" spans="1:45" ht="27" customHeight="1" x14ac:dyDescent="0.2">
      <c r="A10" s="194"/>
      <c r="B10" s="928"/>
      <c r="C10" s="807" t="s">
        <v>154</v>
      </c>
      <c r="D10" s="808" t="s">
        <v>155</v>
      </c>
      <c r="E10" s="809" t="s">
        <v>156</v>
      </c>
      <c r="F10" s="642" t="s">
        <v>75</v>
      </c>
      <c r="G10" s="642">
        <v>2</v>
      </c>
      <c r="H10" s="635">
        <f>SUM(H11:H13)</f>
        <v>0</v>
      </c>
      <c r="I10" s="326">
        <f t="shared" ref="I10:AJ10" si="2">SUM(I11:I13)</f>
        <v>0</v>
      </c>
      <c r="J10" s="326">
        <f t="shared" si="2"/>
        <v>0</v>
      </c>
      <c r="K10" s="326">
        <f t="shared" si="2"/>
        <v>0</v>
      </c>
      <c r="L10" s="455">
        <f t="shared" si="2"/>
        <v>0</v>
      </c>
      <c r="M10" s="455">
        <f t="shared" si="2"/>
        <v>0</v>
      </c>
      <c r="N10" s="455">
        <f t="shared" si="2"/>
        <v>0</v>
      </c>
      <c r="O10" s="455">
        <f t="shared" si="2"/>
        <v>0</v>
      </c>
      <c r="P10" s="455">
        <f t="shared" si="2"/>
        <v>0</v>
      </c>
      <c r="Q10" s="455">
        <f t="shared" si="2"/>
        <v>0</v>
      </c>
      <c r="R10" s="455">
        <f t="shared" si="2"/>
        <v>0</v>
      </c>
      <c r="S10" s="455">
        <f t="shared" si="2"/>
        <v>0</v>
      </c>
      <c r="T10" s="455">
        <f t="shared" si="2"/>
        <v>0</v>
      </c>
      <c r="U10" s="455">
        <f t="shared" si="2"/>
        <v>0</v>
      </c>
      <c r="V10" s="455">
        <f t="shared" si="2"/>
        <v>0</v>
      </c>
      <c r="W10" s="455">
        <f t="shared" si="2"/>
        <v>0</v>
      </c>
      <c r="X10" s="455">
        <f t="shared" si="2"/>
        <v>0</v>
      </c>
      <c r="Y10" s="455">
        <f t="shared" si="2"/>
        <v>0</v>
      </c>
      <c r="Z10" s="455">
        <f t="shared" si="2"/>
        <v>0</v>
      </c>
      <c r="AA10" s="455">
        <f t="shared" si="2"/>
        <v>0</v>
      </c>
      <c r="AB10" s="455">
        <f t="shared" si="2"/>
        <v>0</v>
      </c>
      <c r="AC10" s="455">
        <f t="shared" si="2"/>
        <v>0</v>
      </c>
      <c r="AD10" s="455">
        <f t="shared" si="2"/>
        <v>0</v>
      </c>
      <c r="AE10" s="455">
        <f t="shared" si="2"/>
        <v>0</v>
      </c>
      <c r="AF10" s="455">
        <f t="shared" si="2"/>
        <v>0</v>
      </c>
      <c r="AG10" s="455">
        <f t="shared" si="2"/>
        <v>0</v>
      </c>
      <c r="AH10" s="455">
        <f t="shared" si="2"/>
        <v>0</v>
      </c>
      <c r="AI10" s="455">
        <f t="shared" si="2"/>
        <v>0</v>
      </c>
      <c r="AJ10" s="643">
        <f t="shared" si="2"/>
        <v>0</v>
      </c>
      <c r="AL10" s="629"/>
      <c r="AO10" s="630"/>
      <c r="AR10" s="629"/>
    </row>
    <row r="11" spans="1:45" ht="27" customHeight="1" x14ac:dyDescent="0.2">
      <c r="A11" s="197"/>
      <c r="B11" s="928"/>
      <c r="C11" s="754" t="s">
        <v>157</v>
      </c>
      <c r="D11" s="811" t="s">
        <v>158</v>
      </c>
      <c r="E11" s="633" t="s">
        <v>124</v>
      </c>
      <c r="F11" s="634" t="s">
        <v>75</v>
      </c>
      <c r="G11" s="634">
        <v>2</v>
      </c>
      <c r="H11" s="635">
        <v>0</v>
      </c>
      <c r="I11" s="326">
        <v>0</v>
      </c>
      <c r="J11" s="326">
        <v>0</v>
      </c>
      <c r="K11" s="326">
        <v>0</v>
      </c>
      <c r="L11" s="449">
        <v>0</v>
      </c>
      <c r="M11" s="449">
        <v>0</v>
      </c>
      <c r="N11" s="449">
        <v>0</v>
      </c>
      <c r="O11" s="449">
        <v>0</v>
      </c>
      <c r="P11" s="449">
        <v>0</v>
      </c>
      <c r="Q11" s="449">
        <v>0</v>
      </c>
      <c r="R11" s="449">
        <v>0</v>
      </c>
      <c r="S11" s="449">
        <v>0</v>
      </c>
      <c r="T11" s="449">
        <v>0</v>
      </c>
      <c r="U11" s="449">
        <v>0</v>
      </c>
      <c r="V11" s="449">
        <v>0</v>
      </c>
      <c r="W11" s="449">
        <v>0</v>
      </c>
      <c r="X11" s="449">
        <v>0</v>
      </c>
      <c r="Y11" s="449">
        <v>0</v>
      </c>
      <c r="Z11" s="449">
        <v>0</v>
      </c>
      <c r="AA11" s="449">
        <v>0</v>
      </c>
      <c r="AB11" s="449">
        <v>0</v>
      </c>
      <c r="AC11" s="449">
        <v>0</v>
      </c>
      <c r="AD11" s="449">
        <v>0</v>
      </c>
      <c r="AE11" s="449">
        <v>0</v>
      </c>
      <c r="AF11" s="449">
        <v>0</v>
      </c>
      <c r="AG11" s="449">
        <v>0</v>
      </c>
      <c r="AH11" s="449">
        <v>0</v>
      </c>
      <c r="AI11" s="449">
        <v>0</v>
      </c>
      <c r="AJ11" s="459">
        <v>0</v>
      </c>
    </row>
    <row r="12" spans="1:45" ht="27" customHeight="1" x14ac:dyDescent="0.2">
      <c r="A12" s="195"/>
      <c r="B12" s="928"/>
      <c r="C12" s="749" t="s">
        <v>159</v>
      </c>
      <c r="D12" s="812" t="s">
        <v>160</v>
      </c>
      <c r="E12" s="633" t="s">
        <v>124</v>
      </c>
      <c r="F12" s="634" t="s">
        <v>75</v>
      </c>
      <c r="G12" s="634">
        <v>2</v>
      </c>
      <c r="H12" s="635">
        <v>0</v>
      </c>
      <c r="I12" s="326">
        <v>0</v>
      </c>
      <c r="J12" s="326">
        <v>0</v>
      </c>
      <c r="K12" s="326">
        <v>0</v>
      </c>
      <c r="L12" s="449">
        <v>0</v>
      </c>
      <c r="M12" s="449">
        <v>0</v>
      </c>
      <c r="N12" s="449">
        <v>0</v>
      </c>
      <c r="O12" s="449">
        <v>0</v>
      </c>
      <c r="P12" s="449">
        <v>0</v>
      </c>
      <c r="Q12" s="449">
        <v>0</v>
      </c>
      <c r="R12" s="449">
        <v>0</v>
      </c>
      <c r="S12" s="449">
        <v>0</v>
      </c>
      <c r="T12" s="449">
        <v>0</v>
      </c>
      <c r="U12" s="449">
        <v>0</v>
      </c>
      <c r="V12" s="449">
        <v>0</v>
      </c>
      <c r="W12" s="449">
        <v>0</v>
      </c>
      <c r="X12" s="449">
        <v>0</v>
      </c>
      <c r="Y12" s="449">
        <v>0</v>
      </c>
      <c r="Z12" s="449">
        <v>0</v>
      </c>
      <c r="AA12" s="449">
        <v>0</v>
      </c>
      <c r="AB12" s="449">
        <v>0</v>
      </c>
      <c r="AC12" s="449">
        <v>0</v>
      </c>
      <c r="AD12" s="449">
        <v>0</v>
      </c>
      <c r="AE12" s="449">
        <v>0</v>
      </c>
      <c r="AF12" s="449">
        <v>0</v>
      </c>
      <c r="AG12" s="449">
        <v>0</v>
      </c>
      <c r="AH12" s="449">
        <v>0</v>
      </c>
      <c r="AI12" s="449">
        <v>0</v>
      </c>
      <c r="AJ12" s="459">
        <v>0</v>
      </c>
    </row>
    <row r="13" spans="1:45" ht="15" x14ac:dyDescent="0.2">
      <c r="A13" s="196"/>
      <c r="B13" s="928"/>
      <c r="C13" s="749" t="s">
        <v>123</v>
      </c>
      <c r="D13" s="328"/>
      <c r="E13" s="633" t="s">
        <v>123</v>
      </c>
      <c r="F13" s="810" t="s">
        <v>123</v>
      </c>
      <c r="G13" s="810">
        <v>2</v>
      </c>
      <c r="H13" s="635" t="s">
        <v>123</v>
      </c>
      <c r="I13" s="326" t="s">
        <v>123</v>
      </c>
      <c r="J13" s="326" t="s">
        <v>123</v>
      </c>
      <c r="K13" s="326" t="s">
        <v>123</v>
      </c>
      <c r="L13" s="449" t="s">
        <v>123</v>
      </c>
      <c r="M13" s="449" t="s">
        <v>123</v>
      </c>
      <c r="N13" s="449" t="s">
        <v>123</v>
      </c>
      <c r="O13" s="449" t="s">
        <v>123</v>
      </c>
      <c r="P13" s="449" t="s">
        <v>123</v>
      </c>
      <c r="Q13" s="449" t="s">
        <v>123</v>
      </c>
      <c r="R13" s="449" t="s">
        <v>123</v>
      </c>
      <c r="S13" s="449" t="s">
        <v>123</v>
      </c>
      <c r="T13" s="449" t="s">
        <v>123</v>
      </c>
      <c r="U13" s="449" t="s">
        <v>123</v>
      </c>
      <c r="V13" s="449" t="s">
        <v>123</v>
      </c>
      <c r="W13" s="449" t="s">
        <v>123</v>
      </c>
      <c r="X13" s="449" t="s">
        <v>123</v>
      </c>
      <c r="Y13" s="449" t="s">
        <v>123</v>
      </c>
      <c r="Z13" s="449" t="s">
        <v>123</v>
      </c>
      <c r="AA13" s="449" t="s">
        <v>123</v>
      </c>
      <c r="AB13" s="449" t="s">
        <v>123</v>
      </c>
      <c r="AC13" s="449" t="s">
        <v>123</v>
      </c>
      <c r="AD13" s="449" t="s">
        <v>123</v>
      </c>
      <c r="AE13" s="449" t="s">
        <v>123</v>
      </c>
      <c r="AF13" s="449" t="s">
        <v>123</v>
      </c>
      <c r="AG13" s="449" t="s">
        <v>123</v>
      </c>
      <c r="AH13" s="449" t="s">
        <v>123</v>
      </c>
      <c r="AI13" s="449" t="s">
        <v>123</v>
      </c>
      <c r="AJ13" s="459" t="s">
        <v>123</v>
      </c>
    </row>
    <row r="14" spans="1:45" ht="27" customHeight="1" x14ac:dyDescent="0.2">
      <c r="A14" s="154"/>
      <c r="B14" s="928"/>
      <c r="C14" s="640" t="s">
        <v>161</v>
      </c>
      <c r="D14" s="808" t="s">
        <v>162</v>
      </c>
      <c r="E14" s="809" t="s">
        <v>163</v>
      </c>
      <c r="F14" s="642" t="s">
        <v>75</v>
      </c>
      <c r="G14" s="642">
        <v>2</v>
      </c>
      <c r="H14" s="635">
        <f>SUM(H15:H16)</f>
        <v>0</v>
      </c>
      <c r="I14" s="326">
        <f t="shared" ref="I14:AJ14" si="3">SUM(I15:I16)</f>
        <v>0</v>
      </c>
      <c r="J14" s="326">
        <f t="shared" si="3"/>
        <v>0</v>
      </c>
      <c r="K14" s="326">
        <f t="shared" si="3"/>
        <v>0</v>
      </c>
      <c r="L14" s="455">
        <f t="shared" si="3"/>
        <v>0</v>
      </c>
      <c r="M14" s="455">
        <f t="shared" si="3"/>
        <v>0</v>
      </c>
      <c r="N14" s="455">
        <f t="shared" si="3"/>
        <v>0</v>
      </c>
      <c r="O14" s="455">
        <f t="shared" si="3"/>
        <v>0</v>
      </c>
      <c r="P14" s="455">
        <f t="shared" si="3"/>
        <v>0</v>
      </c>
      <c r="Q14" s="455">
        <f t="shared" si="3"/>
        <v>0</v>
      </c>
      <c r="R14" s="455">
        <f t="shared" si="3"/>
        <v>0</v>
      </c>
      <c r="S14" s="455">
        <f t="shared" si="3"/>
        <v>0</v>
      </c>
      <c r="T14" s="455">
        <f t="shared" si="3"/>
        <v>0</v>
      </c>
      <c r="U14" s="455">
        <f t="shared" si="3"/>
        <v>0</v>
      </c>
      <c r="V14" s="455">
        <f t="shared" si="3"/>
        <v>0</v>
      </c>
      <c r="W14" s="455">
        <f t="shared" si="3"/>
        <v>0</v>
      </c>
      <c r="X14" s="455">
        <f t="shared" si="3"/>
        <v>0</v>
      </c>
      <c r="Y14" s="455">
        <f t="shared" si="3"/>
        <v>0</v>
      </c>
      <c r="Z14" s="455">
        <f t="shared" si="3"/>
        <v>0</v>
      </c>
      <c r="AA14" s="455">
        <f t="shared" si="3"/>
        <v>0</v>
      </c>
      <c r="AB14" s="455">
        <f t="shared" si="3"/>
        <v>0</v>
      </c>
      <c r="AC14" s="455">
        <f t="shared" si="3"/>
        <v>0</v>
      </c>
      <c r="AD14" s="455">
        <f t="shared" si="3"/>
        <v>0</v>
      </c>
      <c r="AE14" s="455">
        <f t="shared" si="3"/>
        <v>0</v>
      </c>
      <c r="AF14" s="455">
        <f t="shared" si="3"/>
        <v>0</v>
      </c>
      <c r="AG14" s="455">
        <f t="shared" si="3"/>
        <v>0</v>
      </c>
      <c r="AH14" s="455">
        <f t="shared" si="3"/>
        <v>0</v>
      </c>
      <c r="AI14" s="455">
        <f t="shared" si="3"/>
        <v>0</v>
      </c>
      <c r="AJ14" s="643">
        <f t="shared" si="3"/>
        <v>0</v>
      </c>
      <c r="AL14" s="629"/>
      <c r="AO14" s="630"/>
      <c r="AR14" s="629"/>
    </row>
    <row r="15" spans="1:45" ht="27" customHeight="1" x14ac:dyDescent="0.2">
      <c r="A15" s="195"/>
      <c r="B15" s="928"/>
      <c r="C15" s="749" t="s">
        <v>164</v>
      </c>
      <c r="D15" s="812" t="s">
        <v>165</v>
      </c>
      <c r="E15" s="633" t="s">
        <v>124</v>
      </c>
      <c r="F15" s="634" t="s">
        <v>75</v>
      </c>
      <c r="G15" s="634">
        <v>2</v>
      </c>
      <c r="H15" s="635">
        <v>0</v>
      </c>
      <c r="I15" s="326">
        <v>0</v>
      </c>
      <c r="J15" s="326">
        <v>0</v>
      </c>
      <c r="K15" s="326">
        <v>0</v>
      </c>
      <c r="L15" s="449">
        <v>0</v>
      </c>
      <c r="M15" s="449">
        <v>0</v>
      </c>
      <c r="N15" s="449">
        <v>0</v>
      </c>
      <c r="O15" s="449">
        <v>0</v>
      </c>
      <c r="P15" s="449">
        <v>0</v>
      </c>
      <c r="Q15" s="449">
        <v>0</v>
      </c>
      <c r="R15" s="449">
        <v>0</v>
      </c>
      <c r="S15" s="449">
        <v>0</v>
      </c>
      <c r="T15" s="449">
        <v>0</v>
      </c>
      <c r="U15" s="449">
        <v>0</v>
      </c>
      <c r="V15" s="449">
        <v>0</v>
      </c>
      <c r="W15" s="449">
        <v>0</v>
      </c>
      <c r="X15" s="449">
        <v>0</v>
      </c>
      <c r="Y15" s="449">
        <v>0</v>
      </c>
      <c r="Z15" s="449">
        <v>0</v>
      </c>
      <c r="AA15" s="449">
        <v>0</v>
      </c>
      <c r="AB15" s="449">
        <v>0</v>
      </c>
      <c r="AC15" s="449">
        <v>0</v>
      </c>
      <c r="AD15" s="449">
        <v>0</v>
      </c>
      <c r="AE15" s="449">
        <v>0</v>
      </c>
      <c r="AF15" s="449">
        <v>0</v>
      </c>
      <c r="AG15" s="449">
        <v>0</v>
      </c>
      <c r="AH15" s="449">
        <v>0</v>
      </c>
      <c r="AI15" s="449">
        <v>0</v>
      </c>
      <c r="AJ15" s="459">
        <v>0</v>
      </c>
    </row>
    <row r="16" spans="1:45" ht="15" x14ac:dyDescent="0.2">
      <c r="A16" s="196"/>
      <c r="B16" s="928"/>
      <c r="C16" s="749" t="s">
        <v>123</v>
      </c>
      <c r="D16" s="328"/>
      <c r="E16" s="633" t="s">
        <v>123</v>
      </c>
      <c r="F16" s="634" t="s">
        <v>75</v>
      </c>
      <c r="G16" s="634">
        <v>2</v>
      </c>
      <c r="H16" s="635" t="s">
        <v>123</v>
      </c>
      <c r="I16" s="326" t="s">
        <v>123</v>
      </c>
      <c r="J16" s="326" t="s">
        <v>123</v>
      </c>
      <c r="K16" s="326" t="s">
        <v>123</v>
      </c>
      <c r="L16" s="449" t="s">
        <v>123</v>
      </c>
      <c r="M16" s="449" t="s">
        <v>123</v>
      </c>
      <c r="N16" s="449" t="s">
        <v>123</v>
      </c>
      <c r="O16" s="449" t="s">
        <v>123</v>
      </c>
      <c r="P16" s="449" t="s">
        <v>123</v>
      </c>
      <c r="Q16" s="449" t="s">
        <v>123</v>
      </c>
      <c r="R16" s="449" t="s">
        <v>123</v>
      </c>
      <c r="S16" s="449" t="s">
        <v>123</v>
      </c>
      <c r="T16" s="449" t="s">
        <v>123</v>
      </c>
      <c r="U16" s="449" t="s">
        <v>123</v>
      </c>
      <c r="V16" s="449" t="s">
        <v>123</v>
      </c>
      <c r="W16" s="449" t="s">
        <v>123</v>
      </c>
      <c r="X16" s="449" t="s">
        <v>123</v>
      </c>
      <c r="Y16" s="449" t="s">
        <v>123</v>
      </c>
      <c r="Z16" s="449" t="s">
        <v>123</v>
      </c>
      <c r="AA16" s="449" t="s">
        <v>123</v>
      </c>
      <c r="AB16" s="449" t="s">
        <v>123</v>
      </c>
      <c r="AC16" s="449" t="s">
        <v>123</v>
      </c>
      <c r="AD16" s="449" t="s">
        <v>123</v>
      </c>
      <c r="AE16" s="449" t="s">
        <v>123</v>
      </c>
      <c r="AF16" s="449" t="s">
        <v>123</v>
      </c>
      <c r="AG16" s="449" t="s">
        <v>123</v>
      </c>
      <c r="AH16" s="449" t="s">
        <v>123</v>
      </c>
      <c r="AI16" s="449" t="s">
        <v>123</v>
      </c>
      <c r="AJ16" s="459" t="s">
        <v>123</v>
      </c>
    </row>
    <row r="17" spans="1:44" ht="27" customHeight="1" thickBot="1" x14ac:dyDescent="0.25">
      <c r="A17" s="154"/>
      <c r="B17" s="929"/>
      <c r="C17" s="813" t="s">
        <v>166</v>
      </c>
      <c r="D17" s="814" t="s">
        <v>167</v>
      </c>
      <c r="E17" s="815" t="s">
        <v>168</v>
      </c>
      <c r="F17" s="816" t="s">
        <v>75</v>
      </c>
      <c r="G17" s="816">
        <v>2</v>
      </c>
      <c r="H17" s="637">
        <f>SUM('1. BL Licences'!H4,'1. BL Licences'!H7,'1. BL Licences'!H15,'1. BL Licences'!H19)</f>
        <v>0</v>
      </c>
      <c r="I17" s="360">
        <v>0</v>
      </c>
      <c r="J17" s="360">
        <v>0</v>
      </c>
      <c r="K17" s="360">
        <v>0</v>
      </c>
      <c r="L17" s="669">
        <f>$H$17</f>
        <v>0</v>
      </c>
      <c r="M17" s="669">
        <f>$H$17</f>
        <v>0</v>
      </c>
      <c r="N17" s="669">
        <f>$H$17</f>
        <v>0</v>
      </c>
      <c r="O17" s="669">
        <f t="shared" ref="O17:AJ17" si="4">$H$17</f>
        <v>0</v>
      </c>
      <c r="P17" s="669">
        <f t="shared" si="4"/>
        <v>0</v>
      </c>
      <c r="Q17" s="669">
        <f t="shared" si="4"/>
        <v>0</v>
      </c>
      <c r="R17" s="669">
        <f t="shared" si="4"/>
        <v>0</v>
      </c>
      <c r="S17" s="669">
        <f t="shared" si="4"/>
        <v>0</v>
      </c>
      <c r="T17" s="669">
        <f t="shared" si="4"/>
        <v>0</v>
      </c>
      <c r="U17" s="669">
        <f t="shared" si="4"/>
        <v>0</v>
      </c>
      <c r="V17" s="669">
        <f t="shared" si="4"/>
        <v>0</v>
      </c>
      <c r="W17" s="669">
        <f t="shared" si="4"/>
        <v>0</v>
      </c>
      <c r="X17" s="669">
        <f t="shared" si="4"/>
        <v>0</v>
      </c>
      <c r="Y17" s="669">
        <f t="shared" si="4"/>
        <v>0</v>
      </c>
      <c r="Z17" s="669">
        <f t="shared" si="4"/>
        <v>0</v>
      </c>
      <c r="AA17" s="669">
        <f t="shared" si="4"/>
        <v>0</v>
      </c>
      <c r="AB17" s="669">
        <f t="shared" si="4"/>
        <v>0</v>
      </c>
      <c r="AC17" s="669">
        <f t="shared" si="4"/>
        <v>0</v>
      </c>
      <c r="AD17" s="669">
        <f t="shared" si="4"/>
        <v>0</v>
      </c>
      <c r="AE17" s="669">
        <f t="shared" si="4"/>
        <v>0</v>
      </c>
      <c r="AF17" s="669">
        <f t="shared" si="4"/>
        <v>0</v>
      </c>
      <c r="AG17" s="669">
        <f t="shared" si="4"/>
        <v>0</v>
      </c>
      <c r="AH17" s="669">
        <f t="shared" si="4"/>
        <v>0</v>
      </c>
      <c r="AI17" s="669">
        <f t="shared" si="4"/>
        <v>0</v>
      </c>
      <c r="AJ17" s="670">
        <f t="shared" si="4"/>
        <v>0</v>
      </c>
      <c r="AL17" s="629"/>
    </row>
    <row r="18" spans="1:44" ht="27" customHeight="1" x14ac:dyDescent="0.2">
      <c r="A18" s="154"/>
      <c r="B18" s="930" t="s">
        <v>169</v>
      </c>
      <c r="C18" s="817" t="s">
        <v>170</v>
      </c>
      <c r="D18" s="818" t="s">
        <v>171</v>
      </c>
      <c r="E18" s="819" t="s">
        <v>172</v>
      </c>
      <c r="F18" s="820" t="s">
        <v>75</v>
      </c>
      <c r="G18" s="820">
        <v>2</v>
      </c>
      <c r="H18" s="661">
        <f>H19+H20+H23</f>
        <v>0</v>
      </c>
      <c r="I18" s="327">
        <f>I19+I20+I23</f>
        <v>0</v>
      </c>
      <c r="J18" s="327">
        <f>J19+J20+J23</f>
        <v>0</v>
      </c>
      <c r="K18" s="327">
        <f>K19+K20+K23</f>
        <v>0</v>
      </c>
      <c r="L18" s="821">
        <f t="shared" ref="L18:AJ18" si="5">L19+L20+L23</f>
        <v>0</v>
      </c>
      <c r="M18" s="821">
        <f t="shared" si="5"/>
        <v>0</v>
      </c>
      <c r="N18" s="821">
        <f t="shared" si="5"/>
        <v>0</v>
      </c>
      <c r="O18" s="821">
        <f t="shared" si="5"/>
        <v>0</v>
      </c>
      <c r="P18" s="821">
        <f t="shared" si="5"/>
        <v>0</v>
      </c>
      <c r="Q18" s="821">
        <f t="shared" si="5"/>
        <v>0</v>
      </c>
      <c r="R18" s="821">
        <f t="shared" si="5"/>
        <v>0</v>
      </c>
      <c r="S18" s="821">
        <f t="shared" si="5"/>
        <v>0</v>
      </c>
      <c r="T18" s="821">
        <f t="shared" si="5"/>
        <v>0</v>
      </c>
      <c r="U18" s="821">
        <f t="shared" si="5"/>
        <v>0</v>
      </c>
      <c r="V18" s="821">
        <f t="shared" si="5"/>
        <v>0</v>
      </c>
      <c r="W18" s="821">
        <f t="shared" si="5"/>
        <v>0</v>
      </c>
      <c r="X18" s="821">
        <f t="shared" si="5"/>
        <v>0</v>
      </c>
      <c r="Y18" s="821">
        <f t="shared" si="5"/>
        <v>0</v>
      </c>
      <c r="Z18" s="821">
        <f t="shared" si="5"/>
        <v>0</v>
      </c>
      <c r="AA18" s="821">
        <f t="shared" si="5"/>
        <v>0</v>
      </c>
      <c r="AB18" s="821">
        <f t="shared" si="5"/>
        <v>0</v>
      </c>
      <c r="AC18" s="821">
        <f t="shared" si="5"/>
        <v>0</v>
      </c>
      <c r="AD18" s="821">
        <f t="shared" si="5"/>
        <v>0</v>
      </c>
      <c r="AE18" s="821">
        <f t="shared" si="5"/>
        <v>0</v>
      </c>
      <c r="AF18" s="821">
        <f t="shared" si="5"/>
        <v>0</v>
      </c>
      <c r="AG18" s="821">
        <f t="shared" si="5"/>
        <v>0</v>
      </c>
      <c r="AH18" s="821">
        <f t="shared" si="5"/>
        <v>0</v>
      </c>
      <c r="AI18" s="821">
        <f t="shared" si="5"/>
        <v>0</v>
      </c>
      <c r="AJ18" s="822">
        <f t="shared" si="5"/>
        <v>0</v>
      </c>
    </row>
    <row r="19" spans="1:44" ht="27" customHeight="1" x14ac:dyDescent="0.2">
      <c r="A19" s="154"/>
      <c r="B19" s="931"/>
      <c r="C19" s="749" t="s">
        <v>173</v>
      </c>
      <c r="D19" s="823" t="s">
        <v>174</v>
      </c>
      <c r="E19" s="633" t="s">
        <v>175</v>
      </c>
      <c r="F19" s="634" t="s">
        <v>75</v>
      </c>
      <c r="G19" s="634">
        <v>2</v>
      </c>
      <c r="H19" s="644">
        <v>0</v>
      </c>
      <c r="I19" s="326">
        <v>0</v>
      </c>
      <c r="J19" s="326">
        <v>0</v>
      </c>
      <c r="K19" s="326">
        <v>0</v>
      </c>
      <c r="L19" s="449">
        <v>0</v>
      </c>
      <c r="M19" s="449">
        <v>0</v>
      </c>
      <c r="N19" s="449">
        <v>0</v>
      </c>
      <c r="O19" s="449">
        <v>0</v>
      </c>
      <c r="P19" s="449">
        <v>0</v>
      </c>
      <c r="Q19" s="449">
        <v>0</v>
      </c>
      <c r="R19" s="449">
        <v>0</v>
      </c>
      <c r="S19" s="449">
        <v>0</v>
      </c>
      <c r="T19" s="449">
        <v>0</v>
      </c>
      <c r="U19" s="449">
        <v>0</v>
      </c>
      <c r="V19" s="449">
        <v>0</v>
      </c>
      <c r="W19" s="449">
        <v>0</v>
      </c>
      <c r="X19" s="449">
        <v>0</v>
      </c>
      <c r="Y19" s="449">
        <v>0</v>
      </c>
      <c r="Z19" s="449">
        <v>0</v>
      </c>
      <c r="AA19" s="449">
        <v>0</v>
      </c>
      <c r="AB19" s="449">
        <v>0</v>
      </c>
      <c r="AC19" s="449">
        <v>0</v>
      </c>
      <c r="AD19" s="449">
        <v>0</v>
      </c>
      <c r="AE19" s="449">
        <v>0</v>
      </c>
      <c r="AF19" s="449">
        <v>0</v>
      </c>
      <c r="AG19" s="449">
        <v>0</v>
      </c>
      <c r="AH19" s="449">
        <v>0</v>
      </c>
      <c r="AI19" s="449">
        <v>0</v>
      </c>
      <c r="AJ19" s="459">
        <v>0</v>
      </c>
      <c r="AL19" s="629"/>
      <c r="AR19" s="629"/>
    </row>
    <row r="20" spans="1:44" ht="27" customHeight="1" x14ac:dyDescent="0.2">
      <c r="A20" s="154"/>
      <c r="B20" s="931"/>
      <c r="C20" s="640" t="s">
        <v>176</v>
      </c>
      <c r="D20" s="808" t="s">
        <v>177</v>
      </c>
      <c r="E20" s="809" t="s">
        <v>178</v>
      </c>
      <c r="F20" s="642" t="s">
        <v>75</v>
      </c>
      <c r="G20" s="642">
        <v>2</v>
      </c>
      <c r="H20" s="635">
        <f t="shared" ref="H20:AJ20" si="6">SUM(H21:H22)</f>
        <v>0</v>
      </c>
      <c r="I20" s="326">
        <f t="shared" si="6"/>
        <v>0</v>
      </c>
      <c r="J20" s="326">
        <f t="shared" si="6"/>
        <v>0</v>
      </c>
      <c r="K20" s="326">
        <f t="shared" si="6"/>
        <v>0</v>
      </c>
      <c r="L20" s="455">
        <f>SUM(L21:L22)</f>
        <v>0</v>
      </c>
      <c r="M20" s="455">
        <f t="shared" si="6"/>
        <v>0</v>
      </c>
      <c r="N20" s="455">
        <f t="shared" si="6"/>
        <v>0</v>
      </c>
      <c r="O20" s="455">
        <f t="shared" si="6"/>
        <v>0</v>
      </c>
      <c r="P20" s="455">
        <f t="shared" si="6"/>
        <v>0</v>
      </c>
      <c r="Q20" s="455">
        <f t="shared" si="6"/>
        <v>0</v>
      </c>
      <c r="R20" s="455">
        <f t="shared" si="6"/>
        <v>0</v>
      </c>
      <c r="S20" s="455">
        <f t="shared" si="6"/>
        <v>0</v>
      </c>
      <c r="T20" s="455">
        <f t="shared" si="6"/>
        <v>0</v>
      </c>
      <c r="U20" s="455">
        <f t="shared" si="6"/>
        <v>0</v>
      </c>
      <c r="V20" s="455">
        <f t="shared" si="6"/>
        <v>0</v>
      </c>
      <c r="W20" s="455">
        <f t="shared" si="6"/>
        <v>0</v>
      </c>
      <c r="X20" s="455">
        <f t="shared" si="6"/>
        <v>0</v>
      </c>
      <c r="Y20" s="455">
        <f t="shared" si="6"/>
        <v>0</v>
      </c>
      <c r="Z20" s="455">
        <f t="shared" si="6"/>
        <v>0</v>
      </c>
      <c r="AA20" s="455">
        <f t="shared" si="6"/>
        <v>0</v>
      </c>
      <c r="AB20" s="455">
        <f t="shared" si="6"/>
        <v>0</v>
      </c>
      <c r="AC20" s="455">
        <f t="shared" si="6"/>
        <v>0</v>
      </c>
      <c r="AD20" s="455">
        <f t="shared" si="6"/>
        <v>0</v>
      </c>
      <c r="AE20" s="455">
        <f t="shared" si="6"/>
        <v>0</v>
      </c>
      <c r="AF20" s="455">
        <f t="shared" si="6"/>
        <v>0</v>
      </c>
      <c r="AG20" s="455">
        <f t="shared" si="6"/>
        <v>0</v>
      </c>
      <c r="AH20" s="455">
        <f t="shared" si="6"/>
        <v>0</v>
      </c>
      <c r="AI20" s="455">
        <f t="shared" si="6"/>
        <v>0</v>
      </c>
      <c r="AJ20" s="643">
        <f t="shared" si="6"/>
        <v>0</v>
      </c>
      <c r="AL20" s="629"/>
      <c r="AO20" s="630"/>
    </row>
    <row r="21" spans="1:44" ht="27" customHeight="1" x14ac:dyDescent="0.2">
      <c r="A21" s="195"/>
      <c r="B21" s="931"/>
      <c r="C21" s="749" t="s">
        <v>179</v>
      </c>
      <c r="D21" s="824" t="s">
        <v>180</v>
      </c>
      <c r="E21" s="633" t="s">
        <v>181</v>
      </c>
      <c r="F21" s="634" t="s">
        <v>75</v>
      </c>
      <c r="G21" s="634">
        <v>2</v>
      </c>
      <c r="H21" s="635">
        <v>0</v>
      </c>
      <c r="I21" s="326">
        <v>0</v>
      </c>
      <c r="J21" s="326">
        <v>0</v>
      </c>
      <c r="K21" s="326">
        <v>0</v>
      </c>
      <c r="L21" s="449">
        <v>0</v>
      </c>
      <c r="M21" s="449">
        <v>0</v>
      </c>
      <c r="N21" s="449">
        <v>0</v>
      </c>
      <c r="O21" s="449">
        <v>0</v>
      </c>
      <c r="P21" s="449">
        <v>0</v>
      </c>
      <c r="Q21" s="449">
        <v>0</v>
      </c>
      <c r="R21" s="449">
        <v>0</v>
      </c>
      <c r="S21" s="449">
        <v>0</v>
      </c>
      <c r="T21" s="449">
        <v>0</v>
      </c>
      <c r="U21" s="449">
        <v>0</v>
      </c>
      <c r="V21" s="449">
        <v>0</v>
      </c>
      <c r="W21" s="449">
        <v>0</v>
      </c>
      <c r="X21" s="449">
        <v>0</v>
      </c>
      <c r="Y21" s="449">
        <v>0</v>
      </c>
      <c r="Z21" s="449">
        <v>0</v>
      </c>
      <c r="AA21" s="449">
        <v>0</v>
      </c>
      <c r="AB21" s="449">
        <v>0</v>
      </c>
      <c r="AC21" s="449">
        <v>0</v>
      </c>
      <c r="AD21" s="449">
        <v>0</v>
      </c>
      <c r="AE21" s="449">
        <v>0</v>
      </c>
      <c r="AF21" s="449">
        <v>0</v>
      </c>
      <c r="AG21" s="449">
        <v>0</v>
      </c>
      <c r="AH21" s="449">
        <v>0</v>
      </c>
      <c r="AI21" s="449">
        <v>0</v>
      </c>
      <c r="AJ21" s="459">
        <v>0</v>
      </c>
    </row>
    <row r="22" spans="1:44" ht="27" customHeight="1" x14ac:dyDescent="0.2">
      <c r="A22" s="154"/>
      <c r="B22" s="931"/>
      <c r="C22" s="749" t="s">
        <v>123</v>
      </c>
      <c r="D22" s="810" t="s">
        <v>642</v>
      </c>
      <c r="E22" s="633" t="s">
        <v>123</v>
      </c>
      <c r="F22" s="810" t="s">
        <v>123</v>
      </c>
      <c r="G22" s="810">
        <v>2</v>
      </c>
      <c r="H22" s="635" t="s">
        <v>123</v>
      </c>
      <c r="I22" s="326" t="s">
        <v>123</v>
      </c>
      <c r="J22" s="326" t="s">
        <v>123</v>
      </c>
      <c r="K22" s="326" t="s">
        <v>123</v>
      </c>
      <c r="L22" s="449" t="s">
        <v>123</v>
      </c>
      <c r="M22" s="449" t="s">
        <v>123</v>
      </c>
      <c r="N22" s="449" t="s">
        <v>123</v>
      </c>
      <c r="O22" s="449" t="s">
        <v>123</v>
      </c>
      <c r="P22" s="449" t="s">
        <v>123</v>
      </c>
      <c r="Q22" s="449" t="s">
        <v>123</v>
      </c>
      <c r="R22" s="449" t="s">
        <v>123</v>
      </c>
      <c r="S22" s="449" t="s">
        <v>123</v>
      </c>
      <c r="T22" s="449" t="s">
        <v>123</v>
      </c>
      <c r="U22" s="449" t="s">
        <v>123</v>
      </c>
      <c r="V22" s="449" t="s">
        <v>123</v>
      </c>
      <c r="W22" s="449" t="s">
        <v>123</v>
      </c>
      <c r="X22" s="449" t="s">
        <v>123</v>
      </c>
      <c r="Y22" s="449" t="s">
        <v>123</v>
      </c>
      <c r="Z22" s="449" t="s">
        <v>123</v>
      </c>
      <c r="AA22" s="449" t="s">
        <v>123</v>
      </c>
      <c r="AB22" s="449" t="s">
        <v>123</v>
      </c>
      <c r="AC22" s="449" t="s">
        <v>123</v>
      </c>
      <c r="AD22" s="449" t="s">
        <v>123</v>
      </c>
      <c r="AE22" s="449" t="s">
        <v>123</v>
      </c>
      <c r="AF22" s="449" t="s">
        <v>123</v>
      </c>
      <c r="AG22" s="449" t="s">
        <v>123</v>
      </c>
      <c r="AH22" s="449" t="s">
        <v>123</v>
      </c>
      <c r="AI22" s="449" t="s">
        <v>123</v>
      </c>
      <c r="AJ22" s="459" t="s">
        <v>123</v>
      </c>
    </row>
    <row r="23" spans="1:44" ht="27" customHeight="1" x14ac:dyDescent="0.2">
      <c r="A23" s="154"/>
      <c r="B23" s="931"/>
      <c r="C23" s="749" t="s">
        <v>182</v>
      </c>
      <c r="D23" s="823" t="s">
        <v>183</v>
      </c>
      <c r="E23" s="633" t="s">
        <v>175</v>
      </c>
      <c r="F23" s="634" t="s">
        <v>75</v>
      </c>
      <c r="G23" s="634">
        <v>2</v>
      </c>
      <c r="H23" s="635">
        <v>0</v>
      </c>
      <c r="I23" s="326">
        <v>0</v>
      </c>
      <c r="J23" s="326">
        <v>0</v>
      </c>
      <c r="K23" s="326">
        <v>0</v>
      </c>
      <c r="L23" s="449">
        <v>0</v>
      </c>
      <c r="M23" s="449">
        <v>0</v>
      </c>
      <c r="N23" s="449">
        <v>0</v>
      </c>
      <c r="O23" s="449">
        <v>0</v>
      </c>
      <c r="P23" s="449">
        <v>0</v>
      </c>
      <c r="Q23" s="449">
        <v>0</v>
      </c>
      <c r="R23" s="449">
        <v>0</v>
      </c>
      <c r="S23" s="449">
        <v>0</v>
      </c>
      <c r="T23" s="449">
        <v>0</v>
      </c>
      <c r="U23" s="449">
        <v>0</v>
      </c>
      <c r="V23" s="449">
        <v>0</v>
      </c>
      <c r="W23" s="449">
        <v>0</v>
      </c>
      <c r="X23" s="449">
        <v>0</v>
      </c>
      <c r="Y23" s="449">
        <v>0</v>
      </c>
      <c r="Z23" s="449">
        <v>0</v>
      </c>
      <c r="AA23" s="449">
        <v>0</v>
      </c>
      <c r="AB23" s="449">
        <v>0</v>
      </c>
      <c r="AC23" s="449">
        <v>0</v>
      </c>
      <c r="AD23" s="449">
        <v>0</v>
      </c>
      <c r="AE23" s="449">
        <v>0</v>
      </c>
      <c r="AF23" s="449">
        <v>0</v>
      </c>
      <c r="AG23" s="449">
        <v>0</v>
      </c>
      <c r="AH23" s="449">
        <v>0</v>
      </c>
      <c r="AI23" s="449">
        <v>0</v>
      </c>
      <c r="AJ23" s="459">
        <v>0</v>
      </c>
    </row>
    <row r="24" spans="1:44" ht="27" customHeight="1" x14ac:dyDescent="0.2">
      <c r="A24" s="154"/>
      <c r="B24" s="931"/>
      <c r="C24" s="749" t="s">
        <v>184</v>
      </c>
      <c r="D24" s="823" t="s">
        <v>185</v>
      </c>
      <c r="E24" s="633" t="s">
        <v>124</v>
      </c>
      <c r="F24" s="634" t="s">
        <v>75</v>
      </c>
      <c r="G24" s="634">
        <v>2</v>
      </c>
      <c r="H24" s="635">
        <v>0</v>
      </c>
      <c r="I24" s="326">
        <v>0</v>
      </c>
      <c r="J24" s="326">
        <v>0</v>
      </c>
      <c r="K24" s="326">
        <v>0</v>
      </c>
      <c r="L24" s="449">
        <v>0</v>
      </c>
      <c r="M24" s="449">
        <v>0</v>
      </c>
      <c r="N24" s="449">
        <v>0</v>
      </c>
      <c r="O24" s="449">
        <v>0</v>
      </c>
      <c r="P24" s="449">
        <v>0</v>
      </c>
      <c r="Q24" s="449">
        <v>0</v>
      </c>
      <c r="R24" s="449">
        <v>0</v>
      </c>
      <c r="S24" s="449">
        <v>0</v>
      </c>
      <c r="T24" s="449">
        <v>0</v>
      </c>
      <c r="U24" s="449">
        <v>0</v>
      </c>
      <c r="V24" s="449">
        <v>0</v>
      </c>
      <c r="W24" s="449">
        <v>0</v>
      </c>
      <c r="X24" s="449">
        <v>0</v>
      </c>
      <c r="Y24" s="449">
        <v>0</v>
      </c>
      <c r="Z24" s="449">
        <v>0</v>
      </c>
      <c r="AA24" s="449">
        <v>0</v>
      </c>
      <c r="AB24" s="449">
        <v>0</v>
      </c>
      <c r="AC24" s="449">
        <v>0</v>
      </c>
      <c r="AD24" s="449">
        <v>0</v>
      </c>
      <c r="AE24" s="449">
        <v>0</v>
      </c>
      <c r="AF24" s="449">
        <v>0</v>
      </c>
      <c r="AG24" s="449">
        <v>0</v>
      </c>
      <c r="AH24" s="449">
        <v>0</v>
      </c>
      <c r="AI24" s="449">
        <v>0</v>
      </c>
      <c r="AJ24" s="459">
        <v>0</v>
      </c>
      <c r="AL24" s="629"/>
    </row>
    <row r="25" spans="1:44" ht="27" customHeight="1" thickBot="1" x14ac:dyDescent="0.25">
      <c r="A25" s="154"/>
      <c r="B25" s="932"/>
      <c r="C25" s="751" t="s">
        <v>186</v>
      </c>
      <c r="D25" s="825" t="s">
        <v>187</v>
      </c>
      <c r="E25" s="652" t="s">
        <v>124</v>
      </c>
      <c r="F25" s="653" t="s">
        <v>75</v>
      </c>
      <c r="G25" s="653">
        <v>2</v>
      </c>
      <c r="H25" s="654">
        <v>0</v>
      </c>
      <c r="I25" s="284">
        <v>0</v>
      </c>
      <c r="J25" s="284">
        <v>0</v>
      </c>
      <c r="K25" s="284">
        <v>0</v>
      </c>
      <c r="L25" s="655">
        <v>0</v>
      </c>
      <c r="M25" s="655">
        <v>0</v>
      </c>
      <c r="N25" s="655">
        <v>0</v>
      </c>
      <c r="O25" s="655">
        <v>0</v>
      </c>
      <c r="P25" s="655">
        <v>0</v>
      </c>
      <c r="Q25" s="655">
        <v>0</v>
      </c>
      <c r="R25" s="655">
        <v>0</v>
      </c>
      <c r="S25" s="655">
        <v>0</v>
      </c>
      <c r="T25" s="655">
        <v>0</v>
      </c>
      <c r="U25" s="655">
        <v>0</v>
      </c>
      <c r="V25" s="655">
        <v>0</v>
      </c>
      <c r="W25" s="655">
        <v>0</v>
      </c>
      <c r="X25" s="655">
        <v>0</v>
      </c>
      <c r="Y25" s="655">
        <v>0</v>
      </c>
      <c r="Z25" s="655">
        <v>0</v>
      </c>
      <c r="AA25" s="655">
        <v>0</v>
      </c>
      <c r="AB25" s="655">
        <v>0</v>
      </c>
      <c r="AC25" s="655">
        <v>0</v>
      </c>
      <c r="AD25" s="655">
        <v>0</v>
      </c>
      <c r="AE25" s="655">
        <v>0</v>
      </c>
      <c r="AF25" s="655">
        <v>0</v>
      </c>
      <c r="AG25" s="655">
        <v>0</v>
      </c>
      <c r="AH25" s="655">
        <v>0</v>
      </c>
      <c r="AI25" s="655">
        <v>0</v>
      </c>
      <c r="AJ25" s="656">
        <v>0</v>
      </c>
      <c r="AL25" s="629"/>
    </row>
    <row r="26" spans="1:44" ht="27" customHeight="1" x14ac:dyDescent="0.25">
      <c r="A26" s="175"/>
      <c r="B26" s="199"/>
      <c r="C26" s="177"/>
      <c r="D26" s="200"/>
      <c r="E26" s="201"/>
      <c r="F26" s="200"/>
      <c r="G26" s="200"/>
      <c r="H26" s="202"/>
      <c r="I26" s="203"/>
      <c r="J26" s="204"/>
      <c r="K26" s="177"/>
      <c r="L26" s="204"/>
      <c r="M26" s="205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</row>
    <row r="27" spans="1:44" ht="27" customHeight="1" x14ac:dyDescent="0.25">
      <c r="A27" s="175"/>
      <c r="B27" s="199"/>
      <c r="C27" s="177"/>
      <c r="D27" s="177"/>
      <c r="E27" s="206"/>
      <c r="F27" s="177"/>
      <c r="G27" s="177"/>
      <c r="H27" s="177"/>
      <c r="I27" s="180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</row>
    <row r="28" spans="1:44" ht="27" customHeight="1" x14ac:dyDescent="0.25">
      <c r="A28" s="175"/>
      <c r="B28" s="199"/>
      <c r="C28" s="200"/>
      <c r="D28" s="159" t="str">
        <f>'TITLE PAGE'!B9</f>
        <v>Company:</v>
      </c>
      <c r="E28" s="319" t="str">
        <f>'TITLE PAGE'!D9</f>
        <v>Severn Trent Water</v>
      </c>
      <c r="F28" s="200"/>
      <c r="G28" s="200"/>
      <c r="H28" s="200"/>
      <c r="I28" s="200"/>
      <c r="J28" s="200"/>
      <c r="K28" s="177"/>
      <c r="L28" s="200"/>
      <c r="M28" s="200"/>
      <c r="N28" s="200"/>
      <c r="O28" s="200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</row>
    <row r="29" spans="1:44" ht="27" customHeight="1" x14ac:dyDescent="0.25">
      <c r="A29" s="175"/>
      <c r="B29" s="199"/>
      <c r="C29" s="200"/>
      <c r="D29" s="163" t="str">
        <f>'TITLE PAGE'!B10</f>
        <v>Resource Zone Name:</v>
      </c>
      <c r="E29" s="320" t="str">
        <f>'TITLE PAGE'!D10</f>
        <v>Rutland</v>
      </c>
      <c r="F29" s="200"/>
      <c r="G29" s="200"/>
      <c r="H29" s="200"/>
      <c r="I29" s="200"/>
      <c r="J29" s="200"/>
      <c r="K29" s="177"/>
      <c r="L29" s="200"/>
      <c r="M29" s="200"/>
      <c r="N29" s="200"/>
      <c r="O29" s="200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</row>
    <row r="30" spans="1:44" ht="27" customHeight="1" x14ac:dyDescent="0.2">
      <c r="A30" s="175"/>
      <c r="B30" s="207"/>
      <c r="C30" s="200"/>
      <c r="D30" s="163" t="str">
        <f>'TITLE PAGE'!B11</f>
        <v>Resource Zone Number:</v>
      </c>
      <c r="E30" s="321">
        <f>'TITLE PAGE'!D11</f>
        <v>9</v>
      </c>
      <c r="F30" s="200"/>
      <c r="G30" s="200"/>
      <c r="H30" s="200"/>
      <c r="I30" s="200"/>
      <c r="J30" s="200"/>
      <c r="K30" s="177"/>
      <c r="L30" s="200"/>
      <c r="M30" s="200"/>
      <c r="N30" s="200"/>
      <c r="O30" s="200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</row>
    <row r="31" spans="1:44" ht="27" customHeight="1" x14ac:dyDescent="0.25">
      <c r="A31" s="175"/>
      <c r="B31" s="199"/>
      <c r="C31" s="200"/>
      <c r="D31" s="163" t="str">
        <f>'TITLE PAGE'!B12</f>
        <v xml:space="preserve">Planning Scenario Name:                                                                     </v>
      </c>
      <c r="E31" s="320" t="str">
        <f>'TITLE PAGE'!D12</f>
        <v>Dry Year Annual Average</v>
      </c>
      <c r="F31" s="200"/>
      <c r="G31" s="200"/>
      <c r="H31" s="200"/>
      <c r="I31" s="200"/>
      <c r="J31" s="200"/>
      <c r="K31" s="177"/>
      <c r="L31" s="200"/>
      <c r="M31" s="200"/>
      <c r="N31" s="200"/>
      <c r="O31" s="200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</row>
    <row r="32" spans="1:44" ht="27" customHeight="1" x14ac:dyDescent="0.25">
      <c r="A32" s="175"/>
      <c r="B32" s="199"/>
      <c r="C32" s="200"/>
      <c r="D32" s="171" t="str">
        <f>'TITLE PAGE'!B13</f>
        <v xml:space="preserve">Chosen Level of Service:  </v>
      </c>
      <c r="E32" s="208" t="str">
        <f>'TITLE PAGE'!D13</f>
        <v>No more than 3 in 100 Temporary Use Bans</v>
      </c>
      <c r="F32" s="200"/>
      <c r="G32" s="200"/>
      <c r="H32" s="200"/>
      <c r="I32" s="200"/>
      <c r="J32" s="200"/>
      <c r="K32" s="177"/>
      <c r="L32" s="200"/>
      <c r="M32" s="200"/>
      <c r="N32" s="200"/>
      <c r="O32" s="200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</row>
    <row r="33" spans="1:36" ht="27" customHeight="1" x14ac:dyDescent="0.25">
      <c r="A33" s="175"/>
      <c r="B33" s="199"/>
      <c r="C33" s="200"/>
      <c r="D33" s="200"/>
      <c r="E33" s="209"/>
      <c r="F33" s="200"/>
      <c r="G33" s="200"/>
      <c r="H33" s="200"/>
      <c r="I33" s="200"/>
      <c r="J33" s="200"/>
      <c r="K33" s="177"/>
      <c r="L33" s="200"/>
      <c r="M33" s="200"/>
      <c r="N33" s="200"/>
      <c r="O33" s="200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</row>
  </sheetData>
  <sheetProtection algorithmName="SHA-512" hashValue="XzxHfgv+Y1KpNLXtXb8jwqqRKbxc0q8pw8/c9vjlNsdp2bpXuF9UzPOEpWnurbXw4Zewsg199VjbImS1BXmsYw==" saltValue="PTew48hygxBW0iej40MeZQ==" spinCount="100000" sheet="1" objects="1" scenarios="1" selectLockedCells="1" selectUnlockedCells="1"/>
  <mergeCells count="4">
    <mergeCell ref="I1:J1"/>
    <mergeCell ref="B4:B17"/>
    <mergeCell ref="B18:B25"/>
    <mergeCell ref="AQ1:AS1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zoomScale="80" zoomScaleNormal="80" workbookViewId="0">
      <selection activeCell="E22" sqref="E22"/>
    </sheetView>
  </sheetViews>
  <sheetFormatPr defaultColWidth="8.88671875" defaultRowHeight="15" x14ac:dyDescent="0.2"/>
  <cols>
    <col min="1" max="1" width="2.109375" customWidth="1"/>
    <col min="2" max="3" width="6.88671875" customWidth="1"/>
    <col min="4" max="4" width="36.77734375" customWidth="1"/>
    <col min="5" max="5" width="38.109375" customWidth="1"/>
    <col min="6" max="6" width="6.88671875" customWidth="1"/>
    <col min="7" max="7" width="8.21875" bestFit="1" customWidth="1"/>
    <col min="8" max="8" width="13.21875" customWidth="1"/>
    <col min="9" max="36" width="11.44140625" customWidth="1"/>
    <col min="253" max="253" width="2.109375" customWidth="1"/>
    <col min="254" max="255" width="6.88671875" customWidth="1"/>
    <col min="256" max="256" width="43.44140625" customWidth="1"/>
    <col min="257" max="257" width="38.109375" customWidth="1"/>
    <col min="258" max="258" width="6.88671875" customWidth="1"/>
    <col min="259" max="259" width="8.21875" bestFit="1" customWidth="1"/>
    <col min="260" max="260" width="13.21875" customWidth="1"/>
    <col min="261" max="288" width="11.44140625" customWidth="1"/>
    <col min="509" max="509" width="2.109375" customWidth="1"/>
    <col min="510" max="511" width="6.88671875" customWidth="1"/>
    <col min="512" max="512" width="43.44140625" customWidth="1"/>
    <col min="513" max="513" width="38.109375" customWidth="1"/>
    <col min="514" max="514" width="6.88671875" customWidth="1"/>
    <col min="515" max="515" width="8.21875" bestFit="1" customWidth="1"/>
    <col min="516" max="516" width="13.21875" customWidth="1"/>
    <col min="517" max="544" width="11.44140625" customWidth="1"/>
    <col min="765" max="765" width="2.109375" customWidth="1"/>
    <col min="766" max="767" width="6.88671875" customWidth="1"/>
    <col min="768" max="768" width="43.44140625" customWidth="1"/>
    <col min="769" max="769" width="38.109375" customWidth="1"/>
    <col min="770" max="770" width="6.88671875" customWidth="1"/>
    <col min="771" max="771" width="8.21875" bestFit="1" customWidth="1"/>
    <col min="772" max="772" width="13.21875" customWidth="1"/>
    <col min="773" max="800" width="11.44140625" customWidth="1"/>
    <col min="1021" max="1021" width="2.109375" customWidth="1"/>
    <col min="1022" max="1023" width="6.88671875" customWidth="1"/>
    <col min="1024" max="1024" width="43.44140625" customWidth="1"/>
    <col min="1025" max="1025" width="38.109375" customWidth="1"/>
    <col min="1026" max="1026" width="6.88671875" customWidth="1"/>
    <col min="1027" max="1027" width="8.21875" bestFit="1" customWidth="1"/>
    <col min="1028" max="1028" width="13.21875" customWidth="1"/>
    <col min="1029" max="1056" width="11.44140625" customWidth="1"/>
    <col min="1277" max="1277" width="2.109375" customWidth="1"/>
    <col min="1278" max="1279" width="6.88671875" customWidth="1"/>
    <col min="1280" max="1280" width="43.44140625" customWidth="1"/>
    <col min="1281" max="1281" width="38.109375" customWidth="1"/>
    <col min="1282" max="1282" width="6.88671875" customWidth="1"/>
    <col min="1283" max="1283" width="8.21875" bestFit="1" customWidth="1"/>
    <col min="1284" max="1284" width="13.21875" customWidth="1"/>
    <col min="1285" max="1312" width="11.44140625" customWidth="1"/>
    <col min="1533" max="1533" width="2.109375" customWidth="1"/>
    <col min="1534" max="1535" width="6.88671875" customWidth="1"/>
    <col min="1536" max="1536" width="43.44140625" customWidth="1"/>
    <col min="1537" max="1537" width="38.109375" customWidth="1"/>
    <col min="1538" max="1538" width="6.88671875" customWidth="1"/>
    <col min="1539" max="1539" width="8.21875" bestFit="1" customWidth="1"/>
    <col min="1540" max="1540" width="13.21875" customWidth="1"/>
    <col min="1541" max="1568" width="11.44140625" customWidth="1"/>
    <col min="1789" max="1789" width="2.109375" customWidth="1"/>
    <col min="1790" max="1791" width="6.88671875" customWidth="1"/>
    <col min="1792" max="1792" width="43.44140625" customWidth="1"/>
    <col min="1793" max="1793" width="38.109375" customWidth="1"/>
    <col min="1794" max="1794" width="6.88671875" customWidth="1"/>
    <col min="1795" max="1795" width="8.21875" bestFit="1" customWidth="1"/>
    <col min="1796" max="1796" width="13.21875" customWidth="1"/>
    <col min="1797" max="1824" width="11.44140625" customWidth="1"/>
    <col min="2045" max="2045" width="2.109375" customWidth="1"/>
    <col min="2046" max="2047" width="6.88671875" customWidth="1"/>
    <col min="2048" max="2048" width="43.44140625" customWidth="1"/>
    <col min="2049" max="2049" width="38.109375" customWidth="1"/>
    <col min="2050" max="2050" width="6.88671875" customWidth="1"/>
    <col min="2051" max="2051" width="8.21875" bestFit="1" customWidth="1"/>
    <col min="2052" max="2052" width="13.21875" customWidth="1"/>
    <col min="2053" max="2080" width="11.44140625" customWidth="1"/>
    <col min="2301" max="2301" width="2.109375" customWidth="1"/>
    <col min="2302" max="2303" width="6.88671875" customWidth="1"/>
    <col min="2304" max="2304" width="43.44140625" customWidth="1"/>
    <col min="2305" max="2305" width="38.109375" customWidth="1"/>
    <col min="2306" max="2306" width="6.88671875" customWidth="1"/>
    <col min="2307" max="2307" width="8.21875" bestFit="1" customWidth="1"/>
    <col min="2308" max="2308" width="13.21875" customWidth="1"/>
    <col min="2309" max="2336" width="11.44140625" customWidth="1"/>
    <col min="2557" max="2557" width="2.109375" customWidth="1"/>
    <col min="2558" max="2559" width="6.88671875" customWidth="1"/>
    <col min="2560" max="2560" width="43.44140625" customWidth="1"/>
    <col min="2561" max="2561" width="38.109375" customWidth="1"/>
    <col min="2562" max="2562" width="6.88671875" customWidth="1"/>
    <col min="2563" max="2563" width="8.21875" bestFit="1" customWidth="1"/>
    <col min="2564" max="2564" width="13.21875" customWidth="1"/>
    <col min="2565" max="2592" width="11.44140625" customWidth="1"/>
    <col min="2813" max="2813" width="2.109375" customWidth="1"/>
    <col min="2814" max="2815" width="6.88671875" customWidth="1"/>
    <col min="2816" max="2816" width="43.44140625" customWidth="1"/>
    <col min="2817" max="2817" width="38.109375" customWidth="1"/>
    <col min="2818" max="2818" width="6.88671875" customWidth="1"/>
    <col min="2819" max="2819" width="8.21875" bestFit="1" customWidth="1"/>
    <col min="2820" max="2820" width="13.21875" customWidth="1"/>
    <col min="2821" max="2848" width="11.44140625" customWidth="1"/>
    <col min="3069" max="3069" width="2.109375" customWidth="1"/>
    <col min="3070" max="3071" width="6.88671875" customWidth="1"/>
    <col min="3072" max="3072" width="43.44140625" customWidth="1"/>
    <col min="3073" max="3073" width="38.109375" customWidth="1"/>
    <col min="3074" max="3074" width="6.88671875" customWidth="1"/>
    <col min="3075" max="3075" width="8.21875" bestFit="1" customWidth="1"/>
    <col min="3076" max="3076" width="13.21875" customWidth="1"/>
    <col min="3077" max="3104" width="11.44140625" customWidth="1"/>
    <col min="3325" max="3325" width="2.109375" customWidth="1"/>
    <col min="3326" max="3327" width="6.88671875" customWidth="1"/>
    <col min="3328" max="3328" width="43.44140625" customWidth="1"/>
    <col min="3329" max="3329" width="38.109375" customWidth="1"/>
    <col min="3330" max="3330" width="6.88671875" customWidth="1"/>
    <col min="3331" max="3331" width="8.21875" bestFit="1" customWidth="1"/>
    <col min="3332" max="3332" width="13.21875" customWidth="1"/>
    <col min="3333" max="3360" width="11.44140625" customWidth="1"/>
    <col min="3581" max="3581" width="2.109375" customWidth="1"/>
    <col min="3582" max="3583" width="6.88671875" customWidth="1"/>
    <col min="3584" max="3584" width="43.44140625" customWidth="1"/>
    <col min="3585" max="3585" width="38.109375" customWidth="1"/>
    <col min="3586" max="3586" width="6.88671875" customWidth="1"/>
    <col min="3587" max="3587" width="8.21875" bestFit="1" customWidth="1"/>
    <col min="3588" max="3588" width="13.21875" customWidth="1"/>
    <col min="3589" max="3616" width="11.44140625" customWidth="1"/>
    <col min="3837" max="3837" width="2.109375" customWidth="1"/>
    <col min="3838" max="3839" width="6.88671875" customWidth="1"/>
    <col min="3840" max="3840" width="43.44140625" customWidth="1"/>
    <col min="3841" max="3841" width="38.109375" customWidth="1"/>
    <col min="3842" max="3842" width="6.88671875" customWidth="1"/>
    <col min="3843" max="3843" width="8.21875" bestFit="1" customWidth="1"/>
    <col min="3844" max="3844" width="13.21875" customWidth="1"/>
    <col min="3845" max="3872" width="11.44140625" customWidth="1"/>
    <col min="4093" max="4093" width="2.109375" customWidth="1"/>
    <col min="4094" max="4095" width="6.88671875" customWidth="1"/>
    <col min="4096" max="4096" width="43.44140625" customWidth="1"/>
    <col min="4097" max="4097" width="38.109375" customWidth="1"/>
    <col min="4098" max="4098" width="6.88671875" customWidth="1"/>
    <col min="4099" max="4099" width="8.21875" bestFit="1" customWidth="1"/>
    <col min="4100" max="4100" width="13.21875" customWidth="1"/>
    <col min="4101" max="4128" width="11.44140625" customWidth="1"/>
    <col min="4349" max="4349" width="2.109375" customWidth="1"/>
    <col min="4350" max="4351" width="6.88671875" customWidth="1"/>
    <col min="4352" max="4352" width="43.44140625" customWidth="1"/>
    <col min="4353" max="4353" width="38.109375" customWidth="1"/>
    <col min="4354" max="4354" width="6.88671875" customWidth="1"/>
    <col min="4355" max="4355" width="8.21875" bestFit="1" customWidth="1"/>
    <col min="4356" max="4356" width="13.21875" customWidth="1"/>
    <col min="4357" max="4384" width="11.44140625" customWidth="1"/>
    <col min="4605" max="4605" width="2.109375" customWidth="1"/>
    <col min="4606" max="4607" width="6.88671875" customWidth="1"/>
    <col min="4608" max="4608" width="43.44140625" customWidth="1"/>
    <col min="4609" max="4609" width="38.109375" customWidth="1"/>
    <col min="4610" max="4610" width="6.88671875" customWidth="1"/>
    <col min="4611" max="4611" width="8.21875" bestFit="1" customWidth="1"/>
    <col min="4612" max="4612" width="13.21875" customWidth="1"/>
    <col min="4613" max="4640" width="11.44140625" customWidth="1"/>
    <col min="4861" max="4861" width="2.109375" customWidth="1"/>
    <col min="4862" max="4863" width="6.88671875" customWidth="1"/>
    <col min="4864" max="4864" width="43.44140625" customWidth="1"/>
    <col min="4865" max="4865" width="38.109375" customWidth="1"/>
    <col min="4866" max="4866" width="6.88671875" customWidth="1"/>
    <col min="4867" max="4867" width="8.21875" bestFit="1" customWidth="1"/>
    <col min="4868" max="4868" width="13.21875" customWidth="1"/>
    <col min="4869" max="4896" width="11.44140625" customWidth="1"/>
    <col min="5117" max="5117" width="2.109375" customWidth="1"/>
    <col min="5118" max="5119" width="6.88671875" customWidth="1"/>
    <col min="5120" max="5120" width="43.44140625" customWidth="1"/>
    <col min="5121" max="5121" width="38.109375" customWidth="1"/>
    <col min="5122" max="5122" width="6.88671875" customWidth="1"/>
    <col min="5123" max="5123" width="8.21875" bestFit="1" customWidth="1"/>
    <col min="5124" max="5124" width="13.21875" customWidth="1"/>
    <col min="5125" max="5152" width="11.44140625" customWidth="1"/>
    <col min="5373" max="5373" width="2.109375" customWidth="1"/>
    <col min="5374" max="5375" width="6.88671875" customWidth="1"/>
    <col min="5376" max="5376" width="43.44140625" customWidth="1"/>
    <col min="5377" max="5377" width="38.109375" customWidth="1"/>
    <col min="5378" max="5378" width="6.88671875" customWidth="1"/>
    <col min="5379" max="5379" width="8.21875" bestFit="1" customWidth="1"/>
    <col min="5380" max="5380" width="13.21875" customWidth="1"/>
    <col min="5381" max="5408" width="11.44140625" customWidth="1"/>
    <col min="5629" max="5629" width="2.109375" customWidth="1"/>
    <col min="5630" max="5631" width="6.88671875" customWidth="1"/>
    <col min="5632" max="5632" width="43.44140625" customWidth="1"/>
    <col min="5633" max="5633" width="38.109375" customWidth="1"/>
    <col min="5634" max="5634" width="6.88671875" customWidth="1"/>
    <col min="5635" max="5635" width="8.21875" bestFit="1" customWidth="1"/>
    <col min="5636" max="5636" width="13.21875" customWidth="1"/>
    <col min="5637" max="5664" width="11.44140625" customWidth="1"/>
    <col min="5885" max="5885" width="2.109375" customWidth="1"/>
    <col min="5886" max="5887" width="6.88671875" customWidth="1"/>
    <col min="5888" max="5888" width="43.44140625" customWidth="1"/>
    <col min="5889" max="5889" width="38.109375" customWidth="1"/>
    <col min="5890" max="5890" width="6.88671875" customWidth="1"/>
    <col min="5891" max="5891" width="8.21875" bestFit="1" customWidth="1"/>
    <col min="5892" max="5892" width="13.21875" customWidth="1"/>
    <col min="5893" max="5920" width="11.44140625" customWidth="1"/>
    <col min="6141" max="6141" width="2.109375" customWidth="1"/>
    <col min="6142" max="6143" width="6.88671875" customWidth="1"/>
    <col min="6144" max="6144" width="43.44140625" customWidth="1"/>
    <col min="6145" max="6145" width="38.109375" customWidth="1"/>
    <col min="6146" max="6146" width="6.88671875" customWidth="1"/>
    <col min="6147" max="6147" width="8.21875" bestFit="1" customWidth="1"/>
    <col min="6148" max="6148" width="13.21875" customWidth="1"/>
    <col min="6149" max="6176" width="11.44140625" customWidth="1"/>
    <col min="6397" max="6397" width="2.109375" customWidth="1"/>
    <col min="6398" max="6399" width="6.88671875" customWidth="1"/>
    <col min="6400" max="6400" width="43.44140625" customWidth="1"/>
    <col min="6401" max="6401" width="38.109375" customWidth="1"/>
    <col min="6402" max="6402" width="6.88671875" customWidth="1"/>
    <col min="6403" max="6403" width="8.21875" bestFit="1" customWidth="1"/>
    <col min="6404" max="6404" width="13.21875" customWidth="1"/>
    <col min="6405" max="6432" width="11.44140625" customWidth="1"/>
    <col min="6653" max="6653" width="2.109375" customWidth="1"/>
    <col min="6654" max="6655" width="6.88671875" customWidth="1"/>
    <col min="6656" max="6656" width="43.44140625" customWidth="1"/>
    <col min="6657" max="6657" width="38.109375" customWidth="1"/>
    <col min="6658" max="6658" width="6.88671875" customWidth="1"/>
    <col min="6659" max="6659" width="8.21875" bestFit="1" customWidth="1"/>
    <col min="6660" max="6660" width="13.21875" customWidth="1"/>
    <col min="6661" max="6688" width="11.44140625" customWidth="1"/>
    <col min="6909" max="6909" width="2.109375" customWidth="1"/>
    <col min="6910" max="6911" width="6.88671875" customWidth="1"/>
    <col min="6912" max="6912" width="43.44140625" customWidth="1"/>
    <col min="6913" max="6913" width="38.109375" customWidth="1"/>
    <col min="6914" max="6914" width="6.88671875" customWidth="1"/>
    <col min="6915" max="6915" width="8.21875" bestFit="1" customWidth="1"/>
    <col min="6916" max="6916" width="13.21875" customWidth="1"/>
    <col min="6917" max="6944" width="11.44140625" customWidth="1"/>
    <col min="7165" max="7165" width="2.109375" customWidth="1"/>
    <col min="7166" max="7167" width="6.88671875" customWidth="1"/>
    <col min="7168" max="7168" width="43.44140625" customWidth="1"/>
    <col min="7169" max="7169" width="38.109375" customWidth="1"/>
    <col min="7170" max="7170" width="6.88671875" customWidth="1"/>
    <col min="7171" max="7171" width="8.21875" bestFit="1" customWidth="1"/>
    <col min="7172" max="7172" width="13.21875" customWidth="1"/>
    <col min="7173" max="7200" width="11.44140625" customWidth="1"/>
    <col min="7421" max="7421" width="2.109375" customWidth="1"/>
    <col min="7422" max="7423" width="6.88671875" customWidth="1"/>
    <col min="7424" max="7424" width="43.44140625" customWidth="1"/>
    <col min="7425" max="7425" width="38.109375" customWidth="1"/>
    <col min="7426" max="7426" width="6.88671875" customWidth="1"/>
    <col min="7427" max="7427" width="8.21875" bestFit="1" customWidth="1"/>
    <col min="7428" max="7428" width="13.21875" customWidth="1"/>
    <col min="7429" max="7456" width="11.44140625" customWidth="1"/>
    <col min="7677" max="7677" width="2.109375" customWidth="1"/>
    <col min="7678" max="7679" width="6.88671875" customWidth="1"/>
    <col min="7680" max="7680" width="43.44140625" customWidth="1"/>
    <col min="7681" max="7681" width="38.109375" customWidth="1"/>
    <col min="7682" max="7682" width="6.88671875" customWidth="1"/>
    <col min="7683" max="7683" width="8.21875" bestFit="1" customWidth="1"/>
    <col min="7684" max="7684" width="13.21875" customWidth="1"/>
    <col min="7685" max="7712" width="11.44140625" customWidth="1"/>
    <col min="7933" max="7933" width="2.109375" customWidth="1"/>
    <col min="7934" max="7935" width="6.88671875" customWidth="1"/>
    <col min="7936" max="7936" width="43.44140625" customWidth="1"/>
    <col min="7937" max="7937" width="38.109375" customWidth="1"/>
    <col min="7938" max="7938" width="6.88671875" customWidth="1"/>
    <col min="7939" max="7939" width="8.21875" bestFit="1" customWidth="1"/>
    <col min="7940" max="7940" width="13.21875" customWidth="1"/>
    <col min="7941" max="7968" width="11.44140625" customWidth="1"/>
    <col min="8189" max="8189" width="2.109375" customWidth="1"/>
    <col min="8190" max="8191" width="6.88671875" customWidth="1"/>
    <col min="8192" max="8192" width="43.44140625" customWidth="1"/>
    <col min="8193" max="8193" width="38.109375" customWidth="1"/>
    <col min="8194" max="8194" width="6.88671875" customWidth="1"/>
    <col min="8195" max="8195" width="8.21875" bestFit="1" customWidth="1"/>
    <col min="8196" max="8196" width="13.21875" customWidth="1"/>
    <col min="8197" max="8224" width="11.44140625" customWidth="1"/>
    <col min="8445" max="8445" width="2.109375" customWidth="1"/>
    <col min="8446" max="8447" width="6.88671875" customWidth="1"/>
    <col min="8448" max="8448" width="43.44140625" customWidth="1"/>
    <col min="8449" max="8449" width="38.109375" customWidth="1"/>
    <col min="8450" max="8450" width="6.88671875" customWidth="1"/>
    <col min="8451" max="8451" width="8.21875" bestFit="1" customWidth="1"/>
    <col min="8452" max="8452" width="13.21875" customWidth="1"/>
    <col min="8453" max="8480" width="11.44140625" customWidth="1"/>
    <col min="8701" max="8701" width="2.109375" customWidth="1"/>
    <col min="8702" max="8703" width="6.88671875" customWidth="1"/>
    <col min="8704" max="8704" width="43.44140625" customWidth="1"/>
    <col min="8705" max="8705" width="38.109375" customWidth="1"/>
    <col min="8706" max="8706" width="6.88671875" customWidth="1"/>
    <col min="8707" max="8707" width="8.21875" bestFit="1" customWidth="1"/>
    <col min="8708" max="8708" width="13.21875" customWidth="1"/>
    <col min="8709" max="8736" width="11.44140625" customWidth="1"/>
    <col min="8957" max="8957" width="2.109375" customWidth="1"/>
    <col min="8958" max="8959" width="6.88671875" customWidth="1"/>
    <col min="8960" max="8960" width="43.44140625" customWidth="1"/>
    <col min="8961" max="8961" width="38.109375" customWidth="1"/>
    <col min="8962" max="8962" width="6.88671875" customWidth="1"/>
    <col min="8963" max="8963" width="8.21875" bestFit="1" customWidth="1"/>
    <col min="8964" max="8964" width="13.21875" customWidth="1"/>
    <col min="8965" max="8992" width="11.44140625" customWidth="1"/>
    <col min="9213" max="9213" width="2.109375" customWidth="1"/>
    <col min="9214" max="9215" width="6.88671875" customWidth="1"/>
    <col min="9216" max="9216" width="43.44140625" customWidth="1"/>
    <col min="9217" max="9217" width="38.109375" customWidth="1"/>
    <col min="9218" max="9218" width="6.88671875" customWidth="1"/>
    <col min="9219" max="9219" width="8.21875" bestFit="1" customWidth="1"/>
    <col min="9220" max="9220" width="13.21875" customWidth="1"/>
    <col min="9221" max="9248" width="11.44140625" customWidth="1"/>
    <col min="9469" max="9469" width="2.109375" customWidth="1"/>
    <col min="9470" max="9471" width="6.88671875" customWidth="1"/>
    <col min="9472" max="9472" width="43.44140625" customWidth="1"/>
    <col min="9473" max="9473" width="38.109375" customWidth="1"/>
    <col min="9474" max="9474" width="6.88671875" customWidth="1"/>
    <col min="9475" max="9475" width="8.21875" bestFit="1" customWidth="1"/>
    <col min="9476" max="9476" width="13.21875" customWidth="1"/>
    <col min="9477" max="9504" width="11.44140625" customWidth="1"/>
    <col min="9725" max="9725" width="2.109375" customWidth="1"/>
    <col min="9726" max="9727" width="6.88671875" customWidth="1"/>
    <col min="9728" max="9728" width="43.44140625" customWidth="1"/>
    <col min="9729" max="9729" width="38.109375" customWidth="1"/>
    <col min="9730" max="9730" width="6.88671875" customWidth="1"/>
    <col min="9731" max="9731" width="8.21875" bestFit="1" customWidth="1"/>
    <col min="9732" max="9732" width="13.21875" customWidth="1"/>
    <col min="9733" max="9760" width="11.44140625" customWidth="1"/>
    <col min="9981" max="9981" width="2.109375" customWidth="1"/>
    <col min="9982" max="9983" width="6.88671875" customWidth="1"/>
    <col min="9984" max="9984" width="43.44140625" customWidth="1"/>
    <col min="9985" max="9985" width="38.109375" customWidth="1"/>
    <col min="9986" max="9986" width="6.88671875" customWidth="1"/>
    <col min="9987" max="9987" width="8.21875" bestFit="1" customWidth="1"/>
    <col min="9988" max="9988" width="13.21875" customWidth="1"/>
    <col min="9989" max="10016" width="11.44140625" customWidth="1"/>
    <col min="10237" max="10237" width="2.109375" customWidth="1"/>
    <col min="10238" max="10239" width="6.88671875" customWidth="1"/>
    <col min="10240" max="10240" width="43.44140625" customWidth="1"/>
    <col min="10241" max="10241" width="38.109375" customWidth="1"/>
    <col min="10242" max="10242" width="6.88671875" customWidth="1"/>
    <col min="10243" max="10243" width="8.21875" bestFit="1" customWidth="1"/>
    <col min="10244" max="10244" width="13.21875" customWidth="1"/>
    <col min="10245" max="10272" width="11.44140625" customWidth="1"/>
    <col min="10493" max="10493" width="2.109375" customWidth="1"/>
    <col min="10494" max="10495" width="6.88671875" customWidth="1"/>
    <col min="10496" max="10496" width="43.44140625" customWidth="1"/>
    <col min="10497" max="10497" width="38.109375" customWidth="1"/>
    <col min="10498" max="10498" width="6.88671875" customWidth="1"/>
    <col min="10499" max="10499" width="8.21875" bestFit="1" customWidth="1"/>
    <col min="10500" max="10500" width="13.21875" customWidth="1"/>
    <col min="10501" max="10528" width="11.44140625" customWidth="1"/>
    <col min="10749" max="10749" width="2.109375" customWidth="1"/>
    <col min="10750" max="10751" width="6.88671875" customWidth="1"/>
    <col min="10752" max="10752" width="43.44140625" customWidth="1"/>
    <col min="10753" max="10753" width="38.109375" customWidth="1"/>
    <col min="10754" max="10754" width="6.88671875" customWidth="1"/>
    <col min="10755" max="10755" width="8.21875" bestFit="1" customWidth="1"/>
    <col min="10756" max="10756" width="13.21875" customWidth="1"/>
    <col min="10757" max="10784" width="11.44140625" customWidth="1"/>
    <col min="11005" max="11005" width="2.109375" customWidth="1"/>
    <col min="11006" max="11007" width="6.88671875" customWidth="1"/>
    <col min="11008" max="11008" width="43.44140625" customWidth="1"/>
    <col min="11009" max="11009" width="38.109375" customWidth="1"/>
    <col min="11010" max="11010" width="6.88671875" customWidth="1"/>
    <col min="11011" max="11011" width="8.21875" bestFit="1" customWidth="1"/>
    <col min="11012" max="11012" width="13.21875" customWidth="1"/>
    <col min="11013" max="11040" width="11.44140625" customWidth="1"/>
    <col min="11261" max="11261" width="2.109375" customWidth="1"/>
    <col min="11262" max="11263" width="6.88671875" customWidth="1"/>
    <col min="11264" max="11264" width="43.44140625" customWidth="1"/>
    <col min="11265" max="11265" width="38.109375" customWidth="1"/>
    <col min="11266" max="11266" width="6.88671875" customWidth="1"/>
    <col min="11267" max="11267" width="8.21875" bestFit="1" customWidth="1"/>
    <col min="11268" max="11268" width="13.21875" customWidth="1"/>
    <col min="11269" max="11296" width="11.44140625" customWidth="1"/>
    <col min="11517" max="11517" width="2.109375" customWidth="1"/>
    <col min="11518" max="11519" width="6.88671875" customWidth="1"/>
    <col min="11520" max="11520" width="43.44140625" customWidth="1"/>
    <col min="11521" max="11521" width="38.109375" customWidth="1"/>
    <col min="11522" max="11522" width="6.88671875" customWidth="1"/>
    <col min="11523" max="11523" width="8.21875" bestFit="1" customWidth="1"/>
    <col min="11524" max="11524" width="13.21875" customWidth="1"/>
    <col min="11525" max="11552" width="11.44140625" customWidth="1"/>
    <col min="11773" max="11773" width="2.109375" customWidth="1"/>
    <col min="11774" max="11775" width="6.88671875" customWidth="1"/>
    <col min="11776" max="11776" width="43.44140625" customWidth="1"/>
    <col min="11777" max="11777" width="38.109375" customWidth="1"/>
    <col min="11778" max="11778" width="6.88671875" customWidth="1"/>
    <col min="11779" max="11779" width="8.21875" bestFit="1" customWidth="1"/>
    <col min="11780" max="11780" width="13.21875" customWidth="1"/>
    <col min="11781" max="11808" width="11.44140625" customWidth="1"/>
    <col min="12029" max="12029" width="2.109375" customWidth="1"/>
    <col min="12030" max="12031" width="6.88671875" customWidth="1"/>
    <col min="12032" max="12032" width="43.44140625" customWidth="1"/>
    <col min="12033" max="12033" width="38.109375" customWidth="1"/>
    <col min="12034" max="12034" width="6.88671875" customWidth="1"/>
    <col min="12035" max="12035" width="8.21875" bestFit="1" customWidth="1"/>
    <col min="12036" max="12036" width="13.21875" customWidth="1"/>
    <col min="12037" max="12064" width="11.44140625" customWidth="1"/>
    <col min="12285" max="12285" width="2.109375" customWidth="1"/>
    <col min="12286" max="12287" width="6.88671875" customWidth="1"/>
    <col min="12288" max="12288" width="43.44140625" customWidth="1"/>
    <col min="12289" max="12289" width="38.109375" customWidth="1"/>
    <col min="12290" max="12290" width="6.88671875" customWidth="1"/>
    <col min="12291" max="12291" width="8.21875" bestFit="1" customWidth="1"/>
    <col min="12292" max="12292" width="13.21875" customWidth="1"/>
    <col min="12293" max="12320" width="11.44140625" customWidth="1"/>
    <col min="12541" max="12541" width="2.109375" customWidth="1"/>
    <col min="12542" max="12543" width="6.88671875" customWidth="1"/>
    <col min="12544" max="12544" width="43.44140625" customWidth="1"/>
    <col min="12545" max="12545" width="38.109375" customWidth="1"/>
    <col min="12546" max="12546" width="6.88671875" customWidth="1"/>
    <col min="12547" max="12547" width="8.21875" bestFit="1" customWidth="1"/>
    <col min="12548" max="12548" width="13.21875" customWidth="1"/>
    <col min="12549" max="12576" width="11.44140625" customWidth="1"/>
    <col min="12797" max="12797" width="2.109375" customWidth="1"/>
    <col min="12798" max="12799" width="6.88671875" customWidth="1"/>
    <col min="12800" max="12800" width="43.44140625" customWidth="1"/>
    <col min="12801" max="12801" width="38.109375" customWidth="1"/>
    <col min="12802" max="12802" width="6.88671875" customWidth="1"/>
    <col min="12803" max="12803" width="8.21875" bestFit="1" customWidth="1"/>
    <col min="12804" max="12804" width="13.21875" customWidth="1"/>
    <col min="12805" max="12832" width="11.44140625" customWidth="1"/>
    <col min="13053" max="13053" width="2.109375" customWidth="1"/>
    <col min="13054" max="13055" width="6.88671875" customWidth="1"/>
    <col min="13056" max="13056" width="43.44140625" customWidth="1"/>
    <col min="13057" max="13057" width="38.109375" customWidth="1"/>
    <col min="13058" max="13058" width="6.88671875" customWidth="1"/>
    <col min="13059" max="13059" width="8.21875" bestFit="1" customWidth="1"/>
    <col min="13060" max="13060" width="13.21875" customWidth="1"/>
    <col min="13061" max="13088" width="11.44140625" customWidth="1"/>
    <col min="13309" max="13309" width="2.109375" customWidth="1"/>
    <col min="13310" max="13311" width="6.88671875" customWidth="1"/>
    <col min="13312" max="13312" width="43.44140625" customWidth="1"/>
    <col min="13313" max="13313" width="38.109375" customWidth="1"/>
    <col min="13314" max="13314" width="6.88671875" customWidth="1"/>
    <col min="13315" max="13315" width="8.21875" bestFit="1" customWidth="1"/>
    <col min="13316" max="13316" width="13.21875" customWidth="1"/>
    <col min="13317" max="13344" width="11.44140625" customWidth="1"/>
    <col min="13565" max="13565" width="2.109375" customWidth="1"/>
    <col min="13566" max="13567" width="6.88671875" customWidth="1"/>
    <col min="13568" max="13568" width="43.44140625" customWidth="1"/>
    <col min="13569" max="13569" width="38.109375" customWidth="1"/>
    <col min="13570" max="13570" width="6.88671875" customWidth="1"/>
    <col min="13571" max="13571" width="8.21875" bestFit="1" customWidth="1"/>
    <col min="13572" max="13572" width="13.21875" customWidth="1"/>
    <col min="13573" max="13600" width="11.44140625" customWidth="1"/>
    <col min="13821" max="13821" width="2.109375" customWidth="1"/>
    <col min="13822" max="13823" width="6.88671875" customWidth="1"/>
    <col min="13824" max="13824" width="43.44140625" customWidth="1"/>
    <col min="13825" max="13825" width="38.109375" customWidth="1"/>
    <col min="13826" max="13826" width="6.88671875" customWidth="1"/>
    <col min="13827" max="13827" width="8.21875" bestFit="1" customWidth="1"/>
    <col min="13828" max="13828" width="13.21875" customWidth="1"/>
    <col min="13829" max="13856" width="11.44140625" customWidth="1"/>
    <col min="14077" max="14077" width="2.109375" customWidth="1"/>
    <col min="14078" max="14079" width="6.88671875" customWidth="1"/>
    <col min="14080" max="14080" width="43.44140625" customWidth="1"/>
    <col min="14081" max="14081" width="38.109375" customWidth="1"/>
    <col min="14082" max="14082" width="6.88671875" customWidth="1"/>
    <col min="14083" max="14083" width="8.21875" bestFit="1" customWidth="1"/>
    <col min="14084" max="14084" width="13.21875" customWidth="1"/>
    <col min="14085" max="14112" width="11.44140625" customWidth="1"/>
    <col min="14333" max="14333" width="2.109375" customWidth="1"/>
    <col min="14334" max="14335" width="6.88671875" customWidth="1"/>
    <col min="14336" max="14336" width="43.44140625" customWidth="1"/>
    <col min="14337" max="14337" width="38.109375" customWidth="1"/>
    <col min="14338" max="14338" width="6.88671875" customWidth="1"/>
    <col min="14339" max="14339" width="8.21875" bestFit="1" customWidth="1"/>
    <col min="14340" max="14340" width="13.21875" customWidth="1"/>
    <col min="14341" max="14368" width="11.44140625" customWidth="1"/>
    <col min="14589" max="14589" width="2.109375" customWidth="1"/>
    <col min="14590" max="14591" width="6.88671875" customWidth="1"/>
    <col min="14592" max="14592" width="43.44140625" customWidth="1"/>
    <col min="14593" max="14593" width="38.109375" customWidth="1"/>
    <col min="14594" max="14594" width="6.88671875" customWidth="1"/>
    <col min="14595" max="14595" width="8.21875" bestFit="1" customWidth="1"/>
    <col min="14596" max="14596" width="13.21875" customWidth="1"/>
    <col min="14597" max="14624" width="11.44140625" customWidth="1"/>
    <col min="14845" max="14845" width="2.109375" customWidth="1"/>
    <col min="14846" max="14847" width="6.88671875" customWidth="1"/>
    <col min="14848" max="14848" width="43.44140625" customWidth="1"/>
    <col min="14849" max="14849" width="38.109375" customWidth="1"/>
    <col min="14850" max="14850" width="6.88671875" customWidth="1"/>
    <col min="14851" max="14851" width="8.21875" bestFit="1" customWidth="1"/>
    <col min="14852" max="14852" width="13.21875" customWidth="1"/>
    <col min="14853" max="14880" width="11.44140625" customWidth="1"/>
    <col min="15101" max="15101" width="2.109375" customWidth="1"/>
    <col min="15102" max="15103" width="6.88671875" customWidth="1"/>
    <col min="15104" max="15104" width="43.44140625" customWidth="1"/>
    <col min="15105" max="15105" width="38.109375" customWidth="1"/>
    <col min="15106" max="15106" width="6.88671875" customWidth="1"/>
    <col min="15107" max="15107" width="8.21875" bestFit="1" customWidth="1"/>
    <col min="15108" max="15108" width="13.21875" customWidth="1"/>
    <col min="15109" max="15136" width="11.44140625" customWidth="1"/>
    <col min="15357" max="15357" width="2.109375" customWidth="1"/>
    <col min="15358" max="15359" width="6.88671875" customWidth="1"/>
    <col min="15360" max="15360" width="43.44140625" customWidth="1"/>
    <col min="15361" max="15361" width="38.109375" customWidth="1"/>
    <col min="15362" max="15362" width="6.88671875" customWidth="1"/>
    <col min="15363" max="15363" width="8.21875" bestFit="1" customWidth="1"/>
    <col min="15364" max="15364" width="13.21875" customWidth="1"/>
    <col min="15365" max="15392" width="11.44140625" customWidth="1"/>
    <col min="15613" max="15613" width="2.109375" customWidth="1"/>
    <col min="15614" max="15615" width="6.88671875" customWidth="1"/>
    <col min="15616" max="15616" width="43.44140625" customWidth="1"/>
    <col min="15617" max="15617" width="38.109375" customWidth="1"/>
    <col min="15618" max="15618" width="6.88671875" customWidth="1"/>
    <col min="15619" max="15619" width="8.21875" bestFit="1" customWidth="1"/>
    <col min="15620" max="15620" width="13.21875" customWidth="1"/>
    <col min="15621" max="15648" width="11.44140625" customWidth="1"/>
    <col min="15869" max="15869" width="2.109375" customWidth="1"/>
    <col min="15870" max="15871" width="6.88671875" customWidth="1"/>
    <col min="15872" max="15872" width="43.44140625" customWidth="1"/>
    <col min="15873" max="15873" width="38.109375" customWidth="1"/>
    <col min="15874" max="15874" width="6.88671875" customWidth="1"/>
    <col min="15875" max="15875" width="8.21875" bestFit="1" customWidth="1"/>
    <col min="15876" max="15876" width="13.21875" customWidth="1"/>
    <col min="15877" max="15904" width="11.44140625" customWidth="1"/>
    <col min="16125" max="16125" width="2.109375" customWidth="1"/>
    <col min="16126" max="16127" width="6.88671875" customWidth="1"/>
    <col min="16128" max="16128" width="43.44140625" customWidth="1"/>
    <col min="16129" max="16129" width="38.109375" customWidth="1"/>
    <col min="16130" max="16130" width="6.88671875" customWidth="1"/>
    <col min="16131" max="16131" width="8.21875" bestFit="1" customWidth="1"/>
    <col min="16132" max="16132" width="13.21875" customWidth="1"/>
    <col min="16133" max="16160" width="11.44140625" customWidth="1"/>
  </cols>
  <sheetData>
    <row r="1" spans="1:36" ht="18.75" thickBot="1" x14ac:dyDescent="0.25">
      <c r="A1" s="135"/>
      <c r="B1" s="181"/>
      <c r="C1" s="182" t="s">
        <v>188</v>
      </c>
      <c r="D1" s="210"/>
      <c r="E1" s="211"/>
      <c r="F1" s="212"/>
      <c r="G1" s="212"/>
      <c r="H1" s="212"/>
      <c r="I1" s="938"/>
      <c r="J1" s="926"/>
      <c r="K1" s="926"/>
      <c r="L1" s="186"/>
      <c r="M1" s="186"/>
      <c r="N1" s="186"/>
      <c r="O1" s="186"/>
      <c r="P1" s="186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9"/>
      <c r="AI1" s="187"/>
      <c r="AJ1" s="213"/>
    </row>
    <row r="2" spans="1:36" ht="32.25" thickBot="1" x14ac:dyDescent="0.25">
      <c r="A2" s="190"/>
      <c r="B2" s="191"/>
      <c r="C2" s="279" t="s">
        <v>112</v>
      </c>
      <c r="D2" s="192" t="s">
        <v>140</v>
      </c>
      <c r="E2" s="826" t="s">
        <v>113</v>
      </c>
      <c r="F2" s="192" t="s">
        <v>141</v>
      </c>
      <c r="G2" s="192" t="s">
        <v>189</v>
      </c>
      <c r="H2" s="214" t="str">
        <f>'TITLE PAGE'!D14</f>
        <v>2016-17</v>
      </c>
      <c r="I2" s="281" t="str">
        <f>'WRZ summary'!E3</f>
        <v>For info 2017-18</v>
      </c>
      <c r="J2" s="281" t="str">
        <f>'WRZ summary'!F3</f>
        <v>For info 2018-19</v>
      </c>
      <c r="K2" s="281" t="str">
        <f>'WRZ summary'!G3</f>
        <v>For info 2019-20</v>
      </c>
      <c r="L2" s="215" t="str">
        <f>'WRZ summary'!H3</f>
        <v>2020-21</v>
      </c>
      <c r="M2" s="215" t="str">
        <f>'WRZ summary'!I3</f>
        <v>2021-22</v>
      </c>
      <c r="N2" s="215" t="str">
        <f>'WRZ summary'!J3</f>
        <v>2022-23</v>
      </c>
      <c r="O2" s="215" t="str">
        <f>'WRZ summary'!K3</f>
        <v>2023-24</v>
      </c>
      <c r="P2" s="215" t="str">
        <f>'WRZ summary'!L3</f>
        <v>2024-25</v>
      </c>
      <c r="Q2" s="215" t="str">
        <f>'WRZ summary'!M3</f>
        <v>2025-26</v>
      </c>
      <c r="R2" s="215" t="str">
        <f>'WRZ summary'!N3</f>
        <v>2026-27</v>
      </c>
      <c r="S2" s="215" t="str">
        <f>'WRZ summary'!O3</f>
        <v>2027-28</v>
      </c>
      <c r="T2" s="215" t="str">
        <f>'WRZ summary'!P3</f>
        <v>2028-29</v>
      </c>
      <c r="U2" s="215" t="str">
        <f>'WRZ summary'!Q3</f>
        <v>2029-30</v>
      </c>
      <c r="V2" s="215" t="str">
        <f>'WRZ summary'!R3</f>
        <v>2030-31</v>
      </c>
      <c r="W2" s="215" t="str">
        <f>'WRZ summary'!S3</f>
        <v>2031-32</v>
      </c>
      <c r="X2" s="215" t="str">
        <f>'WRZ summary'!T3</f>
        <v>2032-33</v>
      </c>
      <c r="Y2" s="215" t="str">
        <f>'WRZ summary'!U3</f>
        <v>2033-34</v>
      </c>
      <c r="Z2" s="215" t="str">
        <f>'WRZ summary'!V3</f>
        <v>2034-35</v>
      </c>
      <c r="AA2" s="215" t="str">
        <f>'WRZ summary'!W3</f>
        <v>2035-36</v>
      </c>
      <c r="AB2" s="215" t="str">
        <f>'WRZ summary'!X3</f>
        <v>2036-37</v>
      </c>
      <c r="AC2" s="215" t="str">
        <f>'WRZ summary'!Y3</f>
        <v>2037-38</v>
      </c>
      <c r="AD2" s="215" t="str">
        <f>'WRZ summary'!Z3</f>
        <v>2038-39</v>
      </c>
      <c r="AE2" s="215" t="str">
        <f>'WRZ summary'!AA3</f>
        <v>2039-40</v>
      </c>
      <c r="AF2" s="215" t="str">
        <f>'WRZ summary'!AB3</f>
        <v>2040-41</v>
      </c>
      <c r="AG2" s="215" t="str">
        <f>'WRZ summary'!AC3</f>
        <v>2041-42</v>
      </c>
      <c r="AH2" s="215" t="str">
        <f>'WRZ summary'!AD3</f>
        <v>2042-43</v>
      </c>
      <c r="AI2" s="215" t="str">
        <f>'WRZ summary'!AE3</f>
        <v>2043-44</v>
      </c>
      <c r="AJ2" s="216" t="str">
        <f>'WRZ summary'!AF3</f>
        <v>2044-45</v>
      </c>
    </row>
    <row r="3" spans="1:36" ht="25.15" customHeight="1" x14ac:dyDescent="0.2">
      <c r="A3" s="217"/>
      <c r="B3" s="939" t="s">
        <v>190</v>
      </c>
      <c r="C3" s="748" t="s">
        <v>191</v>
      </c>
      <c r="D3" s="827" t="s">
        <v>192</v>
      </c>
      <c r="E3" s="631" t="s">
        <v>124</v>
      </c>
      <c r="F3" s="632" t="s">
        <v>75</v>
      </c>
      <c r="G3" s="632">
        <v>2</v>
      </c>
      <c r="H3" s="661">
        <v>2.2318556793228743</v>
      </c>
      <c r="I3" s="744">
        <v>2.239264401042961</v>
      </c>
      <c r="J3" s="744">
        <v>2.241475683862987</v>
      </c>
      <c r="K3" s="744">
        <v>2.2504455669495251</v>
      </c>
      <c r="L3" s="828">
        <v>2.2553832088720309</v>
      </c>
      <c r="M3" s="828">
        <v>2.2740009720019723</v>
      </c>
      <c r="N3" s="828">
        <v>2.2880800251535081</v>
      </c>
      <c r="O3" s="828">
        <v>2.3013067259102908</v>
      </c>
      <c r="P3" s="828">
        <v>2.3061301048252054</v>
      </c>
      <c r="Q3" s="828">
        <v>2.3208591245379053</v>
      </c>
      <c r="R3" s="828">
        <v>2.3289264172649276</v>
      </c>
      <c r="S3" s="828">
        <v>2.3368419247431831</v>
      </c>
      <c r="T3" s="828">
        <v>2.3380721193266609</v>
      </c>
      <c r="U3" s="828">
        <v>2.3516910355147598</v>
      </c>
      <c r="V3" s="828">
        <v>2.3596196372748834</v>
      </c>
      <c r="W3" s="828">
        <v>2.3677121473646738</v>
      </c>
      <c r="X3" s="828">
        <v>2.369196587837858</v>
      </c>
      <c r="Y3" s="828">
        <v>2.3830765098650342</v>
      </c>
      <c r="Z3" s="828">
        <v>2.3901690421536785</v>
      </c>
      <c r="AA3" s="828">
        <v>2.3972347473069475</v>
      </c>
      <c r="AB3" s="828">
        <v>2.3976240889952245</v>
      </c>
      <c r="AC3" s="828">
        <v>2.4113271719508629</v>
      </c>
      <c r="AD3" s="828">
        <v>2.418664068417745</v>
      </c>
      <c r="AE3" s="828">
        <v>2.426062920821717</v>
      </c>
      <c r="AF3" s="828">
        <v>2.4269311388434174</v>
      </c>
      <c r="AG3" s="828">
        <v>2.4410668851793789</v>
      </c>
      <c r="AH3" s="828">
        <v>2.4486743533207354</v>
      </c>
      <c r="AI3" s="828">
        <v>2.4563227898450712</v>
      </c>
      <c r="AJ3" s="829">
        <v>2.4573450817487994</v>
      </c>
    </row>
    <row r="4" spans="1:36" ht="25.15" customHeight="1" x14ac:dyDescent="0.2">
      <c r="A4" s="175"/>
      <c r="B4" s="940"/>
      <c r="C4" s="749" t="s">
        <v>193</v>
      </c>
      <c r="D4" s="750" t="s">
        <v>194</v>
      </c>
      <c r="E4" s="633" t="s">
        <v>124</v>
      </c>
      <c r="F4" s="634" t="s">
        <v>75</v>
      </c>
      <c r="G4" s="634">
        <v>2</v>
      </c>
      <c r="H4" s="635">
        <v>5.7421374548421479E-2</v>
      </c>
      <c r="I4" s="740">
        <v>5.7421374548421479E-2</v>
      </c>
      <c r="J4" s="740">
        <v>5.7421374548421479E-2</v>
      </c>
      <c r="K4" s="740">
        <v>5.7421374548421479E-2</v>
      </c>
      <c r="L4" s="449">
        <v>5.7421374548421479E-2</v>
      </c>
      <c r="M4" s="449">
        <v>5.7421374548421479E-2</v>
      </c>
      <c r="N4" s="449">
        <v>5.7421374548421479E-2</v>
      </c>
      <c r="O4" s="449">
        <v>5.7421374548421479E-2</v>
      </c>
      <c r="P4" s="449">
        <v>5.7421374548421479E-2</v>
      </c>
      <c r="Q4" s="449">
        <v>5.7421374548421479E-2</v>
      </c>
      <c r="R4" s="449">
        <v>5.7421374548421479E-2</v>
      </c>
      <c r="S4" s="449">
        <v>5.7421374548421479E-2</v>
      </c>
      <c r="T4" s="449">
        <v>5.7421374548421479E-2</v>
      </c>
      <c r="U4" s="449">
        <v>5.7421374548421479E-2</v>
      </c>
      <c r="V4" s="449">
        <v>5.7421374548421479E-2</v>
      </c>
      <c r="W4" s="449">
        <v>5.7421374548421479E-2</v>
      </c>
      <c r="X4" s="449">
        <v>5.7421374548421479E-2</v>
      </c>
      <c r="Y4" s="449">
        <v>5.7421374548421479E-2</v>
      </c>
      <c r="Z4" s="449">
        <v>5.7421374548421479E-2</v>
      </c>
      <c r="AA4" s="449">
        <v>5.7421374548421479E-2</v>
      </c>
      <c r="AB4" s="449">
        <v>5.7421374548421479E-2</v>
      </c>
      <c r="AC4" s="449">
        <v>5.7421374548421479E-2</v>
      </c>
      <c r="AD4" s="449">
        <v>5.7421374548421479E-2</v>
      </c>
      <c r="AE4" s="449">
        <v>5.7421374548421479E-2</v>
      </c>
      <c r="AF4" s="449">
        <v>5.7421374548421479E-2</v>
      </c>
      <c r="AG4" s="449">
        <v>5.7421374548421479E-2</v>
      </c>
      <c r="AH4" s="449">
        <v>5.7421374548421479E-2</v>
      </c>
      <c r="AI4" s="449">
        <v>5.7421374548421479E-2</v>
      </c>
      <c r="AJ4" s="459">
        <v>5.7421374548421479E-2</v>
      </c>
    </row>
    <row r="5" spans="1:36" ht="25.15" customHeight="1" x14ac:dyDescent="0.2">
      <c r="A5" s="175"/>
      <c r="B5" s="940"/>
      <c r="C5" s="749" t="s">
        <v>195</v>
      </c>
      <c r="D5" s="750" t="s">
        <v>196</v>
      </c>
      <c r="E5" s="633" t="s">
        <v>124</v>
      </c>
      <c r="F5" s="634" t="s">
        <v>75</v>
      </c>
      <c r="G5" s="634">
        <v>2</v>
      </c>
      <c r="H5" s="635">
        <v>1.91211050862646</v>
      </c>
      <c r="I5" s="740">
        <v>1.9748856217840636</v>
      </c>
      <c r="J5" s="740">
        <v>2.0239165496779918</v>
      </c>
      <c r="K5" s="740">
        <v>2.0632289551984702</v>
      </c>
      <c r="L5" s="449">
        <v>2.0990328136444036</v>
      </c>
      <c r="M5" s="449">
        <v>2.144996512473992</v>
      </c>
      <c r="N5" s="449">
        <v>2.1927008614074102</v>
      </c>
      <c r="O5" s="449">
        <v>2.2248644660081416</v>
      </c>
      <c r="P5" s="449">
        <v>2.260494014697997</v>
      </c>
      <c r="Q5" s="449">
        <v>2.2898034988122262</v>
      </c>
      <c r="R5" s="449">
        <v>2.3371777071693471</v>
      </c>
      <c r="S5" s="449">
        <v>2.3802467299448749</v>
      </c>
      <c r="T5" s="449">
        <v>2.4277747547250415</v>
      </c>
      <c r="U5" s="449">
        <v>2.4709275945972826</v>
      </c>
      <c r="V5" s="449">
        <v>2.5053463316172717</v>
      </c>
      <c r="W5" s="449">
        <v>2.5436748833764282</v>
      </c>
      <c r="X5" s="449">
        <v>2.5768205538579907</v>
      </c>
      <c r="Y5" s="449">
        <v>2.6140999486431573</v>
      </c>
      <c r="Z5" s="449">
        <v>2.645953242810918</v>
      </c>
      <c r="AA5" s="449">
        <v>2.6846195930822181</v>
      </c>
      <c r="AB5" s="449">
        <v>2.7180543167702984</v>
      </c>
      <c r="AC5" s="449">
        <v>2.7559954452564819</v>
      </c>
      <c r="AD5" s="449">
        <v>2.7880237688187819</v>
      </c>
      <c r="AE5" s="449">
        <v>2.8215756197603277</v>
      </c>
      <c r="AF5" s="449">
        <v>2.8549854125170055</v>
      </c>
      <c r="AG5" s="449">
        <v>2.8874796555498494</v>
      </c>
      <c r="AH5" s="449">
        <v>2.919917570621628</v>
      </c>
      <c r="AI5" s="449">
        <v>2.9513389635627707</v>
      </c>
      <c r="AJ5" s="459">
        <v>2.9847967386056058</v>
      </c>
    </row>
    <row r="6" spans="1:36" ht="25.15" customHeight="1" x14ac:dyDescent="0.2">
      <c r="A6" s="175"/>
      <c r="B6" s="940"/>
      <c r="C6" s="749" t="s">
        <v>197</v>
      </c>
      <c r="D6" s="750" t="s">
        <v>198</v>
      </c>
      <c r="E6" s="633" t="s">
        <v>124</v>
      </c>
      <c r="F6" s="634" t="s">
        <v>75</v>
      </c>
      <c r="G6" s="634">
        <v>2</v>
      </c>
      <c r="H6" s="635">
        <v>2.0260751786943731</v>
      </c>
      <c r="I6" s="740">
        <v>1.9662818200350471</v>
      </c>
      <c r="J6" s="740">
        <v>1.916467118541054</v>
      </c>
      <c r="K6" s="740">
        <v>1.880415970537928</v>
      </c>
      <c r="L6" s="449">
        <v>1.843842064782673</v>
      </c>
      <c r="M6" s="449">
        <v>1.8041602833022166</v>
      </c>
      <c r="N6" s="449">
        <v>1.7652431821757977</v>
      </c>
      <c r="O6" s="449">
        <v>1.7311002759818392</v>
      </c>
      <c r="P6" s="449">
        <v>1.7005246455104335</v>
      </c>
      <c r="Q6" s="449">
        <v>1.6697682605110267</v>
      </c>
      <c r="R6" s="449">
        <v>1.6349974059137244</v>
      </c>
      <c r="S6" s="449">
        <v>1.5989288878761323</v>
      </c>
      <c r="T6" s="449">
        <v>1.5661516038361631</v>
      </c>
      <c r="U6" s="449">
        <v>1.5321193119363372</v>
      </c>
      <c r="V6" s="449">
        <v>1.4980713100262575</v>
      </c>
      <c r="W6" s="449">
        <v>1.4670008681579478</v>
      </c>
      <c r="X6" s="449">
        <v>1.4347723481196286</v>
      </c>
      <c r="Y6" s="449">
        <v>1.405370591484048</v>
      </c>
      <c r="Z6" s="449">
        <v>1.3747818538592638</v>
      </c>
      <c r="AA6" s="449">
        <v>1.3477789857570215</v>
      </c>
      <c r="AB6" s="449">
        <v>1.3196620224788618</v>
      </c>
      <c r="AC6" s="449">
        <v>1.2940190147120867</v>
      </c>
      <c r="AD6" s="449">
        <v>1.2671022704026926</v>
      </c>
      <c r="AE6" s="449">
        <v>1.2415145821852054</v>
      </c>
      <c r="AF6" s="449">
        <v>1.2166345663494846</v>
      </c>
      <c r="AG6" s="449">
        <v>1.1921605437004084</v>
      </c>
      <c r="AH6" s="449">
        <v>1.1683678092261709</v>
      </c>
      <c r="AI6" s="449">
        <v>1.1449549559466152</v>
      </c>
      <c r="AJ6" s="459">
        <v>1.1201374343179875</v>
      </c>
    </row>
    <row r="7" spans="1:36" ht="25.15" customHeight="1" x14ac:dyDescent="0.2">
      <c r="A7" s="175"/>
      <c r="B7" s="940"/>
      <c r="C7" s="640" t="s">
        <v>199</v>
      </c>
      <c r="D7" s="641" t="s">
        <v>200</v>
      </c>
      <c r="E7" s="830" t="s">
        <v>201</v>
      </c>
      <c r="F7" s="642" t="s">
        <v>75</v>
      </c>
      <c r="G7" s="642">
        <v>2</v>
      </c>
      <c r="H7" s="635">
        <f t="shared" ref="H7:AJ10" si="0">H3-H32</f>
        <v>2.2080543819637248</v>
      </c>
      <c r="I7" s="740">
        <f t="shared" si="0"/>
        <v>2.2154631036838115</v>
      </c>
      <c r="J7" s="740">
        <f t="shared" si="0"/>
        <v>2.2176743865038375</v>
      </c>
      <c r="K7" s="740">
        <f t="shared" si="0"/>
        <v>2.2266442695903756</v>
      </c>
      <c r="L7" s="455">
        <f t="shared" si="0"/>
        <v>2.2315819115128814</v>
      </c>
      <c r="M7" s="455">
        <f t="shared" si="0"/>
        <v>2.2501996746428228</v>
      </c>
      <c r="N7" s="455">
        <f t="shared" si="0"/>
        <v>2.2642787277943586</v>
      </c>
      <c r="O7" s="455">
        <f t="shared" si="0"/>
        <v>2.2775054285511414</v>
      </c>
      <c r="P7" s="455">
        <f t="shared" si="0"/>
        <v>2.2823288074660559</v>
      </c>
      <c r="Q7" s="455">
        <f t="shared" si="0"/>
        <v>2.2970578271787558</v>
      </c>
      <c r="R7" s="455">
        <f t="shared" si="0"/>
        <v>2.3051251199057781</v>
      </c>
      <c r="S7" s="455">
        <f t="shared" si="0"/>
        <v>2.3130406273840336</v>
      </c>
      <c r="T7" s="455">
        <f t="shared" si="0"/>
        <v>2.3142708219675114</v>
      </c>
      <c r="U7" s="455">
        <f t="shared" si="0"/>
        <v>2.3278897381556103</v>
      </c>
      <c r="V7" s="455">
        <f t="shared" si="0"/>
        <v>2.335818339915734</v>
      </c>
      <c r="W7" s="455">
        <f t="shared" si="0"/>
        <v>2.3439108500055243</v>
      </c>
      <c r="X7" s="455">
        <f t="shared" si="0"/>
        <v>2.3453952904787085</v>
      </c>
      <c r="Y7" s="455">
        <f t="shared" si="0"/>
        <v>2.3592752125058847</v>
      </c>
      <c r="Z7" s="455">
        <f t="shared" si="0"/>
        <v>2.366367744794529</v>
      </c>
      <c r="AA7" s="455">
        <f t="shared" si="0"/>
        <v>2.373433449947798</v>
      </c>
      <c r="AB7" s="455">
        <f t="shared" si="0"/>
        <v>2.373822791636075</v>
      </c>
      <c r="AC7" s="455">
        <f t="shared" si="0"/>
        <v>2.3875258745917134</v>
      </c>
      <c r="AD7" s="455">
        <f t="shared" si="0"/>
        <v>2.3948627710585955</v>
      </c>
      <c r="AE7" s="455">
        <f t="shared" si="0"/>
        <v>2.4022616234625676</v>
      </c>
      <c r="AF7" s="455">
        <f t="shared" si="0"/>
        <v>2.4031298414842679</v>
      </c>
      <c r="AG7" s="455">
        <f t="shared" si="0"/>
        <v>2.4172655878202294</v>
      </c>
      <c r="AH7" s="455">
        <f t="shared" si="0"/>
        <v>2.4248730559615859</v>
      </c>
      <c r="AI7" s="455">
        <f t="shared" si="0"/>
        <v>2.4325214924859218</v>
      </c>
      <c r="AJ7" s="643">
        <f t="shared" si="0"/>
        <v>2.4335437843896499</v>
      </c>
    </row>
    <row r="8" spans="1:36" ht="25.15" customHeight="1" x14ac:dyDescent="0.2">
      <c r="A8" s="175"/>
      <c r="B8" s="940"/>
      <c r="C8" s="640" t="s">
        <v>202</v>
      </c>
      <c r="D8" s="641" t="s">
        <v>203</v>
      </c>
      <c r="E8" s="830" t="s">
        <v>204</v>
      </c>
      <c r="F8" s="642" t="s">
        <v>75</v>
      </c>
      <c r="G8" s="642">
        <v>2</v>
      </c>
      <c r="H8" s="635">
        <f t="shared" si="0"/>
        <v>5.5564561175362771E-2</v>
      </c>
      <c r="I8" s="740">
        <f t="shared" si="0"/>
        <v>5.5564561175362771E-2</v>
      </c>
      <c r="J8" s="740">
        <f t="shared" si="0"/>
        <v>5.5564561175362771E-2</v>
      </c>
      <c r="K8" s="740">
        <f t="shared" si="0"/>
        <v>5.5564561175362771E-2</v>
      </c>
      <c r="L8" s="455">
        <f t="shared" si="0"/>
        <v>5.5564561175362771E-2</v>
      </c>
      <c r="M8" s="455">
        <f t="shared" si="0"/>
        <v>5.5564561175362771E-2</v>
      </c>
      <c r="N8" s="455">
        <f t="shared" si="0"/>
        <v>5.5564561175362771E-2</v>
      </c>
      <c r="O8" s="455">
        <f t="shared" si="0"/>
        <v>5.5564561175362771E-2</v>
      </c>
      <c r="P8" s="455">
        <f t="shared" si="0"/>
        <v>5.5564561175362771E-2</v>
      </c>
      <c r="Q8" s="455">
        <f t="shared" si="0"/>
        <v>5.5564561175362771E-2</v>
      </c>
      <c r="R8" s="455">
        <f t="shared" si="0"/>
        <v>5.5564561175362771E-2</v>
      </c>
      <c r="S8" s="455">
        <f t="shared" si="0"/>
        <v>5.5564561175362771E-2</v>
      </c>
      <c r="T8" s="455">
        <f t="shared" si="0"/>
        <v>5.5564561175362771E-2</v>
      </c>
      <c r="U8" s="455">
        <f t="shared" si="0"/>
        <v>5.5564561175362771E-2</v>
      </c>
      <c r="V8" s="455">
        <f t="shared" si="0"/>
        <v>5.5564561175362771E-2</v>
      </c>
      <c r="W8" s="455">
        <f t="shared" si="0"/>
        <v>5.5564561175362771E-2</v>
      </c>
      <c r="X8" s="455">
        <f t="shared" si="0"/>
        <v>5.5564561175362771E-2</v>
      </c>
      <c r="Y8" s="455">
        <f t="shared" si="0"/>
        <v>5.5564561175362771E-2</v>
      </c>
      <c r="Z8" s="455">
        <f t="shared" si="0"/>
        <v>5.5564561175362771E-2</v>
      </c>
      <c r="AA8" s="455">
        <f t="shared" si="0"/>
        <v>5.5564561175362771E-2</v>
      </c>
      <c r="AB8" s="455">
        <f t="shared" si="0"/>
        <v>5.5564561175362771E-2</v>
      </c>
      <c r="AC8" s="455">
        <f t="shared" si="0"/>
        <v>5.5564561175362771E-2</v>
      </c>
      <c r="AD8" s="455">
        <f t="shared" si="0"/>
        <v>5.5564561175362771E-2</v>
      </c>
      <c r="AE8" s="455">
        <f t="shared" si="0"/>
        <v>5.5564561175362771E-2</v>
      </c>
      <c r="AF8" s="455">
        <f t="shared" si="0"/>
        <v>5.5564561175362771E-2</v>
      </c>
      <c r="AG8" s="455">
        <f t="shared" si="0"/>
        <v>5.5564561175362771E-2</v>
      </c>
      <c r="AH8" s="455">
        <f t="shared" si="0"/>
        <v>5.5564561175362771E-2</v>
      </c>
      <c r="AI8" s="455">
        <f t="shared" si="0"/>
        <v>5.5564561175362771E-2</v>
      </c>
      <c r="AJ8" s="643">
        <f t="shared" si="0"/>
        <v>5.5564561175362771E-2</v>
      </c>
    </row>
    <row r="9" spans="1:36" ht="25.15" customHeight="1" x14ac:dyDescent="0.2">
      <c r="A9" s="175"/>
      <c r="B9" s="940"/>
      <c r="C9" s="640" t="s">
        <v>81</v>
      </c>
      <c r="D9" s="641" t="s">
        <v>205</v>
      </c>
      <c r="E9" s="830" t="s">
        <v>206</v>
      </c>
      <c r="F9" s="642" t="s">
        <v>75</v>
      </c>
      <c r="G9" s="642">
        <v>2</v>
      </c>
      <c r="H9" s="635">
        <f t="shared" si="0"/>
        <v>1.7398150836746773</v>
      </c>
      <c r="I9" s="740">
        <f t="shared" si="0"/>
        <v>1.8003964938482047</v>
      </c>
      <c r="J9" s="740">
        <f t="shared" si="0"/>
        <v>1.8472336018038664</v>
      </c>
      <c r="K9" s="740">
        <f t="shared" si="0"/>
        <v>1.8843520691770115</v>
      </c>
      <c r="L9" s="455">
        <f t="shared" si="0"/>
        <v>1.9180540267446451</v>
      </c>
      <c r="M9" s="455">
        <f t="shared" si="0"/>
        <v>1.9619562908502703</v>
      </c>
      <c r="N9" s="455">
        <f t="shared" si="0"/>
        <v>2.0076388001988863</v>
      </c>
      <c r="O9" s="455">
        <f t="shared" si="0"/>
        <v>2.0378194397615572</v>
      </c>
      <c r="P9" s="455">
        <f t="shared" si="0"/>
        <v>2.071504153195586</v>
      </c>
      <c r="Q9" s="455">
        <f t="shared" si="0"/>
        <v>2.0989062281395876</v>
      </c>
      <c r="R9" s="455">
        <f t="shared" si="0"/>
        <v>2.1444098257677346</v>
      </c>
      <c r="S9" s="455">
        <f t="shared" si="0"/>
        <v>2.1856441818842227</v>
      </c>
      <c r="T9" s="455">
        <f t="shared" si="0"/>
        <v>2.2313728357986076</v>
      </c>
      <c r="U9" s="455">
        <f t="shared" si="0"/>
        <v>2.2727608859290505</v>
      </c>
      <c r="V9" s="455">
        <f t="shared" si="0"/>
        <v>2.3054488365740724</v>
      </c>
      <c r="W9" s="455">
        <f t="shared" si="0"/>
        <v>2.3420798907197655</v>
      </c>
      <c r="X9" s="455">
        <f t="shared" si="0"/>
        <v>2.3735607183227221</v>
      </c>
      <c r="Y9" s="455">
        <f t="shared" si="0"/>
        <v>2.4092073535143554</v>
      </c>
      <c r="Z9" s="455">
        <f t="shared" si="0"/>
        <v>2.4394593282167456</v>
      </c>
      <c r="AA9" s="455">
        <f t="shared" si="0"/>
        <v>2.476555227981573</v>
      </c>
      <c r="AB9" s="455">
        <f t="shared" si="0"/>
        <v>2.5084497988537025</v>
      </c>
      <c r="AC9" s="455">
        <f t="shared" si="0"/>
        <v>2.544880501122647</v>
      </c>
      <c r="AD9" s="455">
        <f t="shared" si="0"/>
        <v>2.5754275538324172</v>
      </c>
      <c r="AE9" s="455">
        <f t="shared" si="0"/>
        <v>2.6075267180463704</v>
      </c>
      <c r="AF9" s="455">
        <f t="shared" si="0"/>
        <v>2.6395119087491414</v>
      </c>
      <c r="AG9" s="455">
        <f t="shared" si="0"/>
        <v>2.6705070640737758</v>
      </c>
      <c r="AH9" s="455">
        <f t="shared" si="0"/>
        <v>2.7014729053218507</v>
      </c>
      <c r="AI9" s="455">
        <f t="shared" si="0"/>
        <v>2.731448810591425</v>
      </c>
      <c r="AJ9" s="643">
        <f t="shared" si="0"/>
        <v>2.7634871127067351</v>
      </c>
    </row>
    <row r="10" spans="1:36" ht="25.15" customHeight="1" x14ac:dyDescent="0.2">
      <c r="A10" s="175"/>
      <c r="B10" s="940"/>
      <c r="C10" s="640" t="s">
        <v>78</v>
      </c>
      <c r="D10" s="641" t="s">
        <v>207</v>
      </c>
      <c r="E10" s="830" t="s">
        <v>208</v>
      </c>
      <c r="F10" s="642" t="s">
        <v>75</v>
      </c>
      <c r="G10" s="642">
        <v>2</v>
      </c>
      <c r="H10" s="635">
        <f t="shared" si="0"/>
        <v>1.8752371925456797</v>
      </c>
      <c r="I10" s="740">
        <f t="shared" si="0"/>
        <v>1.8180597257070608</v>
      </c>
      <c r="J10" s="740">
        <f t="shared" si="0"/>
        <v>1.7708610451869109</v>
      </c>
      <c r="K10" s="740">
        <f t="shared" si="0"/>
        <v>1.7374260486965309</v>
      </c>
      <c r="L10" s="455">
        <f t="shared" si="0"/>
        <v>1.703366657206894</v>
      </c>
      <c r="M10" s="455">
        <f t="shared" si="0"/>
        <v>1.6661277910609871</v>
      </c>
      <c r="N10" s="455">
        <f t="shared" si="0"/>
        <v>1.6296098801457384</v>
      </c>
      <c r="O10" s="455">
        <f t="shared" si="0"/>
        <v>1.597823234793623</v>
      </c>
      <c r="P10" s="455">
        <f t="shared" si="0"/>
        <v>1.5695617582421519</v>
      </c>
      <c r="Q10" s="455">
        <f t="shared" si="0"/>
        <v>1.5410781973367191</v>
      </c>
      <c r="R10" s="455">
        <f t="shared" si="0"/>
        <v>1.5085395301184283</v>
      </c>
      <c r="S10" s="455">
        <f t="shared" si="0"/>
        <v>1.4746635062316911</v>
      </c>
      <c r="T10" s="455">
        <f t="shared" si="0"/>
        <v>1.444039739009811</v>
      </c>
      <c r="U10" s="455">
        <f t="shared" si="0"/>
        <v>1.4121227758084007</v>
      </c>
      <c r="V10" s="455">
        <f t="shared" si="0"/>
        <v>1.3801525524973681</v>
      </c>
      <c r="W10" s="455">
        <f t="shared" si="0"/>
        <v>1.3511231282712124</v>
      </c>
      <c r="X10" s="455">
        <f t="shared" si="0"/>
        <v>1.3208995650771607</v>
      </c>
      <c r="Y10" s="455">
        <f t="shared" si="0"/>
        <v>1.2934673355430066</v>
      </c>
      <c r="Z10" s="455">
        <f t="shared" si="0"/>
        <v>1.2648134055184146</v>
      </c>
      <c r="AA10" s="455">
        <f t="shared" si="0"/>
        <v>1.2397112562603962</v>
      </c>
      <c r="AB10" s="455">
        <f t="shared" si="0"/>
        <v>1.2134615539252067</v>
      </c>
      <c r="AC10" s="455">
        <f t="shared" si="0"/>
        <v>1.1896529798598805</v>
      </c>
      <c r="AD10" s="455">
        <f t="shared" si="0"/>
        <v>1.1645384728271697</v>
      </c>
      <c r="AE10" s="455">
        <f t="shared" si="0"/>
        <v>1.140721456284727</v>
      </c>
      <c r="AF10" s="455">
        <f t="shared" si="0"/>
        <v>1.1175810980690939</v>
      </c>
      <c r="AG10" s="455">
        <f t="shared" si="0"/>
        <v>1.0948163498544219</v>
      </c>
      <c r="AH10" s="455">
        <f t="shared" si="0"/>
        <v>1.0727030582378345</v>
      </c>
      <c r="AI10" s="455">
        <f t="shared" si="0"/>
        <v>1.0509402885863135</v>
      </c>
      <c r="AJ10" s="643">
        <f t="shared" si="0"/>
        <v>1.0277441223651083</v>
      </c>
    </row>
    <row r="11" spans="1:36" ht="25.15" customHeight="1" x14ac:dyDescent="0.2">
      <c r="A11" s="175"/>
      <c r="B11" s="940"/>
      <c r="C11" s="749" t="s">
        <v>209</v>
      </c>
      <c r="D11" s="750" t="s">
        <v>210</v>
      </c>
      <c r="E11" s="633" t="s">
        <v>124</v>
      </c>
      <c r="F11" s="831" t="s">
        <v>211</v>
      </c>
      <c r="G11" s="831">
        <v>1</v>
      </c>
      <c r="H11" s="644">
        <v>0</v>
      </c>
      <c r="I11" s="742">
        <v>3.2310985199421098E-2</v>
      </c>
      <c r="J11" s="742">
        <v>6.4601097147901937E-2</v>
      </c>
      <c r="K11" s="742">
        <v>9.6870356065465332E-2</v>
      </c>
      <c r="L11" s="651">
        <v>0.12911878214594696</v>
      </c>
      <c r="M11" s="651">
        <v>0.16134639555716751</v>
      </c>
      <c r="N11" s="651">
        <v>0.19355321644096951</v>
      </c>
      <c r="O11" s="651">
        <v>0.22573926491313137</v>
      </c>
      <c r="P11" s="651">
        <v>0.25790456106353044</v>
      </c>
      <c r="Q11" s="651">
        <v>0.29004912495615381</v>
      </c>
      <c r="R11" s="651">
        <v>0.32217297662911132</v>
      </c>
      <c r="S11" s="651">
        <v>0.35427613609467151</v>
      </c>
      <c r="T11" s="651">
        <v>0.38635862333947174</v>
      </c>
      <c r="U11" s="651">
        <v>0.41842045832422459</v>
      </c>
      <c r="V11" s="651">
        <v>0.45046166098402834</v>
      </c>
      <c r="W11" s="651">
        <v>0.48248225122840588</v>
      </c>
      <c r="X11" s="651">
        <v>0.51448224894119066</v>
      </c>
      <c r="Y11" s="651">
        <v>0.54646167398064838</v>
      </c>
      <c r="Z11" s="651">
        <v>0.57842054617954097</v>
      </c>
      <c r="AA11" s="651">
        <v>0.61035888534517257</v>
      </c>
      <c r="AB11" s="651">
        <v>0.64227671125936503</v>
      </c>
      <c r="AC11" s="651">
        <v>0.6741740436785385</v>
      </c>
      <c r="AD11" s="651">
        <v>0.70605090233376311</v>
      </c>
      <c r="AE11" s="651">
        <v>0.73790730693080053</v>
      </c>
      <c r="AF11" s="651">
        <v>0.76974327715008739</v>
      </c>
      <c r="AG11" s="651">
        <v>0.80155883264691374</v>
      </c>
      <c r="AH11" s="651">
        <v>0.83335399305126223</v>
      </c>
      <c r="AI11" s="651">
        <v>0.86512877796797327</v>
      </c>
      <c r="AJ11" s="453">
        <v>0.89688320697686552</v>
      </c>
    </row>
    <row r="12" spans="1:36" ht="25.15" customHeight="1" thickBot="1" x14ac:dyDescent="0.25">
      <c r="A12" s="175"/>
      <c r="B12" s="940"/>
      <c r="C12" s="832" t="s">
        <v>212</v>
      </c>
      <c r="D12" s="833" t="s">
        <v>213</v>
      </c>
      <c r="E12" s="834"/>
      <c r="F12" s="835" t="s">
        <v>75</v>
      </c>
      <c r="G12" s="835">
        <v>1</v>
      </c>
      <c r="H12" s="836">
        <f>(H11/100)*SUM(H7:H10)</f>
        <v>0</v>
      </c>
      <c r="I12" s="837">
        <f>(I11/100)*SUM(I7:I10)</f>
        <v>1.9029502662154401E-3</v>
      </c>
      <c r="J12" s="837">
        <f>(J11/100)*SUM(J7:J10)</f>
        <v>3.8058661387997354E-3</v>
      </c>
      <c r="K12" s="837">
        <f>(K11/100)*SUM(K7:K10)</f>
        <v>5.7192131792054733E-3</v>
      </c>
      <c r="L12" s="838">
        <f t="shared" ref="L12:AJ12" si="1">(L11/100)*SUM(L7:L10)</f>
        <v>7.6290699549286956E-3</v>
      </c>
      <c r="M12" s="838">
        <f t="shared" si="1"/>
        <v>9.5740503784860747E-3</v>
      </c>
      <c r="N12" s="838">
        <f t="shared" si="1"/>
        <v>1.1530143112954609E-2</v>
      </c>
      <c r="O12" s="838">
        <f t="shared" si="1"/>
        <v>1.3473728093126452E-2</v>
      </c>
      <c r="P12" s="838">
        <f t="shared" si="1"/>
        <v>1.5420008687455366E-2</v>
      </c>
      <c r="Q12" s="838">
        <f t="shared" si="1"/>
        <v>1.7381503625577995E-2</v>
      </c>
      <c r="R12" s="838">
        <f t="shared" si="1"/>
        <v>1.9374319889127783E-2</v>
      </c>
      <c r="S12" s="838">
        <f t="shared" si="1"/>
        <v>2.1358999587999396E-2</v>
      </c>
      <c r="T12" s="838">
        <f t="shared" si="1"/>
        <v>2.3356336787798138E-2</v>
      </c>
      <c r="U12" s="838">
        <f t="shared" si="1"/>
        <v>2.5391167509365407E-2</v>
      </c>
      <c r="V12" s="838">
        <f t="shared" si="1"/>
        <v>2.7374484371204631E-2</v>
      </c>
      <c r="W12" s="838">
        <f t="shared" si="1"/>
        <v>2.9396092050000707E-2</v>
      </c>
      <c r="X12" s="838">
        <f t="shared" si="1"/>
        <v>3.1359854593239742E-2</v>
      </c>
      <c r="Y12" s="838">
        <f t="shared" si="1"/>
        <v>3.3429871939089674E-2</v>
      </c>
      <c r="Z12" s="838">
        <f t="shared" si="1"/>
        <v>3.5435228650740523E-2</v>
      </c>
      <c r="AA12" s="838">
        <f t="shared" si="1"/>
        <v>3.750816787542325E-2</v>
      </c>
      <c r="AB12" s="838">
        <f t="shared" si="1"/>
        <v>3.9508359026005566E-2</v>
      </c>
      <c r="AC12" s="838">
        <f t="shared" si="1"/>
        <v>4.1647936962803313E-2</v>
      </c>
      <c r="AD12" s="838">
        <f t="shared" si="1"/>
        <v>4.3707328168477215E-2</v>
      </c>
      <c r="AE12" s="838">
        <f t="shared" si="1"/>
        <v>4.5795076168391298E-2</v>
      </c>
      <c r="AF12" s="838">
        <f t="shared" si="1"/>
        <v>4.7845605706397447E-2</v>
      </c>
      <c r="AG12" s="838">
        <f t="shared" si="1"/>
        <v>5.0002470877693779E-2</v>
      </c>
      <c r="AH12" s="838">
        <f t="shared" si="1"/>
        <v>5.2123072024661932E-2</v>
      </c>
      <c r="AI12" s="838">
        <f t="shared" si="1"/>
        <v>5.4247685062541649E-2</v>
      </c>
      <c r="AJ12" s="839">
        <f t="shared" si="1"/>
        <v>5.6327311039853258E-2</v>
      </c>
    </row>
    <row r="13" spans="1:36" ht="25.15" customHeight="1" x14ac:dyDescent="0.2">
      <c r="A13" s="175"/>
      <c r="B13" s="939" t="s">
        <v>214</v>
      </c>
      <c r="C13" s="817" t="s">
        <v>215</v>
      </c>
      <c r="D13" s="840" t="s">
        <v>216</v>
      </c>
      <c r="E13" s="841" t="s">
        <v>217</v>
      </c>
      <c r="F13" s="673" t="s">
        <v>218</v>
      </c>
      <c r="G13" s="673">
        <v>1</v>
      </c>
      <c r="H13" s="842">
        <f>ROUND((H9*1000000)/(H56*1000),1)</f>
        <v>117.6</v>
      </c>
      <c r="I13" s="843">
        <f>ROUND((I9*1000000)/(I56*1000),1)</f>
        <v>117.5</v>
      </c>
      <c r="J13" s="843">
        <f>ROUND((J9*1000000)/(J56*1000),1)</f>
        <v>117.3</v>
      </c>
      <c r="K13" s="843">
        <f>ROUND((K9*1000000)/(K56*1000),1)</f>
        <v>117.2</v>
      </c>
      <c r="L13" s="844">
        <f>ROUND((L9*1000000)/(L56*1000),1)</f>
        <v>116.8</v>
      </c>
      <c r="M13" s="844">
        <f t="shared" ref="M13:AJ13" si="2">ROUND((M9*1000000)/(M56*1000),1)</f>
        <v>116.7</v>
      </c>
      <c r="N13" s="844">
        <f t="shared" si="2"/>
        <v>116.6</v>
      </c>
      <c r="O13" s="844">
        <f t="shared" si="2"/>
        <v>116.6</v>
      </c>
      <c r="P13" s="844">
        <f t="shared" si="2"/>
        <v>116.4</v>
      </c>
      <c r="Q13" s="844">
        <f t="shared" si="2"/>
        <v>116.4</v>
      </c>
      <c r="R13" s="844">
        <f t="shared" si="2"/>
        <v>116.5</v>
      </c>
      <c r="S13" s="844">
        <f t="shared" si="2"/>
        <v>116.7</v>
      </c>
      <c r="T13" s="844">
        <f t="shared" si="2"/>
        <v>116.8</v>
      </c>
      <c r="U13" s="844">
        <f t="shared" si="2"/>
        <v>117.1</v>
      </c>
      <c r="V13" s="844">
        <f t="shared" si="2"/>
        <v>117</v>
      </c>
      <c r="W13" s="844">
        <f t="shared" si="2"/>
        <v>116.8</v>
      </c>
      <c r="X13" s="844">
        <f t="shared" si="2"/>
        <v>116.6</v>
      </c>
      <c r="Y13" s="844">
        <f t="shared" si="2"/>
        <v>116.4</v>
      </c>
      <c r="Z13" s="844">
        <f t="shared" si="2"/>
        <v>116.3</v>
      </c>
      <c r="AA13" s="844">
        <f t="shared" si="2"/>
        <v>116.2</v>
      </c>
      <c r="AB13" s="844">
        <f t="shared" si="2"/>
        <v>116.2</v>
      </c>
      <c r="AC13" s="844">
        <f t="shared" si="2"/>
        <v>116.2</v>
      </c>
      <c r="AD13" s="844">
        <f t="shared" si="2"/>
        <v>116.2</v>
      </c>
      <c r="AE13" s="844">
        <f t="shared" si="2"/>
        <v>116.2</v>
      </c>
      <c r="AF13" s="844">
        <f t="shared" si="2"/>
        <v>116.2</v>
      </c>
      <c r="AG13" s="844">
        <f t="shared" si="2"/>
        <v>116.1</v>
      </c>
      <c r="AH13" s="844">
        <f t="shared" si="2"/>
        <v>116.1</v>
      </c>
      <c r="AI13" s="844">
        <f t="shared" si="2"/>
        <v>116.1</v>
      </c>
      <c r="AJ13" s="462">
        <f t="shared" si="2"/>
        <v>116</v>
      </c>
    </row>
    <row r="14" spans="1:36" ht="25.15" customHeight="1" x14ac:dyDescent="0.2">
      <c r="A14" s="218"/>
      <c r="B14" s="940"/>
      <c r="C14" s="749" t="s">
        <v>219</v>
      </c>
      <c r="D14" s="750" t="s">
        <v>220</v>
      </c>
      <c r="E14" s="633" t="s">
        <v>124</v>
      </c>
      <c r="F14" s="831" t="s">
        <v>218</v>
      </c>
      <c r="G14" s="831">
        <v>1</v>
      </c>
      <c r="H14" s="644">
        <v>26.435406376401751</v>
      </c>
      <c r="I14" s="742">
        <v>25.667057578485657</v>
      </c>
      <c r="J14" s="742">
        <v>24.982694584913432</v>
      </c>
      <c r="K14" s="742">
        <v>24.340419587986457</v>
      </c>
      <c r="L14" s="649">
        <v>23.715032596523191</v>
      </c>
      <c r="M14" s="649">
        <v>23.09996466416877</v>
      </c>
      <c r="N14" s="649">
        <v>22.50669207408642</v>
      </c>
      <c r="O14" s="649">
        <v>21.946028712473435</v>
      </c>
      <c r="P14" s="649">
        <v>21.382210123852143</v>
      </c>
      <c r="Q14" s="649">
        <v>20.839337087121802</v>
      </c>
      <c r="R14" s="649">
        <v>20.307802156382042</v>
      </c>
      <c r="S14" s="649">
        <v>19.804620089003247</v>
      </c>
      <c r="T14" s="649">
        <v>19.303161247992371</v>
      </c>
      <c r="U14" s="649">
        <v>18.8266629257696</v>
      </c>
      <c r="V14" s="649">
        <v>18.826166896655725</v>
      </c>
      <c r="W14" s="649">
        <v>18.813365441772532</v>
      </c>
      <c r="X14" s="649">
        <v>18.810361930561047</v>
      </c>
      <c r="Y14" s="649">
        <v>18.795531321858384</v>
      </c>
      <c r="Z14" s="649">
        <v>18.790408496148729</v>
      </c>
      <c r="AA14" s="649">
        <v>18.774213744397553</v>
      </c>
      <c r="AB14" s="649">
        <v>18.767359713558832</v>
      </c>
      <c r="AC14" s="649">
        <v>18.749453165495066</v>
      </c>
      <c r="AD14" s="649">
        <v>18.740657555207811</v>
      </c>
      <c r="AE14" s="649">
        <v>18.726904449857265</v>
      </c>
      <c r="AF14" s="649">
        <v>18.711507740544974</v>
      </c>
      <c r="AG14" s="649">
        <v>18.696036086275257</v>
      </c>
      <c r="AH14" s="649">
        <v>18.679413615948949</v>
      </c>
      <c r="AI14" s="649">
        <v>18.662700957341961</v>
      </c>
      <c r="AJ14" s="650">
        <v>18.641467788757716</v>
      </c>
    </row>
    <row r="15" spans="1:36" ht="25.15" customHeight="1" x14ac:dyDescent="0.2">
      <c r="A15" s="218"/>
      <c r="B15" s="940"/>
      <c r="C15" s="749" t="s">
        <v>221</v>
      </c>
      <c r="D15" s="750" t="s">
        <v>222</v>
      </c>
      <c r="E15" s="633" t="s">
        <v>124</v>
      </c>
      <c r="F15" s="831" t="s">
        <v>218</v>
      </c>
      <c r="G15" s="831">
        <v>1</v>
      </c>
      <c r="H15" s="644">
        <v>50.088196275307183</v>
      </c>
      <c r="I15" s="742">
        <v>51.184108457724641</v>
      </c>
      <c r="J15" s="742">
        <v>52.17877275145716</v>
      </c>
      <c r="K15" s="742">
        <v>53.031329278085991</v>
      </c>
      <c r="L15" s="649">
        <v>53.882752120271768</v>
      </c>
      <c r="M15" s="649">
        <v>54.79869247065956</v>
      </c>
      <c r="N15" s="649">
        <v>55.723826736601673</v>
      </c>
      <c r="O15" s="649">
        <v>56.59989565573585</v>
      </c>
      <c r="P15" s="649">
        <v>57.436268784200429</v>
      </c>
      <c r="Q15" s="649">
        <v>58.289506471400422</v>
      </c>
      <c r="R15" s="649">
        <v>59.212700221841779</v>
      </c>
      <c r="S15" s="649">
        <v>60.174622669392001</v>
      </c>
      <c r="T15" s="649">
        <v>61.099842460371072</v>
      </c>
      <c r="U15" s="649">
        <v>62.063884398481783</v>
      </c>
      <c r="V15" s="649">
        <v>62.163533783864324</v>
      </c>
      <c r="W15" s="649">
        <v>62.223234208187733</v>
      </c>
      <c r="X15" s="649">
        <v>62.31597866476276</v>
      </c>
      <c r="Y15" s="649">
        <v>62.370140822070098</v>
      </c>
      <c r="Z15" s="649">
        <v>62.457078357698201</v>
      </c>
      <c r="AA15" s="649">
        <v>62.507744870158334</v>
      </c>
      <c r="AB15" s="649">
        <v>62.590011005169792</v>
      </c>
      <c r="AC15" s="649">
        <v>62.635887611246964</v>
      </c>
      <c r="AD15" s="649">
        <v>62.712643545522624</v>
      </c>
      <c r="AE15" s="649">
        <v>62.77325984516974</v>
      </c>
      <c r="AF15" s="649">
        <v>62.828764751404265</v>
      </c>
      <c r="AG15" s="649">
        <v>62.884392286476775</v>
      </c>
      <c r="AH15" s="649">
        <v>62.936503996007126</v>
      </c>
      <c r="AI15" s="649">
        <v>62.988648902272672</v>
      </c>
      <c r="AJ15" s="650">
        <v>63.02583556786265</v>
      </c>
    </row>
    <row r="16" spans="1:36" ht="25.15" customHeight="1" x14ac:dyDescent="0.2">
      <c r="A16" s="218"/>
      <c r="B16" s="940"/>
      <c r="C16" s="749" t="s">
        <v>223</v>
      </c>
      <c r="D16" s="750" t="s">
        <v>224</v>
      </c>
      <c r="E16" s="633" t="s">
        <v>124</v>
      </c>
      <c r="F16" s="831" t="s">
        <v>218</v>
      </c>
      <c r="G16" s="831">
        <v>1</v>
      </c>
      <c r="H16" s="644">
        <v>14.617532067629844</v>
      </c>
      <c r="I16" s="742">
        <v>14.565244582392843</v>
      </c>
      <c r="J16" s="742">
        <v>14.504831877093604</v>
      </c>
      <c r="K16" s="742">
        <v>14.422195027118525</v>
      </c>
      <c r="L16" s="649">
        <v>14.340235082446943</v>
      </c>
      <c r="M16" s="649">
        <v>14.270355000091907</v>
      </c>
      <c r="N16" s="649">
        <v>14.204215832687527</v>
      </c>
      <c r="O16" s="649">
        <v>14.133210023189053</v>
      </c>
      <c r="P16" s="649">
        <v>14.053111496894315</v>
      </c>
      <c r="Q16" s="649">
        <v>13.978492913312646</v>
      </c>
      <c r="R16" s="649">
        <v>13.917278144333597</v>
      </c>
      <c r="S16" s="649">
        <v>13.866563431989183</v>
      </c>
      <c r="T16" s="649">
        <v>13.808658978978967</v>
      </c>
      <c r="U16" s="649">
        <v>13.760687441561329</v>
      </c>
      <c r="V16" s="649">
        <v>13.673702788483194</v>
      </c>
      <c r="W16" s="649">
        <v>13.577543852611125</v>
      </c>
      <c r="X16" s="649">
        <v>13.488228672323887</v>
      </c>
      <c r="Y16" s="649">
        <v>13.390212851766565</v>
      </c>
      <c r="Z16" s="649">
        <v>13.298900962456601</v>
      </c>
      <c r="AA16" s="649">
        <v>13.19954560857432</v>
      </c>
      <c r="AB16" s="649">
        <v>13.106556484020171</v>
      </c>
      <c r="AC16" s="649">
        <v>13.00565426403503</v>
      </c>
      <c r="AD16" s="649">
        <v>12.910885151660581</v>
      </c>
      <c r="AE16" s="649">
        <v>12.81249291976739</v>
      </c>
      <c r="AF16" s="649">
        <v>12.712798426879605</v>
      </c>
      <c r="AG16" s="649">
        <v>12.612882195584316</v>
      </c>
      <c r="AH16" s="649">
        <v>12.512023535828913</v>
      </c>
      <c r="AI16" s="649">
        <v>12.410943396466868</v>
      </c>
      <c r="AJ16" s="650">
        <v>12.306717166195853</v>
      </c>
    </row>
    <row r="17" spans="1:36" ht="25.15" customHeight="1" x14ac:dyDescent="0.2">
      <c r="A17" s="218"/>
      <c r="B17" s="940"/>
      <c r="C17" s="749" t="s">
        <v>225</v>
      </c>
      <c r="D17" s="750" t="s">
        <v>226</v>
      </c>
      <c r="E17" s="633" t="s">
        <v>124</v>
      </c>
      <c r="F17" s="831" t="s">
        <v>218</v>
      </c>
      <c r="G17" s="831">
        <v>1</v>
      </c>
      <c r="H17" s="644">
        <v>11.546765728714512</v>
      </c>
      <c r="I17" s="742">
        <v>11.59078749448369</v>
      </c>
      <c r="J17" s="742">
        <v>11.614305123846469</v>
      </c>
      <c r="K17" s="742">
        <v>11.608443306695451</v>
      </c>
      <c r="L17" s="649">
        <v>11.602227511188554</v>
      </c>
      <c r="M17" s="649">
        <v>11.608915161106927</v>
      </c>
      <c r="N17" s="649">
        <v>11.617384861030637</v>
      </c>
      <c r="O17" s="649">
        <v>11.616190593676787</v>
      </c>
      <c r="P17" s="649">
        <v>11.606778523210632</v>
      </c>
      <c r="Q17" s="649">
        <v>11.600763935989965</v>
      </c>
      <c r="R17" s="649">
        <v>11.608489894622375</v>
      </c>
      <c r="S17" s="649">
        <v>11.623617551230554</v>
      </c>
      <c r="T17" s="649">
        <v>11.631455787691513</v>
      </c>
      <c r="U17" s="649">
        <v>11.646480579793067</v>
      </c>
      <c r="V17" s="649">
        <v>11.657088079096066</v>
      </c>
      <c r="W17" s="649">
        <v>11.660103761823502</v>
      </c>
      <c r="X17" s="649">
        <v>11.669218004112238</v>
      </c>
      <c r="Y17" s="649">
        <v>11.671019910600211</v>
      </c>
      <c r="Z17" s="649">
        <v>11.67887312429685</v>
      </c>
      <c r="AA17" s="649">
        <v>11.679867156426804</v>
      </c>
      <c r="AB17" s="649">
        <v>11.686693554372853</v>
      </c>
      <c r="AC17" s="649">
        <v>11.686657566850601</v>
      </c>
      <c r="AD17" s="649">
        <v>11.692319408235052</v>
      </c>
      <c r="AE17" s="649">
        <v>11.694909542440429</v>
      </c>
      <c r="AF17" s="649">
        <v>11.696490598384083</v>
      </c>
      <c r="AG17" s="649">
        <v>11.698041000801837</v>
      </c>
      <c r="AH17" s="649">
        <v>11.698886779155606</v>
      </c>
      <c r="AI17" s="649">
        <v>11.69969084278461</v>
      </c>
      <c r="AJ17" s="650">
        <v>11.697672814051666</v>
      </c>
    </row>
    <row r="18" spans="1:36" ht="25.15" customHeight="1" x14ac:dyDescent="0.2">
      <c r="A18" s="218"/>
      <c r="B18" s="940"/>
      <c r="C18" s="749" t="s">
        <v>227</v>
      </c>
      <c r="D18" s="750" t="s">
        <v>228</v>
      </c>
      <c r="E18" s="633" t="s">
        <v>124</v>
      </c>
      <c r="F18" s="831" t="s">
        <v>218</v>
      </c>
      <c r="G18" s="831">
        <v>1</v>
      </c>
      <c r="H18" s="644">
        <v>13.62446378689007</v>
      </c>
      <c r="I18" s="742">
        <v>13.56203396038276</v>
      </c>
      <c r="J18" s="742">
        <v>13.51695867732967</v>
      </c>
      <c r="K18" s="742">
        <v>13.476973984402701</v>
      </c>
      <c r="L18" s="649">
        <v>13.438989161390589</v>
      </c>
      <c r="M18" s="649">
        <v>13.398767483561867</v>
      </c>
      <c r="N18" s="649">
        <v>13.360971575883728</v>
      </c>
      <c r="O18" s="649">
        <v>13.337918285216901</v>
      </c>
      <c r="P18" s="649">
        <v>13.307895527179872</v>
      </c>
      <c r="Q18" s="649">
        <v>13.28781064914234</v>
      </c>
      <c r="R18" s="649">
        <v>13.257988614998204</v>
      </c>
      <c r="S18" s="649">
        <v>13.238813617581199</v>
      </c>
      <c r="T18" s="649">
        <v>13.213347087016892</v>
      </c>
      <c r="U18" s="649">
        <v>13.197893349464872</v>
      </c>
      <c r="V18" s="649">
        <v>13.181605213432725</v>
      </c>
      <c r="W18" s="649">
        <v>13.158562326540455</v>
      </c>
      <c r="X18" s="649">
        <v>13.144101128357192</v>
      </c>
      <c r="Y18" s="649">
        <v>13.122983374491691</v>
      </c>
      <c r="Z18" s="649">
        <v>13.110142099796921</v>
      </c>
      <c r="AA18" s="649">
        <v>13.090974161945114</v>
      </c>
      <c r="AB18" s="649">
        <v>13.079627040968228</v>
      </c>
      <c r="AC18" s="649">
        <v>13.061801170831622</v>
      </c>
      <c r="AD18" s="649">
        <v>13.051470675349053</v>
      </c>
      <c r="AE18" s="649">
        <v>13.038764543731135</v>
      </c>
      <c r="AF18" s="649">
        <v>13.025927905505277</v>
      </c>
      <c r="AG18" s="649">
        <v>13.013993514299354</v>
      </c>
      <c r="AH18" s="649">
        <v>13.002157815850538</v>
      </c>
      <c r="AI18" s="649">
        <v>12.991108859087642</v>
      </c>
      <c r="AJ18" s="650">
        <v>12.97771524787326</v>
      </c>
    </row>
    <row r="19" spans="1:36" ht="25.15" customHeight="1" x14ac:dyDescent="0.2">
      <c r="A19" s="218"/>
      <c r="B19" s="940"/>
      <c r="C19" s="749" t="s">
        <v>229</v>
      </c>
      <c r="D19" s="750" t="s">
        <v>230</v>
      </c>
      <c r="E19" s="633" t="s">
        <v>124</v>
      </c>
      <c r="F19" s="831" t="s">
        <v>218</v>
      </c>
      <c r="G19" s="831">
        <v>1</v>
      </c>
      <c r="H19" s="644">
        <v>1.325878987095755</v>
      </c>
      <c r="I19" s="742">
        <v>1.370528409980549</v>
      </c>
      <c r="J19" s="742">
        <v>1.412501219841094</v>
      </c>
      <c r="K19" s="742">
        <v>1.4517418881051658</v>
      </c>
      <c r="L19" s="649">
        <v>1.4908936625860936</v>
      </c>
      <c r="M19" s="649">
        <v>1.5306560530227953</v>
      </c>
      <c r="N19" s="649">
        <v>1.5702871748256237</v>
      </c>
      <c r="O19" s="649">
        <v>1.6097602851684709</v>
      </c>
      <c r="P19" s="649">
        <v>1.6487916786115167</v>
      </c>
      <c r="Q19" s="649">
        <v>1.6883482410292889</v>
      </c>
      <c r="R19" s="649">
        <v>1.7277825405935443</v>
      </c>
      <c r="S19" s="649">
        <v>1.7674841050617121</v>
      </c>
      <c r="T19" s="649">
        <v>1.80678687281704</v>
      </c>
      <c r="U19" s="649">
        <v>1.846297046733731</v>
      </c>
      <c r="V19" s="649">
        <v>1.8834381725366265</v>
      </c>
      <c r="W19" s="649">
        <v>1.91999957099105</v>
      </c>
      <c r="X19" s="649">
        <v>1.9561939291066146</v>
      </c>
      <c r="Y19" s="649">
        <v>1.9919604810973335</v>
      </c>
      <c r="Z19" s="649">
        <v>2.0272384247154913</v>
      </c>
      <c r="AA19" s="649">
        <v>2.0622326801029001</v>
      </c>
      <c r="AB19" s="649">
        <v>2.0966058869249702</v>
      </c>
      <c r="AC19" s="649">
        <v>2.130853584169722</v>
      </c>
      <c r="AD19" s="649">
        <v>2.164345190711177</v>
      </c>
      <c r="AE19" s="649">
        <v>2.1975711919768468</v>
      </c>
      <c r="AF19" s="649">
        <v>2.2304404810716343</v>
      </c>
      <c r="AG19" s="649">
        <v>2.2628701301862737</v>
      </c>
      <c r="AH19" s="649">
        <v>2.2949322598609818</v>
      </c>
      <c r="AI19" s="649">
        <v>2.3265464592406633</v>
      </c>
      <c r="AJ19" s="650">
        <v>2.3581520835451379</v>
      </c>
    </row>
    <row r="20" spans="1:36" ht="25.15" customHeight="1" x14ac:dyDescent="0.2">
      <c r="A20" s="218"/>
      <c r="B20" s="940"/>
      <c r="C20" s="749" t="s">
        <v>807</v>
      </c>
      <c r="D20" s="750" t="s">
        <v>808</v>
      </c>
      <c r="E20" s="633" t="s">
        <v>124</v>
      </c>
      <c r="F20" s="831" t="s">
        <v>218</v>
      </c>
      <c r="G20" s="831">
        <v>1</v>
      </c>
      <c r="H20" s="644">
        <v>-3.8243222039113789E-2</v>
      </c>
      <c r="I20" s="742">
        <v>-0.43976048345015784</v>
      </c>
      <c r="J20" s="742">
        <v>-0.91006423448142471</v>
      </c>
      <c r="K20" s="742">
        <v>-1.1311030723942821</v>
      </c>
      <c r="L20" s="649">
        <v>-1.6701301344071453</v>
      </c>
      <c r="M20" s="649">
        <v>-2.0073508326118201</v>
      </c>
      <c r="N20" s="649">
        <v>-2.383378255115602</v>
      </c>
      <c r="O20" s="649">
        <v>-2.6430035554605098</v>
      </c>
      <c r="P20" s="649">
        <v>-3.0350561339488991</v>
      </c>
      <c r="Q20" s="649">
        <v>-3.2842592979964564</v>
      </c>
      <c r="R20" s="649">
        <v>-3.5320415727715471</v>
      </c>
      <c r="S20" s="649">
        <v>-3.7757214642578845</v>
      </c>
      <c r="T20" s="649">
        <v>-4.0632524348678629</v>
      </c>
      <c r="U20" s="649">
        <v>-4.2419057418043877</v>
      </c>
      <c r="V20" s="649">
        <v>-4.3855349340686729</v>
      </c>
      <c r="W20" s="649">
        <v>-4.5528091619264188</v>
      </c>
      <c r="X20" s="649">
        <v>-4.7840823292237502</v>
      </c>
      <c r="Y20" s="649">
        <v>-4.9418487618842732</v>
      </c>
      <c r="Z20" s="649">
        <v>-5.0626414651127902</v>
      </c>
      <c r="AA20" s="649">
        <v>-5.1145782216050293</v>
      </c>
      <c r="AB20" s="649">
        <v>-5.1268536850148507</v>
      </c>
      <c r="AC20" s="649">
        <v>-5.0703073626290092</v>
      </c>
      <c r="AD20" s="649">
        <v>-5.0723215266862951</v>
      </c>
      <c r="AE20" s="649">
        <v>-5.0439024929428058</v>
      </c>
      <c r="AF20" s="649">
        <v>-5.0059299037898342</v>
      </c>
      <c r="AG20" s="649">
        <v>-5.0682152136238301</v>
      </c>
      <c r="AH20" s="649">
        <v>-5.023918002652124</v>
      </c>
      <c r="AI20" s="649">
        <v>-4.97963941719442</v>
      </c>
      <c r="AJ20" s="650">
        <v>-5.0075606682862883</v>
      </c>
    </row>
    <row r="21" spans="1:36" ht="25.15" customHeight="1" x14ac:dyDescent="0.2">
      <c r="A21" s="217"/>
      <c r="B21" s="940"/>
      <c r="C21" s="640" t="s">
        <v>231</v>
      </c>
      <c r="D21" s="641" t="s">
        <v>232</v>
      </c>
      <c r="E21" s="830" t="s">
        <v>233</v>
      </c>
      <c r="F21" s="845" t="s">
        <v>218</v>
      </c>
      <c r="G21" s="845">
        <v>1</v>
      </c>
      <c r="H21" s="644">
        <f t="shared" ref="H21:AJ21" si="3">ROUND((H10*1000000)/(H57*1000),1)</f>
        <v>139.5</v>
      </c>
      <c r="I21" s="742">
        <f t="shared" si="3"/>
        <v>140.1</v>
      </c>
      <c r="J21" s="742">
        <f t="shared" si="3"/>
        <v>140.1</v>
      </c>
      <c r="K21" s="742">
        <f t="shared" si="3"/>
        <v>139.6</v>
      </c>
      <c r="L21" s="454">
        <f t="shared" si="3"/>
        <v>139</v>
      </c>
      <c r="M21" s="454">
        <f>ROUND((M10*1000000)/(M57*1000),1)</f>
        <v>138.69999999999999</v>
      </c>
      <c r="N21" s="454">
        <f t="shared" si="3"/>
        <v>138.6</v>
      </c>
      <c r="O21" s="454">
        <f t="shared" si="3"/>
        <v>138.19999999999999</v>
      </c>
      <c r="P21" s="454">
        <f t="shared" si="3"/>
        <v>137.6</v>
      </c>
      <c r="Q21" s="454">
        <f t="shared" si="3"/>
        <v>137.1</v>
      </c>
      <c r="R21" s="454">
        <f t="shared" si="3"/>
        <v>137</v>
      </c>
      <c r="S21" s="454">
        <f t="shared" si="3"/>
        <v>137</v>
      </c>
      <c r="T21" s="454">
        <f t="shared" si="3"/>
        <v>136.9</v>
      </c>
      <c r="U21" s="454">
        <f t="shared" si="3"/>
        <v>137</v>
      </c>
      <c r="V21" s="454">
        <f t="shared" si="3"/>
        <v>136.9</v>
      </c>
      <c r="W21" s="454">
        <f t="shared" si="3"/>
        <v>136.80000000000001</v>
      </c>
      <c r="X21" s="454">
        <f t="shared" si="3"/>
        <v>136.69999999999999</v>
      </c>
      <c r="Y21" s="454">
        <f t="shared" si="3"/>
        <v>136.6</v>
      </c>
      <c r="Z21" s="454">
        <f t="shared" si="3"/>
        <v>136.6</v>
      </c>
      <c r="AA21" s="454">
        <f t="shared" si="3"/>
        <v>136.5</v>
      </c>
      <c r="AB21" s="454">
        <f t="shared" si="3"/>
        <v>136.6</v>
      </c>
      <c r="AC21" s="454">
        <f t="shared" si="3"/>
        <v>136.6</v>
      </c>
      <c r="AD21" s="454">
        <f t="shared" si="3"/>
        <v>136.69999999999999</v>
      </c>
      <c r="AE21" s="454">
        <f t="shared" si="3"/>
        <v>136.69999999999999</v>
      </c>
      <c r="AF21" s="454">
        <f t="shared" si="3"/>
        <v>136.69999999999999</v>
      </c>
      <c r="AG21" s="454">
        <f t="shared" si="3"/>
        <v>136.69999999999999</v>
      </c>
      <c r="AH21" s="454">
        <f t="shared" si="3"/>
        <v>136.80000000000001</v>
      </c>
      <c r="AI21" s="454">
        <f t="shared" si="3"/>
        <v>136.80000000000001</v>
      </c>
      <c r="AJ21" s="846">
        <f t="shared" si="3"/>
        <v>137</v>
      </c>
    </row>
    <row r="22" spans="1:36" ht="25.15" customHeight="1" x14ac:dyDescent="0.2">
      <c r="A22" s="218"/>
      <c r="B22" s="940"/>
      <c r="C22" s="749" t="s">
        <v>234</v>
      </c>
      <c r="D22" s="750" t="s">
        <v>235</v>
      </c>
      <c r="E22" s="633" t="s">
        <v>124</v>
      </c>
      <c r="F22" s="831" t="s">
        <v>218</v>
      </c>
      <c r="G22" s="831">
        <v>1</v>
      </c>
      <c r="H22" s="644">
        <v>31.373955918292179</v>
      </c>
      <c r="I22" s="742">
        <v>30.777286587961218</v>
      </c>
      <c r="J22" s="742">
        <v>30.065745315733807</v>
      </c>
      <c r="K22" s="742">
        <v>29.206189874527642</v>
      </c>
      <c r="L22" s="651">
        <v>28.349371744454537</v>
      </c>
      <c r="M22" s="651">
        <v>27.554733957981153</v>
      </c>
      <c r="N22" s="651">
        <v>26.766238892511097</v>
      </c>
      <c r="O22" s="651">
        <v>25.929823055793335</v>
      </c>
      <c r="P22" s="651">
        <v>25.064529700835404</v>
      </c>
      <c r="Q22" s="651">
        <v>24.213161390991623</v>
      </c>
      <c r="R22" s="651">
        <v>23.419327210756535</v>
      </c>
      <c r="S22" s="651">
        <v>22.64762019855689</v>
      </c>
      <c r="T22" s="651">
        <v>21.849014658015307</v>
      </c>
      <c r="U22" s="651">
        <v>21.070343569078826</v>
      </c>
      <c r="V22" s="651">
        <v>21.072344750396777</v>
      </c>
      <c r="W22" s="651">
        <v>21.051893117702772</v>
      </c>
      <c r="X22" s="651">
        <v>21.051732597211789</v>
      </c>
      <c r="Y22" s="651">
        <v>21.029423500775415</v>
      </c>
      <c r="Z22" s="651">
        <v>21.027690987481765</v>
      </c>
      <c r="AA22" s="651">
        <v>21.004711680122583</v>
      </c>
      <c r="AB22" s="651">
        <v>21.002084790596395</v>
      </c>
      <c r="AC22" s="651">
        <v>20.977622221529568</v>
      </c>
      <c r="AD22" s="651">
        <v>20.973560330805892</v>
      </c>
      <c r="AE22" s="651">
        <v>20.96022681092488</v>
      </c>
      <c r="AF22" s="651">
        <v>20.944510784607903</v>
      </c>
      <c r="AG22" s="651">
        <v>20.929823756975196</v>
      </c>
      <c r="AH22" s="651">
        <v>20.913761864419786</v>
      </c>
      <c r="AI22" s="651">
        <v>20.898725101212467</v>
      </c>
      <c r="AJ22" s="453">
        <v>20.90730552520926</v>
      </c>
    </row>
    <row r="23" spans="1:36" ht="25.15" customHeight="1" x14ac:dyDescent="0.2">
      <c r="A23" s="218"/>
      <c r="B23" s="940"/>
      <c r="C23" s="749" t="s">
        <v>236</v>
      </c>
      <c r="D23" s="750" t="s">
        <v>237</v>
      </c>
      <c r="E23" s="633" t="s">
        <v>124</v>
      </c>
      <c r="F23" s="831" t="s">
        <v>218</v>
      </c>
      <c r="G23" s="831">
        <v>1</v>
      </c>
      <c r="H23" s="644">
        <v>58.427266038953803</v>
      </c>
      <c r="I23" s="742">
        <v>59.692710137078166</v>
      </c>
      <c r="J23" s="742">
        <v>60.760659014449359</v>
      </c>
      <c r="K23" s="742">
        <v>61.534564095860965</v>
      </c>
      <c r="L23" s="651">
        <v>62.306914237054961</v>
      </c>
      <c r="M23" s="651">
        <v>63.214197673135565</v>
      </c>
      <c r="N23" s="651">
        <v>64.14048596133901</v>
      </c>
      <c r="O23" s="651">
        <v>64.952759569676246</v>
      </c>
      <c r="P23" s="651">
        <v>65.684880008359343</v>
      </c>
      <c r="Q23" s="651">
        <v>66.443154459600152</v>
      </c>
      <c r="R23" s="651">
        <v>67.357267269954519</v>
      </c>
      <c r="S23" s="651">
        <v>68.343763057602828</v>
      </c>
      <c r="T23" s="651">
        <v>69.257966371846805</v>
      </c>
      <c r="U23" s="651">
        <v>70.244289252995898</v>
      </c>
      <c r="V23" s="651">
        <v>70.367068602509946</v>
      </c>
      <c r="W23" s="651">
        <v>70.415153467253305</v>
      </c>
      <c r="X23" s="651">
        <v>70.531380815070136</v>
      </c>
      <c r="Y23" s="651">
        <v>70.573664785694177</v>
      </c>
      <c r="Z23" s="651">
        <v>70.685258301605543</v>
      </c>
      <c r="AA23" s="651">
        <v>70.725682958453859</v>
      </c>
      <c r="AB23" s="651">
        <v>70.834886296811263</v>
      </c>
      <c r="AC23" s="651">
        <v>70.870685292075535</v>
      </c>
      <c r="AD23" s="651">
        <v>70.975641185189914</v>
      </c>
      <c r="AE23" s="651">
        <v>71.049520925607027</v>
      </c>
      <c r="AF23" s="651">
        <v>71.115559353776533</v>
      </c>
      <c r="AG23" s="651">
        <v>71.185319886563477</v>
      </c>
      <c r="AH23" s="651">
        <v>71.250631682974628</v>
      </c>
      <c r="AI23" s="651">
        <v>71.319662498378534</v>
      </c>
      <c r="AJ23" s="453">
        <v>71.469660037091899</v>
      </c>
    </row>
    <row r="24" spans="1:36" ht="25.15" customHeight="1" x14ac:dyDescent="0.2">
      <c r="A24" s="218"/>
      <c r="B24" s="940"/>
      <c r="C24" s="749" t="s">
        <v>238</v>
      </c>
      <c r="D24" s="750" t="s">
        <v>239</v>
      </c>
      <c r="E24" s="633" t="s">
        <v>124</v>
      </c>
      <c r="F24" s="831" t="s">
        <v>218</v>
      </c>
      <c r="G24" s="831">
        <v>1</v>
      </c>
      <c r="H24" s="644">
        <v>16.820782411424005</v>
      </c>
      <c r="I24" s="742">
        <v>16.835997074357813</v>
      </c>
      <c r="J24" s="742">
        <v>16.791941053869483</v>
      </c>
      <c r="K24" s="742">
        <v>16.665934600905306</v>
      </c>
      <c r="L24" s="651">
        <v>16.54045768274181</v>
      </c>
      <c r="M24" s="651">
        <v>16.451016250458192</v>
      </c>
      <c r="N24" s="651">
        <v>16.365934911845674</v>
      </c>
      <c r="O24" s="651">
        <v>16.251668382708832</v>
      </c>
      <c r="P24" s="651">
        <v>16.118200528073395</v>
      </c>
      <c r="Q24" s="651">
        <v>15.992229671526584</v>
      </c>
      <c r="R24" s="651">
        <v>15.903971033960527</v>
      </c>
      <c r="S24" s="651">
        <v>15.831971544491887</v>
      </c>
      <c r="T24" s="651">
        <v>15.74242046936941</v>
      </c>
      <c r="U24" s="651">
        <v>15.668491585888527</v>
      </c>
      <c r="V24" s="651">
        <v>15.570185533634108</v>
      </c>
      <c r="W24" s="651">
        <v>15.455046559071286</v>
      </c>
      <c r="X24" s="651">
        <v>15.354570312798314</v>
      </c>
      <c r="Y24" s="651">
        <v>15.237713569843246</v>
      </c>
      <c r="Z24" s="651">
        <v>15.135546738685861</v>
      </c>
      <c r="AA24" s="651">
        <v>15.017869267537687</v>
      </c>
      <c r="AB24" s="651">
        <v>14.914528967637086</v>
      </c>
      <c r="AC24" s="651">
        <v>14.795474121024752</v>
      </c>
      <c r="AD24" s="651">
        <v>14.690605543140761</v>
      </c>
      <c r="AE24" s="651">
        <v>14.578985349331701</v>
      </c>
      <c r="AF24" s="651">
        <v>14.465506231574436</v>
      </c>
      <c r="AG24" s="651">
        <v>14.352541651082523</v>
      </c>
      <c r="AH24" s="651">
        <v>14.238438834171578</v>
      </c>
      <c r="AI24" s="651">
        <v>14.124839242118595</v>
      </c>
      <c r="AJ24" s="453">
        <v>14.026883848578478</v>
      </c>
    </row>
    <row r="25" spans="1:36" ht="25.15" customHeight="1" x14ac:dyDescent="0.2">
      <c r="A25" s="218"/>
      <c r="B25" s="940"/>
      <c r="C25" s="749" t="s">
        <v>240</v>
      </c>
      <c r="D25" s="750" t="s">
        <v>241</v>
      </c>
      <c r="E25" s="633" t="s">
        <v>124</v>
      </c>
      <c r="F25" s="831" t="s">
        <v>218</v>
      </c>
      <c r="G25" s="831">
        <v>1</v>
      </c>
      <c r="H25" s="644">
        <v>13.310923313455097</v>
      </c>
      <c r="I25" s="742">
        <v>13.393391215637024</v>
      </c>
      <c r="J25" s="742">
        <v>13.429442834417731</v>
      </c>
      <c r="K25" s="742">
        <v>13.400098731060973</v>
      </c>
      <c r="L25" s="651">
        <v>13.370976527301277</v>
      </c>
      <c r="M25" s="651">
        <v>13.37093763447554</v>
      </c>
      <c r="N25" s="651">
        <v>13.374573238966422</v>
      </c>
      <c r="O25" s="651">
        <v>13.354379392150523</v>
      </c>
      <c r="P25" s="651">
        <v>13.318209218147253</v>
      </c>
      <c r="Q25" s="651">
        <v>13.287978270062643</v>
      </c>
      <c r="R25" s="651">
        <v>13.289033399351192</v>
      </c>
      <c r="S25" s="651">
        <v>13.303878867548942</v>
      </c>
      <c r="T25" s="651">
        <v>13.304177238683396</v>
      </c>
      <c r="U25" s="651">
        <v>13.317875103457526</v>
      </c>
      <c r="V25" s="651">
        <v>13.330892995555899</v>
      </c>
      <c r="W25" s="651">
        <v>13.32973526087739</v>
      </c>
      <c r="X25" s="651">
        <v>13.341453081674466</v>
      </c>
      <c r="Y25" s="651">
        <v>13.339160936163761</v>
      </c>
      <c r="Z25" s="651">
        <v>13.349946582733939</v>
      </c>
      <c r="AA25" s="651">
        <v>13.347268781695574</v>
      </c>
      <c r="AB25" s="651">
        <v>13.357548996162933</v>
      </c>
      <c r="AC25" s="651">
        <v>13.353965988435826</v>
      </c>
      <c r="AD25" s="651">
        <v>13.36339349887386</v>
      </c>
      <c r="AE25" s="651">
        <v>13.366943871374996</v>
      </c>
      <c r="AF25" s="651">
        <v>13.36899861231108</v>
      </c>
      <c r="AG25" s="651">
        <v>13.371733269892646</v>
      </c>
      <c r="AH25" s="651">
        <v>13.373612564115792</v>
      </c>
      <c r="AI25" s="651">
        <v>13.37617032272186</v>
      </c>
      <c r="AJ25" s="453">
        <v>13.393881643813558</v>
      </c>
    </row>
    <row r="26" spans="1:36" ht="25.15" customHeight="1" x14ac:dyDescent="0.2">
      <c r="A26" s="218"/>
      <c r="B26" s="940"/>
      <c r="C26" s="749" t="s">
        <v>242</v>
      </c>
      <c r="D26" s="750" t="s">
        <v>243</v>
      </c>
      <c r="E26" s="633" t="s">
        <v>124</v>
      </c>
      <c r="F26" s="831" t="s">
        <v>218</v>
      </c>
      <c r="G26" s="831">
        <v>1</v>
      </c>
      <c r="H26" s="644">
        <v>18.142848324772345</v>
      </c>
      <c r="I26" s="742">
        <v>18.269163654672987</v>
      </c>
      <c r="J26" s="742">
        <v>18.332309547544249</v>
      </c>
      <c r="K26" s="742">
        <v>18.306213080013922</v>
      </c>
      <c r="L26" s="651">
        <v>18.28038012249004</v>
      </c>
      <c r="M26" s="651">
        <v>18.294299857198034</v>
      </c>
      <c r="N26" s="651">
        <v>18.31327223111607</v>
      </c>
      <c r="O26" s="651">
        <v>18.299619952896901</v>
      </c>
      <c r="P26" s="651">
        <v>18.264037486191448</v>
      </c>
      <c r="Q26" s="651">
        <v>18.236551508235078</v>
      </c>
      <c r="R26" s="651">
        <v>18.251993615062972</v>
      </c>
      <c r="S26" s="651">
        <v>18.286414499925666</v>
      </c>
      <c r="T26" s="651">
        <v>18.300877682706687</v>
      </c>
      <c r="U26" s="651">
        <v>18.333809279874444</v>
      </c>
      <c r="V26" s="651">
        <v>18.365854777116084</v>
      </c>
      <c r="W26" s="651">
        <v>18.378404960893697</v>
      </c>
      <c r="X26" s="651">
        <v>18.408740381048702</v>
      </c>
      <c r="Y26" s="651">
        <v>18.419776527349867</v>
      </c>
      <c r="Z26" s="651">
        <v>18.448902514093369</v>
      </c>
      <c r="AA26" s="651">
        <v>18.459453378181294</v>
      </c>
      <c r="AB26" s="651">
        <v>18.487955526889206</v>
      </c>
      <c r="AC26" s="651">
        <v>18.497299090025312</v>
      </c>
      <c r="AD26" s="651">
        <v>18.524692652514464</v>
      </c>
      <c r="AE26" s="651">
        <v>18.543975317124755</v>
      </c>
      <c r="AF26" s="651">
        <v>18.561211393680981</v>
      </c>
      <c r="AG26" s="651">
        <v>18.579418942180364</v>
      </c>
      <c r="AH26" s="651">
        <v>18.596465367332662</v>
      </c>
      <c r="AI26" s="651">
        <v>18.614482459077891</v>
      </c>
      <c r="AJ26" s="453">
        <v>18.653631922991135</v>
      </c>
    </row>
    <row r="27" spans="1:36" ht="25.15" customHeight="1" x14ac:dyDescent="0.2">
      <c r="A27" s="218"/>
      <c r="B27" s="940"/>
      <c r="C27" s="749" t="s">
        <v>244</v>
      </c>
      <c r="D27" s="750" t="s">
        <v>245</v>
      </c>
      <c r="E27" s="633" t="s">
        <v>124</v>
      </c>
      <c r="F27" s="831" t="s">
        <v>218</v>
      </c>
      <c r="G27" s="831">
        <v>1</v>
      </c>
      <c r="H27" s="644">
        <v>1.4403062694121305</v>
      </c>
      <c r="I27" s="742">
        <v>1.4952855836137826</v>
      </c>
      <c r="J27" s="742">
        <v>1.5450798638469725</v>
      </c>
      <c r="K27" s="742">
        <v>1.5878861342236805</v>
      </c>
      <c r="L27" s="651">
        <v>1.6307191826900875</v>
      </c>
      <c r="M27" s="651">
        <v>1.6765172172319684</v>
      </c>
      <c r="N27" s="651">
        <v>1.7226126501127532</v>
      </c>
      <c r="O27" s="651">
        <v>1.7662648898401101</v>
      </c>
      <c r="P27" s="651">
        <v>1.8083334780719169</v>
      </c>
      <c r="Q27" s="651">
        <v>1.850996092904633</v>
      </c>
      <c r="R27" s="651">
        <v>1.8966534722786095</v>
      </c>
      <c r="S27" s="651">
        <v>1.9435313832863876</v>
      </c>
      <c r="T27" s="651">
        <v>1.9889478529500195</v>
      </c>
      <c r="U27" s="651">
        <v>2.0355074146627175</v>
      </c>
      <c r="V27" s="651">
        <v>2.0814161840203846</v>
      </c>
      <c r="W27" s="651">
        <v>2.1258976375315299</v>
      </c>
      <c r="X27" s="651">
        <v>2.1713377343240521</v>
      </c>
      <c r="Y27" s="651">
        <v>2.2154157909366772</v>
      </c>
      <c r="Z27" s="651">
        <v>2.2604222678726131</v>
      </c>
      <c r="AA27" s="651">
        <v>2.3041629858433401</v>
      </c>
      <c r="AB27" s="651">
        <v>2.348770048042415</v>
      </c>
      <c r="AC27" s="651">
        <v>2.3921330974903072</v>
      </c>
      <c r="AD27" s="651">
        <v>2.436313691322129</v>
      </c>
      <c r="AE27" s="651">
        <v>2.4798782934657608</v>
      </c>
      <c r="AF27" s="651">
        <v>2.5231664860093552</v>
      </c>
      <c r="AG27" s="651">
        <v>2.5663318855774513</v>
      </c>
      <c r="AH27" s="651">
        <v>2.6092691399632497</v>
      </c>
      <c r="AI27" s="651">
        <v>2.6520777040932888</v>
      </c>
      <c r="AJ27" s="453">
        <v>2.6956088494611832</v>
      </c>
    </row>
    <row r="28" spans="1:36" ht="25.15" customHeight="1" x14ac:dyDescent="0.2">
      <c r="A28" s="218"/>
      <c r="B28" s="940"/>
      <c r="C28" s="749" t="s">
        <v>809</v>
      </c>
      <c r="D28" s="750" t="s">
        <v>810</v>
      </c>
      <c r="E28" s="633" t="s">
        <v>124</v>
      </c>
      <c r="F28" s="831" t="s">
        <v>218</v>
      </c>
      <c r="G28" s="831">
        <v>1</v>
      </c>
      <c r="H28" s="644">
        <v>-1.6082276309560939E-2</v>
      </c>
      <c r="I28" s="742">
        <v>-0.36383425332098795</v>
      </c>
      <c r="J28" s="742">
        <v>-0.82517762986159937</v>
      </c>
      <c r="K28" s="742">
        <v>-1.1008865165925101</v>
      </c>
      <c r="L28" s="651">
        <v>-1.4788194967327115</v>
      </c>
      <c r="M28" s="651">
        <v>-1.861702590480462</v>
      </c>
      <c r="N28" s="651">
        <v>-2.0831178858910278</v>
      </c>
      <c r="O28" s="651">
        <v>-2.3545152430659471</v>
      </c>
      <c r="P28" s="651">
        <v>-2.6581904196787605</v>
      </c>
      <c r="Q28" s="651">
        <v>-2.9240713933207019</v>
      </c>
      <c r="R28" s="651">
        <v>-3.1182460013643549</v>
      </c>
      <c r="S28" s="651">
        <v>-3.3571795514126279</v>
      </c>
      <c r="T28" s="651">
        <v>-3.5434042735716105</v>
      </c>
      <c r="U28" s="651">
        <v>-3.6703162059579313</v>
      </c>
      <c r="V28" s="651">
        <v>-3.8877628432331903</v>
      </c>
      <c r="W28" s="651">
        <v>-3.9561310033299719</v>
      </c>
      <c r="X28" s="651">
        <v>-4.159214922127461</v>
      </c>
      <c r="Y28" s="651">
        <v>-4.2151551107631633</v>
      </c>
      <c r="Z28" s="651">
        <v>-4.3077673924730959</v>
      </c>
      <c r="AA28" s="651">
        <v>-4.3591490518343221</v>
      </c>
      <c r="AB28" s="651">
        <v>-4.3457746261393027</v>
      </c>
      <c r="AC28" s="651">
        <v>-4.287179810581307</v>
      </c>
      <c r="AD28" s="651">
        <v>-4.2642069018470465</v>
      </c>
      <c r="AE28" s="651">
        <v>-4.2795305678291413</v>
      </c>
      <c r="AF28" s="651">
        <v>-4.2789528619603061</v>
      </c>
      <c r="AG28" s="651">
        <v>-4.2851693922716549</v>
      </c>
      <c r="AH28" s="651">
        <v>-4.1821794529776923</v>
      </c>
      <c r="AI28" s="651">
        <v>-4.1859573276026367</v>
      </c>
      <c r="AJ28" s="453">
        <v>-4.1469718271455349</v>
      </c>
    </row>
    <row r="29" spans="1:36" ht="25.15" customHeight="1" x14ac:dyDescent="0.2">
      <c r="A29" s="219"/>
      <c r="B29" s="940"/>
      <c r="C29" s="640" t="s">
        <v>246</v>
      </c>
      <c r="D29" s="641" t="s">
        <v>247</v>
      </c>
      <c r="E29" s="830" t="s">
        <v>248</v>
      </c>
      <c r="F29" s="845" t="s">
        <v>218</v>
      </c>
      <c r="G29" s="845">
        <v>1</v>
      </c>
      <c r="H29" s="644">
        <f t="shared" ref="H29:AJ29" si="4">((H9+H10)*1000000)/((H56+H57)*1000)</f>
        <v>128.05462908158742</v>
      </c>
      <c r="I29" s="742">
        <f t="shared" si="4"/>
        <v>127.84105967682065</v>
      </c>
      <c r="J29" s="742">
        <f t="shared" si="4"/>
        <v>127.49566771297967</v>
      </c>
      <c r="K29" s="742">
        <f t="shared" si="4"/>
        <v>126.96684739196725</v>
      </c>
      <c r="L29" s="454">
        <f t="shared" si="4"/>
        <v>126.29503866473617</v>
      </c>
      <c r="M29" s="454">
        <f t="shared" si="4"/>
        <v>125.87292939266311</v>
      </c>
      <c r="N29" s="454">
        <f t="shared" si="4"/>
        <v>125.53716999670387</v>
      </c>
      <c r="O29" s="454">
        <f t="shared" si="4"/>
        <v>125.15577597184016</v>
      </c>
      <c r="P29" s="454">
        <f t="shared" si="4"/>
        <v>124.70553706095342</v>
      </c>
      <c r="Q29" s="454">
        <f t="shared" si="4"/>
        <v>124.35762642134978</v>
      </c>
      <c r="R29" s="454">
        <f t="shared" si="4"/>
        <v>124.16641400574464</v>
      </c>
      <c r="S29" s="454">
        <f t="shared" si="4"/>
        <v>124.10613033512871</v>
      </c>
      <c r="T29" s="454">
        <f t="shared" si="4"/>
        <v>123.99350248967659</v>
      </c>
      <c r="U29" s="454">
        <f t="shared" si="4"/>
        <v>124.00298313326149</v>
      </c>
      <c r="V29" s="454">
        <f t="shared" si="4"/>
        <v>123.71899386071154</v>
      </c>
      <c r="W29" s="454">
        <f t="shared" si="4"/>
        <v>123.35963557894024</v>
      </c>
      <c r="X29" s="454">
        <f t="shared" si="4"/>
        <v>123.09126634043079</v>
      </c>
      <c r="Y29" s="454">
        <f t="shared" si="4"/>
        <v>122.75073425813366</v>
      </c>
      <c r="Z29" s="454">
        <f t="shared" si="4"/>
        <v>122.49773991482483</v>
      </c>
      <c r="AA29" s="454">
        <f t="shared" si="4"/>
        <v>122.29513640425783</v>
      </c>
      <c r="AB29" s="454">
        <f t="shared" si="4"/>
        <v>122.18684129143439</v>
      </c>
      <c r="AC29" s="454">
        <f t="shared" si="4"/>
        <v>122.00293411118496</v>
      </c>
      <c r="AD29" s="454">
        <f t="shared" si="4"/>
        <v>121.88895090825181</v>
      </c>
      <c r="AE29" s="454">
        <f t="shared" si="4"/>
        <v>121.74401237689314</v>
      </c>
      <c r="AF29" s="454">
        <f t="shared" si="4"/>
        <v>121.59218527041709</v>
      </c>
      <c r="AG29" s="454">
        <f t="shared" si="4"/>
        <v>121.44466383257077</v>
      </c>
      <c r="AH29" s="454">
        <f t="shared" si="4"/>
        <v>121.30597282421975</v>
      </c>
      <c r="AI29" s="454">
        <f t="shared" si="4"/>
        <v>121.17034397691083</v>
      </c>
      <c r="AJ29" s="846">
        <f t="shared" si="4"/>
        <v>121.04168260509178</v>
      </c>
    </row>
    <row r="30" spans="1:36" ht="25.15" customHeight="1" x14ac:dyDescent="0.2">
      <c r="A30" s="219"/>
      <c r="B30" s="940"/>
      <c r="C30" s="749" t="s">
        <v>249</v>
      </c>
      <c r="D30" s="750" t="s">
        <v>250</v>
      </c>
      <c r="E30" s="633" t="s">
        <v>124</v>
      </c>
      <c r="F30" s="634" t="s">
        <v>75</v>
      </c>
      <c r="G30" s="634">
        <v>2</v>
      </c>
      <c r="H30" s="635">
        <v>0.23938441192845961</v>
      </c>
      <c r="I30" s="740">
        <v>0.23938441192845961</v>
      </c>
      <c r="J30" s="740">
        <v>0.23938441192845961</v>
      </c>
      <c r="K30" s="740">
        <v>0.23938441192845961</v>
      </c>
      <c r="L30" s="449">
        <v>0.23938441192845961</v>
      </c>
      <c r="M30" s="449">
        <v>0.23938441192845961</v>
      </c>
      <c r="N30" s="449">
        <v>0.23938441192845961</v>
      </c>
      <c r="O30" s="449">
        <v>0.23938441192845961</v>
      </c>
      <c r="P30" s="449">
        <v>0.23938441192845961</v>
      </c>
      <c r="Q30" s="449">
        <v>0.23938441192845961</v>
      </c>
      <c r="R30" s="449">
        <v>0.23938441192845961</v>
      </c>
      <c r="S30" s="449">
        <v>0.23938441192845961</v>
      </c>
      <c r="T30" s="449">
        <v>0.23938441192845961</v>
      </c>
      <c r="U30" s="449">
        <v>0.23938441192845961</v>
      </c>
      <c r="V30" s="449">
        <v>0.23938441192845961</v>
      </c>
      <c r="W30" s="449">
        <v>0.23938441192845961</v>
      </c>
      <c r="X30" s="449">
        <v>0.23938441192845961</v>
      </c>
      <c r="Y30" s="449">
        <v>0.23938441192845961</v>
      </c>
      <c r="Z30" s="449">
        <v>0.23938441192845961</v>
      </c>
      <c r="AA30" s="449">
        <v>0.23938441192845961</v>
      </c>
      <c r="AB30" s="449">
        <v>0.23938441192845961</v>
      </c>
      <c r="AC30" s="449">
        <v>0.23938441192845961</v>
      </c>
      <c r="AD30" s="449">
        <v>0.23938441192845961</v>
      </c>
      <c r="AE30" s="449">
        <v>0.23938441192845961</v>
      </c>
      <c r="AF30" s="449">
        <v>0.23938441192845961</v>
      </c>
      <c r="AG30" s="449">
        <v>0.23938441192845961</v>
      </c>
      <c r="AH30" s="449">
        <v>0.23938441192845961</v>
      </c>
      <c r="AI30" s="449">
        <v>0.23938441192845961</v>
      </c>
      <c r="AJ30" s="459">
        <v>0.23938441192845961</v>
      </c>
    </row>
    <row r="31" spans="1:36" ht="25.15" customHeight="1" thickBot="1" x14ac:dyDescent="0.25">
      <c r="A31" s="219"/>
      <c r="B31" s="941"/>
      <c r="C31" s="847" t="s">
        <v>251</v>
      </c>
      <c r="D31" s="848" t="s">
        <v>252</v>
      </c>
      <c r="E31" s="849" t="s">
        <v>124</v>
      </c>
      <c r="F31" s="636" t="s">
        <v>75</v>
      </c>
      <c r="G31" s="636">
        <v>2</v>
      </c>
      <c r="H31" s="637">
        <v>4.0157631113456153E-2</v>
      </c>
      <c r="I31" s="741">
        <v>4.0157631113456153E-2</v>
      </c>
      <c r="J31" s="741">
        <v>4.0157631113456153E-2</v>
      </c>
      <c r="K31" s="741">
        <v>4.0157631113456153E-2</v>
      </c>
      <c r="L31" s="638">
        <v>4.0157631113456153E-2</v>
      </c>
      <c r="M31" s="638">
        <v>4.0157631113456153E-2</v>
      </c>
      <c r="N31" s="638">
        <v>4.0157631113456153E-2</v>
      </c>
      <c r="O31" s="638">
        <v>4.0157631113456153E-2</v>
      </c>
      <c r="P31" s="638">
        <v>4.0157631113456153E-2</v>
      </c>
      <c r="Q31" s="638">
        <v>4.0157631113456153E-2</v>
      </c>
      <c r="R31" s="638">
        <v>4.0157631113456153E-2</v>
      </c>
      <c r="S31" s="638">
        <v>4.0157631113456153E-2</v>
      </c>
      <c r="T31" s="638">
        <v>4.0157631113456153E-2</v>
      </c>
      <c r="U31" s="638">
        <v>4.0157631113456153E-2</v>
      </c>
      <c r="V31" s="638">
        <v>4.0157631113456153E-2</v>
      </c>
      <c r="W31" s="638">
        <v>4.0157631113456153E-2</v>
      </c>
      <c r="X31" s="638">
        <v>4.0157631113456153E-2</v>
      </c>
      <c r="Y31" s="638">
        <v>4.0157631113456153E-2</v>
      </c>
      <c r="Z31" s="638">
        <v>4.0157631113456153E-2</v>
      </c>
      <c r="AA31" s="638">
        <v>4.0157631113456153E-2</v>
      </c>
      <c r="AB31" s="638">
        <v>4.0157631113456153E-2</v>
      </c>
      <c r="AC31" s="638">
        <v>4.0157631113456153E-2</v>
      </c>
      <c r="AD31" s="638">
        <v>4.0157631113456153E-2</v>
      </c>
      <c r="AE31" s="638">
        <v>4.0157631113456153E-2</v>
      </c>
      <c r="AF31" s="638">
        <v>4.0157631113456153E-2</v>
      </c>
      <c r="AG31" s="638">
        <v>4.0157631113456153E-2</v>
      </c>
      <c r="AH31" s="638">
        <v>4.0157631113456153E-2</v>
      </c>
      <c r="AI31" s="638">
        <v>4.0157631113456153E-2</v>
      </c>
      <c r="AJ31" s="639">
        <v>4.0157631113456153E-2</v>
      </c>
    </row>
    <row r="32" spans="1:36" ht="25.15" customHeight="1" x14ac:dyDescent="0.2">
      <c r="A32" s="219"/>
      <c r="B32" s="942" t="s">
        <v>253</v>
      </c>
      <c r="C32" s="748" t="s">
        <v>254</v>
      </c>
      <c r="D32" s="827" t="s">
        <v>255</v>
      </c>
      <c r="E32" s="631" t="s">
        <v>124</v>
      </c>
      <c r="F32" s="632" t="s">
        <v>75</v>
      </c>
      <c r="G32" s="632">
        <v>2</v>
      </c>
      <c r="H32" s="661">
        <v>2.3801297359149324E-2</v>
      </c>
      <c r="I32" s="744">
        <v>2.3801297359149324E-2</v>
      </c>
      <c r="J32" s="744">
        <v>2.3801297359149324E-2</v>
      </c>
      <c r="K32" s="744">
        <v>2.3801297359149324E-2</v>
      </c>
      <c r="L32" s="457">
        <v>2.3801297359149324E-2</v>
      </c>
      <c r="M32" s="457">
        <v>2.3801297359149324E-2</v>
      </c>
      <c r="N32" s="457">
        <v>2.3801297359149324E-2</v>
      </c>
      <c r="O32" s="457">
        <v>2.3801297359149324E-2</v>
      </c>
      <c r="P32" s="457">
        <v>2.3801297359149324E-2</v>
      </c>
      <c r="Q32" s="457">
        <v>2.3801297359149324E-2</v>
      </c>
      <c r="R32" s="457">
        <v>2.3801297359149324E-2</v>
      </c>
      <c r="S32" s="457">
        <v>2.3801297359149324E-2</v>
      </c>
      <c r="T32" s="457">
        <v>2.3801297359149324E-2</v>
      </c>
      <c r="U32" s="457">
        <v>2.3801297359149324E-2</v>
      </c>
      <c r="V32" s="457">
        <v>2.3801297359149324E-2</v>
      </c>
      <c r="W32" s="457">
        <v>2.3801297359149324E-2</v>
      </c>
      <c r="X32" s="457">
        <v>2.3801297359149324E-2</v>
      </c>
      <c r="Y32" s="457">
        <v>2.3801297359149324E-2</v>
      </c>
      <c r="Z32" s="457">
        <v>2.3801297359149324E-2</v>
      </c>
      <c r="AA32" s="457">
        <v>2.3801297359149324E-2</v>
      </c>
      <c r="AB32" s="457">
        <v>2.3801297359149324E-2</v>
      </c>
      <c r="AC32" s="457">
        <v>2.3801297359149324E-2</v>
      </c>
      <c r="AD32" s="457">
        <v>2.3801297359149324E-2</v>
      </c>
      <c r="AE32" s="457">
        <v>2.3801297359149324E-2</v>
      </c>
      <c r="AF32" s="457">
        <v>2.3801297359149324E-2</v>
      </c>
      <c r="AG32" s="457">
        <v>2.3801297359149324E-2</v>
      </c>
      <c r="AH32" s="457">
        <v>2.3801297359149324E-2</v>
      </c>
      <c r="AI32" s="457">
        <v>2.3801297359149324E-2</v>
      </c>
      <c r="AJ32" s="458">
        <v>2.3801297359149324E-2</v>
      </c>
    </row>
    <row r="33" spans="1:37" ht="25.15" customHeight="1" x14ac:dyDescent="0.2">
      <c r="A33" s="219"/>
      <c r="B33" s="943"/>
      <c r="C33" s="749" t="s">
        <v>256</v>
      </c>
      <c r="D33" s="750" t="s">
        <v>257</v>
      </c>
      <c r="E33" s="633" t="s">
        <v>124</v>
      </c>
      <c r="F33" s="634" t="s">
        <v>75</v>
      </c>
      <c r="G33" s="634">
        <v>2</v>
      </c>
      <c r="H33" s="635">
        <v>1.8568133730587099E-3</v>
      </c>
      <c r="I33" s="740">
        <v>1.8568133730587099E-3</v>
      </c>
      <c r="J33" s="740">
        <v>1.8568133730587099E-3</v>
      </c>
      <c r="K33" s="740">
        <v>1.8568133730587099E-3</v>
      </c>
      <c r="L33" s="449">
        <v>1.8568133730587099E-3</v>
      </c>
      <c r="M33" s="449">
        <v>1.8568133730587099E-3</v>
      </c>
      <c r="N33" s="449">
        <v>1.8568133730587099E-3</v>
      </c>
      <c r="O33" s="449">
        <v>1.8568133730587099E-3</v>
      </c>
      <c r="P33" s="449">
        <v>1.8568133730587099E-3</v>
      </c>
      <c r="Q33" s="449">
        <v>1.8568133730587099E-3</v>
      </c>
      <c r="R33" s="449">
        <v>1.8568133730587099E-3</v>
      </c>
      <c r="S33" s="449">
        <v>1.8568133730587099E-3</v>
      </c>
      <c r="T33" s="449">
        <v>1.8568133730587099E-3</v>
      </c>
      <c r="U33" s="449">
        <v>1.8568133730587099E-3</v>
      </c>
      <c r="V33" s="449">
        <v>1.8568133730587099E-3</v>
      </c>
      <c r="W33" s="449">
        <v>1.8568133730587099E-3</v>
      </c>
      <c r="X33" s="449">
        <v>1.8568133730587099E-3</v>
      </c>
      <c r="Y33" s="449">
        <v>1.8568133730587099E-3</v>
      </c>
      <c r="Z33" s="449">
        <v>1.8568133730587099E-3</v>
      </c>
      <c r="AA33" s="449">
        <v>1.8568133730587099E-3</v>
      </c>
      <c r="AB33" s="449">
        <v>1.8568133730587099E-3</v>
      </c>
      <c r="AC33" s="449">
        <v>1.8568133730587099E-3</v>
      </c>
      <c r="AD33" s="449">
        <v>1.8568133730587099E-3</v>
      </c>
      <c r="AE33" s="449">
        <v>1.8568133730587099E-3</v>
      </c>
      <c r="AF33" s="449">
        <v>1.8568133730587099E-3</v>
      </c>
      <c r="AG33" s="449">
        <v>1.8568133730587099E-3</v>
      </c>
      <c r="AH33" s="449">
        <v>1.8568133730587099E-3</v>
      </c>
      <c r="AI33" s="449">
        <v>1.8568133730587099E-3</v>
      </c>
      <c r="AJ33" s="459">
        <v>1.8568133730587099E-3</v>
      </c>
    </row>
    <row r="34" spans="1:37" ht="25.15" customHeight="1" x14ac:dyDescent="0.2">
      <c r="A34" s="219"/>
      <c r="B34" s="943"/>
      <c r="C34" s="749" t="s">
        <v>258</v>
      </c>
      <c r="D34" s="750" t="s">
        <v>259</v>
      </c>
      <c r="E34" s="633" t="s">
        <v>124</v>
      </c>
      <c r="F34" s="634" t="s">
        <v>75</v>
      </c>
      <c r="G34" s="634">
        <v>2</v>
      </c>
      <c r="H34" s="635">
        <v>0.17229542495178271</v>
      </c>
      <c r="I34" s="740">
        <v>0.17448912793585902</v>
      </c>
      <c r="J34" s="740">
        <v>0.17668294787412547</v>
      </c>
      <c r="K34" s="740">
        <v>0.17887688602145863</v>
      </c>
      <c r="L34" s="449">
        <v>0.18097878689975852</v>
      </c>
      <c r="M34" s="449">
        <v>0.18304022162372177</v>
      </c>
      <c r="N34" s="449">
        <v>0.18506206120852398</v>
      </c>
      <c r="O34" s="449">
        <v>0.18704502624658445</v>
      </c>
      <c r="P34" s="449">
        <v>0.18898986150241082</v>
      </c>
      <c r="Q34" s="449">
        <v>0.1908972706726384</v>
      </c>
      <c r="R34" s="449">
        <v>0.19276788140161227</v>
      </c>
      <c r="S34" s="449">
        <v>0.19460254806065219</v>
      </c>
      <c r="T34" s="449">
        <v>0.19640191892643385</v>
      </c>
      <c r="U34" s="449">
        <v>0.19816670866823219</v>
      </c>
      <c r="V34" s="449">
        <v>0.19989749504319909</v>
      </c>
      <c r="W34" s="449">
        <v>0.20159499265666286</v>
      </c>
      <c r="X34" s="449">
        <v>0.2032598355352688</v>
      </c>
      <c r="Y34" s="449">
        <v>0.20489259512880195</v>
      </c>
      <c r="Z34" s="449">
        <v>0.20649391459417224</v>
      </c>
      <c r="AA34" s="449">
        <v>0.20806436510064494</v>
      </c>
      <c r="AB34" s="449">
        <v>0.20960451791659576</v>
      </c>
      <c r="AC34" s="449">
        <v>0.21111494413383486</v>
      </c>
      <c r="AD34" s="449">
        <v>0.21259621498636488</v>
      </c>
      <c r="AE34" s="449">
        <v>0.2140489017139571</v>
      </c>
      <c r="AF34" s="449">
        <v>0.21547350376786403</v>
      </c>
      <c r="AG34" s="449">
        <v>0.21697259147607351</v>
      </c>
      <c r="AH34" s="449">
        <v>0.21844466529977724</v>
      </c>
      <c r="AI34" s="449">
        <v>0.21989015297134568</v>
      </c>
      <c r="AJ34" s="459">
        <v>0.22130962589887071</v>
      </c>
    </row>
    <row r="35" spans="1:37" ht="25.15" customHeight="1" x14ac:dyDescent="0.2">
      <c r="A35" s="219"/>
      <c r="B35" s="943"/>
      <c r="C35" s="749" t="s">
        <v>260</v>
      </c>
      <c r="D35" s="750" t="s">
        <v>261</v>
      </c>
      <c r="E35" s="633" t="s">
        <v>124</v>
      </c>
      <c r="F35" s="634" t="s">
        <v>75</v>
      </c>
      <c r="G35" s="634">
        <v>2</v>
      </c>
      <c r="H35" s="635">
        <v>0.15083798614869354</v>
      </c>
      <c r="I35" s="740">
        <v>0.14822209432798636</v>
      </c>
      <c r="J35" s="740">
        <v>0.14560607335414319</v>
      </c>
      <c r="K35" s="740">
        <v>0.14298992184139714</v>
      </c>
      <c r="L35" s="449">
        <v>0.14047540757577898</v>
      </c>
      <c r="M35" s="449">
        <v>0.13803249224122954</v>
      </c>
      <c r="N35" s="449">
        <v>0.13563330203005941</v>
      </c>
      <c r="O35" s="449">
        <v>0.13327704118821626</v>
      </c>
      <c r="P35" s="449">
        <v>0.13096288726828165</v>
      </c>
      <c r="Q35" s="449">
        <v>0.12869006317430765</v>
      </c>
      <c r="R35" s="449">
        <v>0.12645787579529605</v>
      </c>
      <c r="S35" s="449">
        <v>0.12426538164444119</v>
      </c>
      <c r="T35" s="449">
        <v>0.1221118648263521</v>
      </c>
      <c r="U35" s="449">
        <v>0.11999653612793641</v>
      </c>
      <c r="V35" s="449">
        <v>0.11791875752888945</v>
      </c>
      <c r="W35" s="449">
        <v>0.11587773988673543</v>
      </c>
      <c r="X35" s="449">
        <v>0.11387278304246799</v>
      </c>
      <c r="Y35" s="449">
        <v>0.11190325594104132</v>
      </c>
      <c r="Z35" s="449">
        <v>0.10996844834084919</v>
      </c>
      <c r="AA35" s="449">
        <v>0.10806772949662524</v>
      </c>
      <c r="AB35" s="449">
        <v>0.10620046855365502</v>
      </c>
      <c r="AC35" s="449">
        <v>0.10436603485220629</v>
      </c>
      <c r="AD35" s="449">
        <v>0.10256379757552293</v>
      </c>
      <c r="AE35" s="449">
        <v>0.10079312590047851</v>
      </c>
      <c r="AF35" s="449">
        <v>9.905346828039073E-2</v>
      </c>
      <c r="AG35" s="449">
        <v>9.7344193845986499E-2</v>
      </c>
      <c r="AH35" s="449">
        <v>9.5664750988336281E-2</v>
      </c>
      <c r="AI35" s="449">
        <v>9.4014667360301812E-2</v>
      </c>
      <c r="AJ35" s="459">
        <v>9.2393311952879281E-2</v>
      </c>
    </row>
    <row r="36" spans="1:37" ht="25.15" customHeight="1" x14ac:dyDescent="0.2">
      <c r="A36" s="219"/>
      <c r="B36" s="943"/>
      <c r="C36" s="749" t="s">
        <v>262</v>
      </c>
      <c r="D36" s="750" t="s">
        <v>263</v>
      </c>
      <c r="E36" s="633" t="s">
        <v>124</v>
      </c>
      <c r="F36" s="634" t="s">
        <v>75</v>
      </c>
      <c r="G36" s="634">
        <v>2</v>
      </c>
      <c r="H36" s="635">
        <v>2.3801297359149324E-2</v>
      </c>
      <c r="I36" s="740">
        <v>2.3801297359149324E-2</v>
      </c>
      <c r="J36" s="740">
        <v>2.3801297359149324E-2</v>
      </c>
      <c r="K36" s="740">
        <v>2.3801297359149324E-2</v>
      </c>
      <c r="L36" s="449">
        <v>2.3801297359149324E-2</v>
      </c>
      <c r="M36" s="449">
        <v>2.3801297359149324E-2</v>
      </c>
      <c r="N36" s="449">
        <v>2.3801297359149324E-2</v>
      </c>
      <c r="O36" s="449">
        <v>2.3801297359149324E-2</v>
      </c>
      <c r="P36" s="449">
        <v>2.3801297359149324E-2</v>
      </c>
      <c r="Q36" s="449">
        <v>2.3801297359149324E-2</v>
      </c>
      <c r="R36" s="449">
        <v>2.3801297359149324E-2</v>
      </c>
      <c r="S36" s="449">
        <v>2.3801297359149324E-2</v>
      </c>
      <c r="T36" s="449">
        <v>2.3801297359149324E-2</v>
      </c>
      <c r="U36" s="449">
        <v>2.3801297359149324E-2</v>
      </c>
      <c r="V36" s="449">
        <v>2.3801297359149324E-2</v>
      </c>
      <c r="W36" s="449">
        <v>2.3801297359149324E-2</v>
      </c>
      <c r="X36" s="449">
        <v>2.3801297359149324E-2</v>
      </c>
      <c r="Y36" s="449">
        <v>2.3801297359149324E-2</v>
      </c>
      <c r="Z36" s="449">
        <v>2.3801297359149324E-2</v>
      </c>
      <c r="AA36" s="449">
        <v>2.3801297359149324E-2</v>
      </c>
      <c r="AB36" s="449">
        <v>2.3801297359149324E-2</v>
      </c>
      <c r="AC36" s="449">
        <v>2.3801297359149324E-2</v>
      </c>
      <c r="AD36" s="449">
        <v>2.3801297359149324E-2</v>
      </c>
      <c r="AE36" s="449">
        <v>2.3801297359149324E-2</v>
      </c>
      <c r="AF36" s="449">
        <v>2.3801297359149324E-2</v>
      </c>
      <c r="AG36" s="449">
        <v>2.3801297359149324E-2</v>
      </c>
      <c r="AH36" s="449">
        <v>2.3801297359149324E-2</v>
      </c>
      <c r="AI36" s="449">
        <v>2.3801297359149324E-2</v>
      </c>
      <c r="AJ36" s="459">
        <v>2.3801297359149324E-2</v>
      </c>
      <c r="AK36">
        <v>2.1057739411278149E-2</v>
      </c>
    </row>
    <row r="37" spans="1:37" ht="25.15" customHeight="1" x14ac:dyDescent="0.2">
      <c r="A37" s="219"/>
      <c r="B37" s="943"/>
      <c r="C37" s="749" t="s">
        <v>264</v>
      </c>
      <c r="D37" s="750" t="s">
        <v>265</v>
      </c>
      <c r="E37" s="633" t="s">
        <v>124</v>
      </c>
      <c r="F37" s="634" t="s">
        <v>75</v>
      </c>
      <c r="G37" s="634">
        <v>2</v>
      </c>
      <c r="H37" s="635">
        <v>1.5474071808081664</v>
      </c>
      <c r="I37" s="740">
        <v>1.5379616379049104</v>
      </c>
      <c r="J37" s="740">
        <v>1.5285558192939512</v>
      </c>
      <c r="K37" s="740">
        <v>1.5291890057686368</v>
      </c>
      <c r="L37" s="449">
        <v>1.529086397433105</v>
      </c>
      <c r="M37" s="449">
        <v>1.5294678780436912</v>
      </c>
      <c r="N37" s="449">
        <v>1.5298452286700592</v>
      </c>
      <c r="O37" s="449">
        <v>1.5302185244738418</v>
      </c>
      <c r="P37" s="449">
        <v>1.53058784313795</v>
      </c>
      <c r="Q37" s="449">
        <v>1.5309532580616965</v>
      </c>
      <c r="R37" s="449">
        <v>1.5313148347117342</v>
      </c>
      <c r="S37" s="449">
        <v>1.5316726622035493</v>
      </c>
      <c r="T37" s="449">
        <v>1.5320268081558566</v>
      </c>
      <c r="U37" s="449">
        <v>1.532377347112474</v>
      </c>
      <c r="V37" s="449">
        <v>1.5327243393365539</v>
      </c>
      <c r="W37" s="449">
        <v>1.5330678593652443</v>
      </c>
      <c r="X37" s="449">
        <v>1.5334079733309058</v>
      </c>
      <c r="Y37" s="449">
        <v>1.5337447408387992</v>
      </c>
      <c r="Z37" s="449">
        <v>1.534078228973621</v>
      </c>
      <c r="AA37" s="449">
        <v>1.5344084973113723</v>
      </c>
      <c r="AB37" s="449">
        <v>1.5347356054383918</v>
      </c>
      <c r="AC37" s="449">
        <v>1.5350596129226015</v>
      </c>
      <c r="AD37" s="449">
        <v>1.5353805793467548</v>
      </c>
      <c r="AE37" s="449">
        <v>1.5356985642942069</v>
      </c>
      <c r="AF37" s="449">
        <v>1.5360136198603878</v>
      </c>
      <c r="AG37" s="449">
        <v>1.5362238065865825</v>
      </c>
      <c r="AH37" s="449">
        <v>1.5364311756205291</v>
      </c>
      <c r="AI37" s="449">
        <v>1.5366357715769952</v>
      </c>
      <c r="AJ37" s="459">
        <v>1.5368376540568927</v>
      </c>
    </row>
    <row r="38" spans="1:37" ht="25.15" customHeight="1" x14ac:dyDescent="0.2">
      <c r="A38" s="219"/>
      <c r="B38" s="943"/>
      <c r="C38" s="640" t="s">
        <v>87</v>
      </c>
      <c r="D38" s="641" t="s">
        <v>266</v>
      </c>
      <c r="E38" s="850" t="s">
        <v>267</v>
      </c>
      <c r="F38" s="642" t="s">
        <v>75</v>
      </c>
      <c r="G38" s="642">
        <v>2</v>
      </c>
      <c r="H38" s="635">
        <f t="shared" ref="H38:AJ38" si="5">H32+H33+H34+H35+H36+H37</f>
        <v>1.92</v>
      </c>
      <c r="I38" s="740">
        <f t="shared" si="5"/>
        <v>1.9101322682601132</v>
      </c>
      <c r="J38" s="740">
        <f t="shared" si="5"/>
        <v>1.9003042486135773</v>
      </c>
      <c r="K38" s="740">
        <f t="shared" si="5"/>
        <v>1.9005152217228498</v>
      </c>
      <c r="L38" s="455">
        <f t="shared" si="5"/>
        <v>1.9</v>
      </c>
      <c r="M38" s="455">
        <f t="shared" si="5"/>
        <v>1.9</v>
      </c>
      <c r="N38" s="455">
        <f t="shared" si="5"/>
        <v>1.9</v>
      </c>
      <c r="O38" s="455">
        <f t="shared" si="5"/>
        <v>1.9</v>
      </c>
      <c r="P38" s="455">
        <f t="shared" si="5"/>
        <v>1.9</v>
      </c>
      <c r="Q38" s="455">
        <f t="shared" si="5"/>
        <v>1.9</v>
      </c>
      <c r="R38" s="455">
        <f t="shared" si="5"/>
        <v>1.9</v>
      </c>
      <c r="S38" s="455">
        <f t="shared" si="5"/>
        <v>1.9</v>
      </c>
      <c r="T38" s="455">
        <f t="shared" si="5"/>
        <v>1.9</v>
      </c>
      <c r="U38" s="455">
        <f t="shared" si="5"/>
        <v>1.9</v>
      </c>
      <c r="V38" s="455">
        <f t="shared" si="5"/>
        <v>1.9</v>
      </c>
      <c r="W38" s="455">
        <f t="shared" si="5"/>
        <v>1.9</v>
      </c>
      <c r="X38" s="455">
        <f t="shared" si="5"/>
        <v>1.9</v>
      </c>
      <c r="Y38" s="455">
        <f t="shared" si="5"/>
        <v>1.9</v>
      </c>
      <c r="Z38" s="455">
        <f t="shared" si="5"/>
        <v>1.9</v>
      </c>
      <c r="AA38" s="455">
        <f t="shared" si="5"/>
        <v>1.9</v>
      </c>
      <c r="AB38" s="455">
        <f t="shared" si="5"/>
        <v>1.9</v>
      </c>
      <c r="AC38" s="455">
        <f t="shared" si="5"/>
        <v>1.9</v>
      </c>
      <c r="AD38" s="455">
        <f t="shared" si="5"/>
        <v>1.9</v>
      </c>
      <c r="AE38" s="455">
        <f t="shared" si="5"/>
        <v>1.9</v>
      </c>
      <c r="AF38" s="455">
        <f t="shared" si="5"/>
        <v>1.9</v>
      </c>
      <c r="AG38" s="455">
        <f t="shared" si="5"/>
        <v>1.9</v>
      </c>
      <c r="AH38" s="455">
        <f t="shared" si="5"/>
        <v>1.9</v>
      </c>
      <c r="AI38" s="455">
        <f t="shared" si="5"/>
        <v>1.9</v>
      </c>
      <c r="AJ38" s="643">
        <f t="shared" si="5"/>
        <v>1.9</v>
      </c>
    </row>
    <row r="39" spans="1:37" ht="25.15" customHeight="1" thickBot="1" x14ac:dyDescent="0.25">
      <c r="A39" s="219"/>
      <c r="B39" s="944"/>
      <c r="C39" s="813" t="s">
        <v>268</v>
      </c>
      <c r="D39" s="851" t="s">
        <v>266</v>
      </c>
      <c r="E39" s="852" t="s">
        <v>269</v>
      </c>
      <c r="F39" s="816" t="s">
        <v>270</v>
      </c>
      <c r="G39" s="816">
        <v>2</v>
      </c>
      <c r="H39" s="637">
        <f>(H38*1000000)/(H53*1000)</f>
        <v>140.78059747663232</v>
      </c>
      <c r="I39" s="741">
        <f t="shared" ref="I39:AJ39" si="6">(I38*1000000)/(I53*1000)</f>
        <v>137.32261487322972</v>
      </c>
      <c r="J39" s="741">
        <f t="shared" si="6"/>
        <v>134.8952729485182</v>
      </c>
      <c r="K39" s="741">
        <f t="shared" si="6"/>
        <v>134.26320563276175</v>
      </c>
      <c r="L39" s="669">
        <f t="shared" si="6"/>
        <v>133.58610747679558</v>
      </c>
      <c r="M39" s="669">
        <f t="shared" si="6"/>
        <v>132.35025999150167</v>
      </c>
      <c r="N39" s="669">
        <f t="shared" si="6"/>
        <v>131.04898367881529</v>
      </c>
      <c r="O39" s="669">
        <f t="shared" si="6"/>
        <v>130.53998643152815</v>
      </c>
      <c r="P39" s="669">
        <f t="shared" si="6"/>
        <v>130.07826694266899</v>
      </c>
      <c r="Q39" s="669">
        <f t="shared" si="6"/>
        <v>129.79224524389272</v>
      </c>
      <c r="R39" s="669">
        <f t="shared" si="6"/>
        <v>128.58287519198308</v>
      </c>
      <c r="S39" s="669">
        <f t="shared" si="6"/>
        <v>127.3958279566436</v>
      </c>
      <c r="T39" s="669">
        <f t="shared" si="6"/>
        <v>126.23049115853186</v>
      </c>
      <c r="U39" s="669">
        <f t="shared" si="6"/>
        <v>125.08627461422265</v>
      </c>
      <c r="V39" s="669">
        <f t="shared" si="6"/>
        <v>123.9626093396169</v>
      </c>
      <c r="W39" s="853">
        <f t="shared" si="6"/>
        <v>122.85894660656903</v>
      </c>
      <c r="X39" s="853">
        <f t="shared" si="6"/>
        <v>121.77475704944587</v>
      </c>
      <c r="Y39" s="853">
        <f t="shared" si="6"/>
        <v>120.70952981856098</v>
      </c>
      <c r="Z39" s="853">
        <f t="shared" si="6"/>
        <v>119.6627717776404</v>
      </c>
      <c r="AA39" s="853">
        <f t="shared" si="6"/>
        <v>118.63400674267005</v>
      </c>
      <c r="AB39" s="853">
        <f t="shared" si="6"/>
        <v>117.6227747596578</v>
      </c>
      <c r="AC39" s="853">
        <f t="shared" si="6"/>
        <v>116.62863141900746</v>
      </c>
      <c r="AD39" s="853">
        <f t="shared" si="6"/>
        <v>115.65114720435822</v>
      </c>
      <c r="AE39" s="853">
        <f t="shared" si="6"/>
        <v>114.68990687388514</v>
      </c>
      <c r="AF39" s="853">
        <f t="shared" si="6"/>
        <v>113.74450887218784</v>
      </c>
      <c r="AG39" s="853">
        <f t="shared" si="6"/>
        <v>112.81456477101814</v>
      </c>
      <c r="AH39" s="853">
        <f t="shared" si="6"/>
        <v>111.89969873720915</v>
      </c>
      <c r="AI39" s="853">
        <f t="shared" si="6"/>
        <v>110.99954702627628</v>
      </c>
      <c r="AJ39" s="854">
        <f t="shared" si="6"/>
        <v>110.11375750025485</v>
      </c>
    </row>
    <row r="40" spans="1:37" ht="25.15" customHeight="1" x14ac:dyDescent="0.2">
      <c r="A40" s="220"/>
      <c r="B40" s="939" t="s">
        <v>271</v>
      </c>
      <c r="C40" s="752" t="s">
        <v>272</v>
      </c>
      <c r="D40" s="753" t="s">
        <v>273</v>
      </c>
      <c r="E40" s="855" t="s">
        <v>274</v>
      </c>
      <c r="F40" s="660" t="s">
        <v>275</v>
      </c>
      <c r="G40" s="660">
        <v>2</v>
      </c>
      <c r="H40" s="661">
        <v>0.96503465753424666</v>
      </c>
      <c r="I40" s="744">
        <v>0.96915114521832391</v>
      </c>
      <c r="J40" s="744">
        <v>0.9732684028838281</v>
      </c>
      <c r="K40" s="744">
        <v>0.97738642695581823</v>
      </c>
      <c r="L40" s="457">
        <v>0.98150521389011447</v>
      </c>
      <c r="M40" s="457">
        <v>0.98562476017291245</v>
      </c>
      <c r="N40" s="457">
        <v>0.9897450623204046</v>
      </c>
      <c r="O40" s="457">
        <v>0.9938661168784062</v>
      </c>
      <c r="P40" s="457">
        <v>0.99798792042198947</v>
      </c>
      <c r="Q40" s="457">
        <v>1.0021104695551215</v>
      </c>
      <c r="R40" s="457">
        <v>1.00623376091031</v>
      </c>
      <c r="S40" s="457">
        <v>1.0103577911482533</v>
      </c>
      <c r="T40" s="457">
        <v>1.0144825569574967</v>
      </c>
      <c r="U40" s="457">
        <v>1.0186080550540939</v>
      </c>
      <c r="V40" s="457">
        <v>1.0227342821812746</v>
      </c>
      <c r="W40" s="457">
        <v>1.0268612351091162</v>
      </c>
      <c r="X40" s="457">
        <v>1.030988910634222</v>
      </c>
      <c r="Y40" s="457">
        <v>1.0351173055794032</v>
      </c>
      <c r="Z40" s="457">
        <v>1.0392464167933666</v>
      </c>
      <c r="AA40" s="457">
        <v>1.0433762411504071</v>
      </c>
      <c r="AB40" s="457">
        <v>1.047506775550106</v>
      </c>
      <c r="AC40" s="457">
        <v>1.0516380169170303</v>
      </c>
      <c r="AD40" s="457">
        <v>1.0557699622004422</v>
      </c>
      <c r="AE40" s="457">
        <v>1.0599026083740088</v>
      </c>
      <c r="AF40" s="457">
        <v>1.0640359524355176</v>
      </c>
      <c r="AG40" s="457">
        <v>1.0681699914065959</v>
      </c>
      <c r="AH40" s="457">
        <v>1.0723047223324362</v>
      </c>
      <c r="AI40" s="457">
        <v>1.076440142281524</v>
      </c>
      <c r="AJ40" s="458">
        <v>1.0805762483453694</v>
      </c>
    </row>
    <row r="41" spans="1:37" ht="25.15" customHeight="1" x14ac:dyDescent="0.2">
      <c r="A41" s="220"/>
      <c r="B41" s="945"/>
      <c r="C41" s="754" t="s">
        <v>276</v>
      </c>
      <c r="D41" s="755" t="s">
        <v>277</v>
      </c>
      <c r="E41" s="659" t="s">
        <v>274</v>
      </c>
      <c r="F41" s="662" t="s">
        <v>275</v>
      </c>
      <c r="G41" s="662">
        <v>2</v>
      </c>
      <c r="H41" s="635">
        <v>6.7200136986301368E-2</v>
      </c>
      <c r="I41" s="740">
        <v>6.6091097479067315E-2</v>
      </c>
      <c r="J41" s="740">
        <v>6.4982057971833262E-2</v>
      </c>
      <c r="K41" s="740">
        <v>6.387301846459921E-2</v>
      </c>
      <c r="L41" s="449">
        <v>6.2763978957365157E-2</v>
      </c>
      <c r="M41" s="449">
        <v>6.1654939450131105E-2</v>
      </c>
      <c r="N41" s="449">
        <v>6.0545899942897052E-2</v>
      </c>
      <c r="O41" s="449">
        <v>5.9436860435663E-2</v>
      </c>
      <c r="P41" s="449">
        <v>5.8327820928428947E-2</v>
      </c>
      <c r="Q41" s="449">
        <v>5.7218781421194895E-2</v>
      </c>
      <c r="R41" s="449">
        <v>5.6109741913960849E-2</v>
      </c>
      <c r="S41" s="449">
        <v>5.5000702406726797E-2</v>
      </c>
      <c r="T41" s="449">
        <v>5.3891662899492744E-2</v>
      </c>
      <c r="U41" s="449">
        <v>5.2782623392258692E-2</v>
      </c>
      <c r="V41" s="449">
        <v>5.1673583885024639E-2</v>
      </c>
      <c r="W41" s="449">
        <v>5.0564544377790586E-2</v>
      </c>
      <c r="X41" s="449">
        <v>4.9455504870556541E-2</v>
      </c>
      <c r="Y41" s="449">
        <v>4.8346465363322488E-2</v>
      </c>
      <c r="Z41" s="449">
        <v>4.7237425856088436E-2</v>
      </c>
      <c r="AA41" s="449">
        <v>4.6128386348854383E-2</v>
      </c>
      <c r="AB41" s="449">
        <v>4.5019346841620331E-2</v>
      </c>
      <c r="AC41" s="449">
        <v>4.3910307334386285E-2</v>
      </c>
      <c r="AD41" s="449">
        <v>4.2801267827152233E-2</v>
      </c>
      <c r="AE41" s="449">
        <v>4.169222831991818E-2</v>
      </c>
      <c r="AF41" s="449">
        <v>4.0583188812684128E-2</v>
      </c>
      <c r="AG41" s="449">
        <v>3.9474149305450075E-2</v>
      </c>
      <c r="AH41" s="449">
        <v>3.8365109798216022E-2</v>
      </c>
      <c r="AI41" s="449">
        <v>3.7256070290981977E-2</v>
      </c>
      <c r="AJ41" s="459">
        <v>3.6147030783747924E-2</v>
      </c>
    </row>
    <row r="42" spans="1:37" ht="25.15" customHeight="1" x14ac:dyDescent="0.2">
      <c r="A42" s="220"/>
      <c r="B42" s="945"/>
      <c r="C42" s="754" t="s">
        <v>278</v>
      </c>
      <c r="D42" s="755" t="s">
        <v>279</v>
      </c>
      <c r="E42" s="659" t="s">
        <v>280</v>
      </c>
      <c r="F42" s="662" t="s">
        <v>275</v>
      </c>
      <c r="G42" s="662">
        <v>2</v>
      </c>
      <c r="H42" s="635">
        <v>0.21323520547945204</v>
      </c>
      <c r="I42" s="740">
        <v>0.21323520547945204</v>
      </c>
      <c r="J42" s="740">
        <v>0.21323520547945204</v>
      </c>
      <c r="K42" s="740">
        <v>0.21323520547945204</v>
      </c>
      <c r="L42" s="449">
        <v>0.21323520547945204</v>
      </c>
      <c r="M42" s="449">
        <v>0.21323520547945204</v>
      </c>
      <c r="N42" s="449">
        <v>0.21323520547945204</v>
      </c>
      <c r="O42" s="449">
        <v>0.21323520547945204</v>
      </c>
      <c r="P42" s="449">
        <v>0.21323520547945204</v>
      </c>
      <c r="Q42" s="449">
        <v>0.21323520547945204</v>
      </c>
      <c r="R42" s="449">
        <v>0.21323520547945204</v>
      </c>
      <c r="S42" s="449">
        <v>0.21323520547945204</v>
      </c>
      <c r="T42" s="449">
        <v>0.21323520547945204</v>
      </c>
      <c r="U42" s="449">
        <v>0.21323520547945204</v>
      </c>
      <c r="V42" s="449">
        <v>0.21323520547945204</v>
      </c>
      <c r="W42" s="449">
        <v>0.21323520547945204</v>
      </c>
      <c r="X42" s="449">
        <v>0.21323520547945204</v>
      </c>
      <c r="Y42" s="449">
        <v>0.21323520547945204</v>
      </c>
      <c r="Z42" s="449">
        <v>0.21323520547945204</v>
      </c>
      <c r="AA42" s="449">
        <v>0.21323520547945204</v>
      </c>
      <c r="AB42" s="449">
        <v>0.21323520547945204</v>
      </c>
      <c r="AC42" s="449">
        <v>0.21323520547945204</v>
      </c>
      <c r="AD42" s="449">
        <v>0.21323520547945204</v>
      </c>
      <c r="AE42" s="449">
        <v>0.21323520547945204</v>
      </c>
      <c r="AF42" s="449">
        <v>0.21323520547945204</v>
      </c>
      <c r="AG42" s="449">
        <v>0.21323520547945204</v>
      </c>
      <c r="AH42" s="449">
        <v>0.21323520547945204</v>
      </c>
      <c r="AI42" s="449">
        <v>0.21323520547945204</v>
      </c>
      <c r="AJ42" s="459">
        <v>0.21323520547945204</v>
      </c>
    </row>
    <row r="43" spans="1:37" ht="25.15" customHeight="1" x14ac:dyDescent="0.25">
      <c r="A43" s="221"/>
      <c r="B43" s="945"/>
      <c r="C43" s="807" t="s">
        <v>281</v>
      </c>
      <c r="D43" s="856" t="s">
        <v>282</v>
      </c>
      <c r="E43" s="809" t="s">
        <v>283</v>
      </c>
      <c r="F43" s="845" t="s">
        <v>275</v>
      </c>
      <c r="G43" s="845">
        <v>2</v>
      </c>
      <c r="H43" s="635">
        <v>6.4204120547945207</v>
      </c>
      <c r="I43" s="740">
        <f>H43+SUM(I44:I49)</f>
        <v>6.7857951307645958</v>
      </c>
      <c r="J43" s="740">
        <f t="shared" ref="J43:AJ43" si="7">I43+SUM(J44:J49)</f>
        <v>7.0568800396990286</v>
      </c>
      <c r="K43" s="740">
        <f t="shared" si="7"/>
        <v>7.2183213614277726</v>
      </c>
      <c r="L43" s="455">
        <f t="shared" si="7"/>
        <v>7.3758749399038788</v>
      </c>
      <c r="M43" s="455">
        <f>L43+SUM(M44:M49)</f>
        <v>7.5965174409252265</v>
      </c>
      <c r="N43" s="455">
        <f t="shared" si="7"/>
        <v>7.8251384056560989</v>
      </c>
      <c r="O43" s="455">
        <f t="shared" si="7"/>
        <v>7.9661301173867374</v>
      </c>
      <c r="P43" s="455">
        <f t="shared" si="7"/>
        <v>8.1006024291688252</v>
      </c>
      <c r="Q43" s="455">
        <f t="shared" si="7"/>
        <v>8.214004482685354</v>
      </c>
      <c r="R43" s="455">
        <f t="shared" si="7"/>
        <v>8.4311405743916144</v>
      </c>
      <c r="S43" s="455">
        <f t="shared" si="7"/>
        <v>8.6467020938012293</v>
      </c>
      <c r="T43" s="455">
        <f t="shared" si="7"/>
        <v>8.8607206894436992</v>
      </c>
      <c r="U43" s="455">
        <f t="shared" si="7"/>
        <v>9.0732304577951837</v>
      </c>
      <c r="V43" s="455">
        <f t="shared" si="7"/>
        <v>9.2842596611511912</v>
      </c>
      <c r="W43" s="455">
        <f t="shared" si="7"/>
        <v>9.4938419104720584</v>
      </c>
      <c r="X43" s="455">
        <f t="shared" si="7"/>
        <v>9.7020073070535826</v>
      </c>
      <c r="Y43" s="455">
        <f t="shared" si="7"/>
        <v>9.9087831931984809</v>
      </c>
      <c r="Z43" s="455">
        <f t="shared" si="7"/>
        <v>10.114199635139896</v>
      </c>
      <c r="AA43" s="455">
        <f t="shared" si="7"/>
        <v>10.318283578621356</v>
      </c>
      <c r="AB43" s="455">
        <f t="shared" si="7"/>
        <v>10.521061796500135</v>
      </c>
      <c r="AC43" s="455">
        <f t="shared" si="7"/>
        <v>10.72256088612153</v>
      </c>
      <c r="AD43" s="455">
        <f t="shared" si="7"/>
        <v>10.92280729039128</v>
      </c>
      <c r="AE43" s="455">
        <f t="shared" si="7"/>
        <v>11.121827299855676</v>
      </c>
      <c r="AF43" s="455">
        <f t="shared" si="7"/>
        <v>11.319644142366696</v>
      </c>
      <c r="AG43" s="455">
        <f t="shared" si="7"/>
        <v>11.516283828911282</v>
      </c>
      <c r="AH43" s="455">
        <f t="shared" si="7"/>
        <v>11.711769323291639</v>
      </c>
      <c r="AI43" s="455">
        <f t="shared" si="7"/>
        <v>11.906120552521184</v>
      </c>
      <c r="AJ43" s="643">
        <f t="shared" si="7"/>
        <v>12.099363161471063</v>
      </c>
    </row>
    <row r="44" spans="1:37" ht="25.15" customHeight="1" x14ac:dyDescent="0.2">
      <c r="A44" s="222"/>
      <c r="B44" s="945"/>
      <c r="C44" s="754" t="s">
        <v>284</v>
      </c>
      <c r="D44" s="756" t="s">
        <v>285</v>
      </c>
      <c r="E44" s="659" t="s">
        <v>286</v>
      </c>
      <c r="F44" s="662" t="s">
        <v>275</v>
      </c>
      <c r="G44" s="662">
        <v>2</v>
      </c>
      <c r="H44" s="635">
        <v>0.21938375123880724</v>
      </c>
      <c r="I44" s="740">
        <v>0.27431905602463036</v>
      </c>
      <c r="J44" s="740">
        <v>0.18001593695650292</v>
      </c>
      <c r="K44" s="740">
        <v>7.0451278004952878E-2</v>
      </c>
      <c r="L44" s="449">
        <v>7.038738245496097E-2</v>
      </c>
      <c r="M44" s="449">
        <v>0.1350992662892338</v>
      </c>
      <c r="N44" s="449">
        <v>0.14469788773517156</v>
      </c>
      <c r="O44" s="449">
        <v>5.8818987029019353E-2</v>
      </c>
      <c r="P44" s="449">
        <v>5.3917167175281291E-2</v>
      </c>
      <c r="Q44" s="449">
        <v>3.4470499106757646E-2</v>
      </c>
      <c r="R44" s="449">
        <v>0.13949495271008935</v>
      </c>
      <c r="S44" s="449">
        <v>0.13939108201477574</v>
      </c>
      <c r="T44" s="449">
        <v>0.13929052904437411</v>
      </c>
      <c r="U44" s="449">
        <v>0.13919315399251081</v>
      </c>
      <c r="V44" s="449">
        <v>0.13909882434021098</v>
      </c>
      <c r="W44" s="449">
        <v>0.13900741440476805</v>
      </c>
      <c r="X44" s="449">
        <v>0.13891880492087239</v>
      </c>
      <c r="Y44" s="449">
        <v>0.13883288265138072</v>
      </c>
      <c r="Z44" s="449">
        <v>0.13874954002534287</v>
      </c>
      <c r="AA44" s="449">
        <v>0.13866867480114706</v>
      </c>
      <c r="AB44" s="449">
        <v>0.1385901897527865</v>
      </c>
      <c r="AC44" s="449">
        <v>0.13851399237747591</v>
      </c>
      <c r="AD44" s="449">
        <v>0.13843999462296189</v>
      </c>
      <c r="AE44" s="449">
        <v>0.13836811263300797</v>
      </c>
      <c r="AF44" s="449">
        <v>0.13829826650972291</v>
      </c>
      <c r="AG44" s="449">
        <v>0.13823038009143421</v>
      </c>
      <c r="AH44" s="449">
        <v>0.13816438074498139</v>
      </c>
      <c r="AI44" s="449">
        <v>0.13810019917133515</v>
      </c>
      <c r="AJ44" s="459">
        <v>0.13803776922361657</v>
      </c>
    </row>
    <row r="45" spans="1:37" ht="25.15" customHeight="1" x14ac:dyDescent="0.2">
      <c r="A45" s="222"/>
      <c r="B45" s="945"/>
      <c r="C45" s="754" t="s">
        <v>287</v>
      </c>
      <c r="D45" s="756" t="s">
        <v>288</v>
      </c>
      <c r="E45" s="659" t="s">
        <v>289</v>
      </c>
      <c r="F45" s="662" t="s">
        <v>275</v>
      </c>
      <c r="G45" s="662">
        <v>2</v>
      </c>
      <c r="H45" s="635">
        <v>6.5000000000000002E-2</v>
      </c>
      <c r="I45" s="740">
        <v>9.412254612141302E-2</v>
      </c>
      <c r="J45" s="740">
        <v>9.4037160661973276E-2</v>
      </c>
      <c r="K45" s="740">
        <v>9.3951257821139111E-2</v>
      </c>
      <c r="L45" s="449">
        <v>9.0093445334073402E-2</v>
      </c>
      <c r="M45" s="449">
        <v>8.8360159282761974E-2</v>
      </c>
      <c r="N45" s="449">
        <v>8.66659579135627E-2</v>
      </c>
      <c r="O45" s="449">
        <v>8.498967636758277E-2</v>
      </c>
      <c r="P45" s="449">
        <v>8.3354627588215519E-2</v>
      </c>
      <c r="Q45" s="449">
        <v>8.174653839129109E-2</v>
      </c>
      <c r="R45" s="449">
        <v>8.0206488253557945E-2</v>
      </c>
      <c r="S45" s="449">
        <v>7.8680572388104345E-2</v>
      </c>
      <c r="T45" s="449">
        <v>7.718475092127744E-2</v>
      </c>
      <c r="U45" s="449">
        <v>7.5721537289624843E-2</v>
      </c>
      <c r="V45" s="449">
        <v>7.4285159388709637E-2</v>
      </c>
      <c r="W45" s="449">
        <v>7.2881024757257815E-2</v>
      </c>
      <c r="X45" s="449">
        <v>7.1505679598495811E-2</v>
      </c>
      <c r="Y45" s="449">
        <v>7.0156417963328971E-2</v>
      </c>
      <c r="Z45" s="449">
        <v>6.8836014171936091E-2</v>
      </c>
      <c r="AA45" s="449">
        <v>6.7541395628012202E-2</v>
      </c>
      <c r="AB45" s="449">
        <v>6.6272434989146853E-2</v>
      </c>
      <c r="AC45" s="449">
        <v>6.5029000074699292E-2</v>
      </c>
      <c r="AD45" s="449">
        <v>6.3810977691656265E-2</v>
      </c>
      <c r="AE45" s="449">
        <v>6.2618254761585154E-2</v>
      </c>
      <c r="AF45" s="449">
        <v>6.1447806016949241E-2</v>
      </c>
      <c r="AG45" s="449">
        <v>6.030245026933926E-2</v>
      </c>
      <c r="AH45" s="449">
        <v>5.9179174357756666E-2</v>
      </c>
      <c r="AI45" s="449">
        <v>5.8074973955354381E-2</v>
      </c>
      <c r="AJ45" s="459">
        <v>5.699559790522335E-2</v>
      </c>
    </row>
    <row r="46" spans="1:37" ht="25.15" customHeight="1" x14ac:dyDescent="0.2">
      <c r="A46" s="222"/>
      <c r="B46" s="945"/>
      <c r="C46" s="754" t="s">
        <v>290</v>
      </c>
      <c r="D46" s="755" t="s">
        <v>291</v>
      </c>
      <c r="E46" s="659" t="s">
        <v>292</v>
      </c>
      <c r="F46" s="662" t="s">
        <v>275</v>
      </c>
      <c r="G46" s="662">
        <v>2</v>
      </c>
      <c r="H46" s="635">
        <v>0</v>
      </c>
      <c r="I46" s="740">
        <v>0</v>
      </c>
      <c r="J46" s="740">
        <v>0</v>
      </c>
      <c r="K46" s="740">
        <v>0</v>
      </c>
      <c r="L46" s="449">
        <v>0</v>
      </c>
      <c r="M46" s="449">
        <v>0</v>
      </c>
      <c r="N46" s="449">
        <v>0</v>
      </c>
      <c r="O46" s="449">
        <v>0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49">
        <v>0</v>
      </c>
      <c r="Y46" s="449">
        <v>0</v>
      </c>
      <c r="Z46" s="449">
        <v>0</v>
      </c>
      <c r="AA46" s="449">
        <v>0</v>
      </c>
      <c r="AB46" s="449">
        <v>0</v>
      </c>
      <c r="AC46" s="449">
        <v>0</v>
      </c>
      <c r="AD46" s="449">
        <v>0</v>
      </c>
      <c r="AE46" s="449">
        <v>0</v>
      </c>
      <c r="AF46" s="449">
        <v>0</v>
      </c>
      <c r="AG46" s="449">
        <v>0</v>
      </c>
      <c r="AH46" s="449">
        <v>0</v>
      </c>
      <c r="AI46" s="449">
        <v>0</v>
      </c>
      <c r="AJ46" s="459">
        <v>0</v>
      </c>
    </row>
    <row r="47" spans="1:37" ht="25.15" customHeight="1" x14ac:dyDescent="0.2">
      <c r="A47" s="222"/>
      <c r="B47" s="945"/>
      <c r="C47" s="754" t="s">
        <v>293</v>
      </c>
      <c r="D47" s="755" t="s">
        <v>294</v>
      </c>
      <c r="E47" s="659" t="s">
        <v>295</v>
      </c>
      <c r="F47" s="662" t="s">
        <v>275</v>
      </c>
      <c r="G47" s="662">
        <v>2</v>
      </c>
      <c r="H47" s="635">
        <v>0</v>
      </c>
      <c r="I47" s="740">
        <v>0</v>
      </c>
      <c r="J47" s="740">
        <v>0</v>
      </c>
      <c r="K47" s="740">
        <v>0</v>
      </c>
      <c r="L47" s="449">
        <v>0</v>
      </c>
      <c r="M47" s="449">
        <v>0</v>
      </c>
      <c r="N47" s="449">
        <v>0</v>
      </c>
      <c r="O47" s="449">
        <v>0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49">
        <v>0</v>
      </c>
      <c r="Y47" s="449">
        <v>0</v>
      </c>
      <c r="Z47" s="449">
        <v>0</v>
      </c>
      <c r="AA47" s="449">
        <v>0</v>
      </c>
      <c r="AB47" s="449">
        <v>0</v>
      </c>
      <c r="AC47" s="449">
        <v>0</v>
      </c>
      <c r="AD47" s="449">
        <v>0</v>
      </c>
      <c r="AE47" s="449">
        <v>0</v>
      </c>
      <c r="AF47" s="449">
        <v>0</v>
      </c>
      <c r="AG47" s="449">
        <v>0</v>
      </c>
      <c r="AH47" s="449">
        <v>0</v>
      </c>
      <c r="AI47" s="449">
        <v>0</v>
      </c>
      <c r="AJ47" s="459">
        <v>0</v>
      </c>
    </row>
    <row r="48" spans="1:37" ht="25.15" customHeight="1" x14ac:dyDescent="0.2">
      <c r="A48" s="222"/>
      <c r="B48" s="945"/>
      <c r="C48" s="754" t="s">
        <v>296</v>
      </c>
      <c r="D48" s="755" t="s">
        <v>297</v>
      </c>
      <c r="E48" s="659" t="s">
        <v>298</v>
      </c>
      <c r="F48" s="662" t="s">
        <v>275</v>
      </c>
      <c r="G48" s="662">
        <v>2</v>
      </c>
      <c r="H48" s="635">
        <v>0</v>
      </c>
      <c r="I48" s="740">
        <v>0</v>
      </c>
      <c r="J48" s="740">
        <v>0</v>
      </c>
      <c r="K48" s="740">
        <v>0</v>
      </c>
      <c r="L48" s="449">
        <v>0</v>
      </c>
      <c r="M48" s="449">
        <v>0</v>
      </c>
      <c r="N48" s="449">
        <v>0</v>
      </c>
      <c r="O48" s="449">
        <v>0</v>
      </c>
      <c r="P48" s="449">
        <v>0</v>
      </c>
      <c r="Q48" s="449">
        <v>0</v>
      </c>
      <c r="R48" s="449">
        <v>0</v>
      </c>
      <c r="S48" s="449">
        <v>0</v>
      </c>
      <c r="T48" s="449">
        <v>0</v>
      </c>
      <c r="U48" s="449">
        <v>0</v>
      </c>
      <c r="V48" s="449">
        <v>0</v>
      </c>
      <c r="W48" s="449">
        <v>0</v>
      </c>
      <c r="X48" s="449">
        <v>0</v>
      </c>
      <c r="Y48" s="449">
        <v>0</v>
      </c>
      <c r="Z48" s="449">
        <v>0</v>
      </c>
      <c r="AA48" s="449">
        <v>0</v>
      </c>
      <c r="AB48" s="449">
        <v>0</v>
      </c>
      <c r="AC48" s="449">
        <v>0</v>
      </c>
      <c r="AD48" s="449">
        <v>0</v>
      </c>
      <c r="AE48" s="449">
        <v>0</v>
      </c>
      <c r="AF48" s="449">
        <v>0</v>
      </c>
      <c r="AG48" s="449">
        <v>0</v>
      </c>
      <c r="AH48" s="449">
        <v>0</v>
      </c>
      <c r="AI48" s="449">
        <v>0</v>
      </c>
      <c r="AJ48" s="459">
        <v>0</v>
      </c>
    </row>
    <row r="49" spans="1:36" ht="25.15" customHeight="1" x14ac:dyDescent="0.2">
      <c r="A49" s="222"/>
      <c r="B49" s="945"/>
      <c r="C49" s="754" t="s">
        <v>299</v>
      </c>
      <c r="D49" s="755" t="s">
        <v>300</v>
      </c>
      <c r="E49" s="659" t="s">
        <v>301</v>
      </c>
      <c r="F49" s="662" t="s">
        <v>275</v>
      </c>
      <c r="G49" s="662">
        <v>2</v>
      </c>
      <c r="H49" s="635">
        <v>0</v>
      </c>
      <c r="I49" s="740">
        <v>-3.0585261759679271E-3</v>
      </c>
      <c r="J49" s="740">
        <v>-2.9681886840435255E-3</v>
      </c>
      <c r="K49" s="740">
        <v>-2.9612140973476926E-3</v>
      </c>
      <c r="L49" s="449">
        <v>-2.927249312928325E-3</v>
      </c>
      <c r="M49" s="449">
        <v>-2.8169245506478547E-3</v>
      </c>
      <c r="N49" s="449">
        <v>-2.7428809178618395E-3</v>
      </c>
      <c r="O49" s="449">
        <v>-2.816951665963643E-3</v>
      </c>
      <c r="P49" s="449">
        <v>-2.7994829814088009E-3</v>
      </c>
      <c r="Q49" s="449">
        <v>-2.8149839815196174E-3</v>
      </c>
      <c r="R49" s="449">
        <v>-2.5653492573874245E-3</v>
      </c>
      <c r="S49" s="449">
        <v>-2.5101349932647281E-3</v>
      </c>
      <c r="T49" s="449">
        <v>-2.4566843231823439E-3</v>
      </c>
      <c r="U49" s="449">
        <v>-2.4049229306510825E-3</v>
      </c>
      <c r="V49" s="449">
        <v>-2.3547803729134101E-3</v>
      </c>
      <c r="W49" s="449">
        <v>-2.3061898411588116E-3</v>
      </c>
      <c r="X49" s="449">
        <v>-2.259087937844015E-3</v>
      </c>
      <c r="Y49" s="449">
        <v>-2.2134144698120507E-3</v>
      </c>
      <c r="Z49" s="449">
        <v>-2.1691122558650023E-3</v>
      </c>
      <c r="AA49" s="449">
        <v>-2.1261269476990493E-3</v>
      </c>
      <c r="AB49" s="449">
        <v>-2.0844068631540721E-3</v>
      </c>
      <c r="AC49" s="449">
        <v>-2.0439028307810076E-3</v>
      </c>
      <c r="AD49" s="449">
        <v>-2.004568044867483E-3</v>
      </c>
      <c r="AE49" s="449">
        <v>-1.9663579301959543E-3</v>
      </c>
      <c r="AF49" s="449">
        <v>-1.9292300156521379E-3</v>
      </c>
      <c r="AG49" s="449">
        <v>-1.8931438161880578E-3</v>
      </c>
      <c r="AH49" s="449">
        <v>-1.8580607223821061E-3</v>
      </c>
      <c r="AI49" s="449">
        <v>-1.823943897145E-3</v>
      </c>
      <c r="AJ49" s="459">
        <v>-1.7907581789604592E-3</v>
      </c>
    </row>
    <row r="50" spans="1:36" ht="25.15" customHeight="1" x14ac:dyDescent="0.2">
      <c r="A50" s="222"/>
      <c r="B50" s="945"/>
      <c r="C50" s="754" t="s">
        <v>302</v>
      </c>
      <c r="D50" s="755" t="s">
        <v>303</v>
      </c>
      <c r="E50" s="659" t="s">
        <v>280</v>
      </c>
      <c r="F50" s="662" t="s">
        <v>275</v>
      </c>
      <c r="G50" s="662">
        <v>2</v>
      </c>
      <c r="H50" s="635">
        <v>0.28006452054794523</v>
      </c>
      <c r="I50" s="740">
        <v>0.28006452054794523</v>
      </c>
      <c r="J50" s="740">
        <v>0.28006452054794523</v>
      </c>
      <c r="K50" s="740">
        <v>0.28006452054794523</v>
      </c>
      <c r="L50" s="449">
        <v>0.28006452054794523</v>
      </c>
      <c r="M50" s="449">
        <v>0.28006452054794523</v>
      </c>
      <c r="N50" s="449">
        <v>0.28006452054794523</v>
      </c>
      <c r="O50" s="449">
        <v>0.28006452054794523</v>
      </c>
      <c r="P50" s="449">
        <v>0.28006452054794523</v>
      </c>
      <c r="Q50" s="449">
        <v>0.28006452054794523</v>
      </c>
      <c r="R50" s="449">
        <v>0.28006452054794523</v>
      </c>
      <c r="S50" s="449">
        <v>0.28006452054794523</v>
      </c>
      <c r="T50" s="449">
        <v>0.28006452054794523</v>
      </c>
      <c r="U50" s="449">
        <v>0.28006452054794523</v>
      </c>
      <c r="V50" s="449">
        <v>0.28006452054794523</v>
      </c>
      <c r="W50" s="449">
        <v>0.28006452054794523</v>
      </c>
      <c r="X50" s="449">
        <v>0.28006452054794523</v>
      </c>
      <c r="Y50" s="449">
        <v>0.28006452054794523</v>
      </c>
      <c r="Z50" s="449">
        <v>0.28006452054794523</v>
      </c>
      <c r="AA50" s="449">
        <v>0.28006452054794523</v>
      </c>
      <c r="AB50" s="449">
        <v>0.28006452054794523</v>
      </c>
      <c r="AC50" s="449">
        <v>0.28006452054794523</v>
      </c>
      <c r="AD50" s="449">
        <v>0.28006452054794523</v>
      </c>
      <c r="AE50" s="449">
        <v>0.28006452054794523</v>
      </c>
      <c r="AF50" s="449">
        <v>0.28006452054794523</v>
      </c>
      <c r="AG50" s="449">
        <v>0.28006452054794523</v>
      </c>
      <c r="AH50" s="449">
        <v>0.28006452054794523</v>
      </c>
      <c r="AI50" s="449">
        <v>0.28006452054794523</v>
      </c>
      <c r="AJ50" s="459">
        <v>0.28006452054794523</v>
      </c>
    </row>
    <row r="51" spans="1:36" ht="25.15" customHeight="1" x14ac:dyDescent="0.2">
      <c r="A51" s="222"/>
      <c r="B51" s="945"/>
      <c r="C51" s="754" t="s">
        <v>304</v>
      </c>
      <c r="D51" s="755" t="s">
        <v>305</v>
      </c>
      <c r="E51" s="659" t="s">
        <v>306</v>
      </c>
      <c r="F51" s="662" t="s">
        <v>275</v>
      </c>
      <c r="G51" s="662">
        <v>2</v>
      </c>
      <c r="H51" s="635">
        <v>5.342248356164383</v>
      </c>
      <c r="I51" s="740">
        <v>5.2454305469478317</v>
      </c>
      <c r="J51" s="740">
        <v>5.1487777312418164</v>
      </c>
      <c r="K51" s="740">
        <v>5.0522169645872737</v>
      </c>
      <c r="L51" s="449">
        <v>4.9595439411853777</v>
      </c>
      <c r="M51" s="449">
        <v>4.8687014252555469</v>
      </c>
      <c r="N51" s="449">
        <v>4.7796183601187883</v>
      </c>
      <c r="O51" s="449">
        <v>4.6921463032093254</v>
      </c>
      <c r="P51" s="449">
        <v>4.606324688997109</v>
      </c>
      <c r="Q51" s="449">
        <v>4.522097504045262</v>
      </c>
      <c r="R51" s="449">
        <v>4.4396303546818183</v>
      </c>
      <c r="S51" s="449">
        <v>4.35873777761502</v>
      </c>
      <c r="T51" s="449">
        <v>4.2793881243153695</v>
      </c>
      <c r="U51" s="449">
        <v>4.2015472983066982</v>
      </c>
      <c r="V51" s="449">
        <v>4.1251870372935064</v>
      </c>
      <c r="W51" s="449">
        <v>4.0502737303154568</v>
      </c>
      <c r="X51" s="449">
        <v>3.9767772760767501</v>
      </c>
      <c r="Y51" s="449">
        <v>3.9046703322746685</v>
      </c>
      <c r="Z51" s="449">
        <v>3.8339228326760648</v>
      </c>
      <c r="AA51" s="449">
        <v>3.7645078315374221</v>
      </c>
      <c r="AB51" s="449">
        <v>3.6963985560014607</v>
      </c>
      <c r="AC51" s="449">
        <v>3.6295684087228772</v>
      </c>
      <c r="AD51" s="449">
        <v>3.5639909467959447</v>
      </c>
      <c r="AE51" s="449">
        <v>3.4996398796743642</v>
      </c>
      <c r="AF51" s="449">
        <v>3.4364919795061626</v>
      </c>
      <c r="AG51" s="449">
        <v>3.3745212353043885</v>
      </c>
      <c r="AH51" s="449">
        <v>3.3137046832668471</v>
      </c>
      <c r="AI51" s="449">
        <v>3.2540223963801211</v>
      </c>
      <c r="AJ51" s="459">
        <v>3.1954487297730565</v>
      </c>
    </row>
    <row r="52" spans="1:36" ht="25.15" customHeight="1" x14ac:dyDescent="0.2">
      <c r="A52" s="222"/>
      <c r="B52" s="945"/>
      <c r="C52" s="754" t="s">
        <v>307</v>
      </c>
      <c r="D52" s="755" t="s">
        <v>308</v>
      </c>
      <c r="E52" s="659" t="s">
        <v>280</v>
      </c>
      <c r="F52" s="662" t="s">
        <v>275</v>
      </c>
      <c r="G52" s="662">
        <v>2</v>
      </c>
      <c r="H52" s="635">
        <v>0.3500480821917808</v>
      </c>
      <c r="I52" s="740">
        <v>0.3500480821917808</v>
      </c>
      <c r="J52" s="740">
        <v>0.3500480821917808</v>
      </c>
      <c r="K52" s="740">
        <v>0.3500480821917808</v>
      </c>
      <c r="L52" s="449">
        <v>0.3500480821917808</v>
      </c>
      <c r="M52" s="449">
        <v>0.3500480821917808</v>
      </c>
      <c r="N52" s="449">
        <v>0.3500480821917808</v>
      </c>
      <c r="O52" s="449">
        <v>0.3500480821917808</v>
      </c>
      <c r="P52" s="449">
        <v>0.3500480821917808</v>
      </c>
      <c r="Q52" s="449">
        <v>0.3500480821917808</v>
      </c>
      <c r="R52" s="449">
        <v>0.3500480821917808</v>
      </c>
      <c r="S52" s="449">
        <v>0.3500480821917808</v>
      </c>
      <c r="T52" s="449">
        <v>0.3500480821917808</v>
      </c>
      <c r="U52" s="449">
        <v>0.3500480821917808</v>
      </c>
      <c r="V52" s="449">
        <v>0.3500480821917808</v>
      </c>
      <c r="W52" s="449">
        <v>0.3500480821917808</v>
      </c>
      <c r="X52" s="449">
        <v>0.3500480821917808</v>
      </c>
      <c r="Y52" s="449">
        <v>0.3500480821917808</v>
      </c>
      <c r="Z52" s="449">
        <v>0.3500480821917808</v>
      </c>
      <c r="AA52" s="449">
        <v>0.3500480821917808</v>
      </c>
      <c r="AB52" s="449">
        <v>0.3500480821917808</v>
      </c>
      <c r="AC52" s="449">
        <v>0.3500480821917808</v>
      </c>
      <c r="AD52" s="449">
        <v>0.3500480821917808</v>
      </c>
      <c r="AE52" s="449">
        <v>0.3500480821917808</v>
      </c>
      <c r="AF52" s="449">
        <v>0.3500480821917808</v>
      </c>
      <c r="AG52" s="449">
        <v>0.3500480821917808</v>
      </c>
      <c r="AH52" s="449">
        <v>0.3500480821917808</v>
      </c>
      <c r="AI52" s="449">
        <v>0.3500480821917808</v>
      </c>
      <c r="AJ52" s="459">
        <v>0.3500480821917808</v>
      </c>
    </row>
    <row r="53" spans="1:36" ht="25.15" customHeight="1" thickBot="1" x14ac:dyDescent="0.25">
      <c r="A53" s="222"/>
      <c r="B53" s="946"/>
      <c r="C53" s="667" t="s">
        <v>309</v>
      </c>
      <c r="D53" s="857" t="s">
        <v>310</v>
      </c>
      <c r="E53" s="668" t="s">
        <v>311</v>
      </c>
      <c r="F53" s="858" t="s">
        <v>275</v>
      </c>
      <c r="G53" s="858">
        <v>2</v>
      </c>
      <c r="H53" s="637">
        <f>SUM(H40+H41+H42+H43+H50+H51+H52)</f>
        <v>13.638243013698631</v>
      </c>
      <c r="I53" s="741">
        <f t="shared" ref="I53:AJ53" si="8">SUM(I40+I41+I42+I43+I50+I51+I52)</f>
        <v>13.909815728628997</v>
      </c>
      <c r="J53" s="741">
        <f t="shared" si="8"/>
        <v>14.087256040015685</v>
      </c>
      <c r="K53" s="741">
        <f t="shared" si="8"/>
        <v>14.155145579654642</v>
      </c>
      <c r="L53" s="669">
        <f t="shared" si="8"/>
        <v>14.223035882155914</v>
      </c>
      <c r="M53" s="669">
        <f t="shared" si="8"/>
        <v>14.355846374022997</v>
      </c>
      <c r="N53" s="669">
        <f t="shared" si="8"/>
        <v>14.498395536257368</v>
      </c>
      <c r="O53" s="669">
        <f t="shared" si="8"/>
        <v>14.55492720612931</v>
      </c>
      <c r="P53" s="669">
        <f t="shared" si="8"/>
        <v>14.606590667735531</v>
      </c>
      <c r="Q53" s="669">
        <f t="shared" si="8"/>
        <v>14.638779045926112</v>
      </c>
      <c r="R53" s="669">
        <f t="shared" si="8"/>
        <v>14.776462240116883</v>
      </c>
      <c r="S53" s="669">
        <f t="shared" si="8"/>
        <v>14.914146173190408</v>
      </c>
      <c r="T53" s="669">
        <f t="shared" si="8"/>
        <v>15.051830841835237</v>
      </c>
      <c r="U53" s="669">
        <f t="shared" si="8"/>
        <v>15.189516242767413</v>
      </c>
      <c r="V53" s="669">
        <f t="shared" si="8"/>
        <v>15.327202372730175</v>
      </c>
      <c r="W53" s="669">
        <f t="shared" si="8"/>
        <v>15.4648892284936</v>
      </c>
      <c r="X53" s="669">
        <f t="shared" si="8"/>
        <v>15.602576806854289</v>
      </c>
      <c r="Y53" s="669">
        <f t="shared" si="8"/>
        <v>15.740265104635055</v>
      </c>
      <c r="Z53" s="669">
        <f t="shared" si="8"/>
        <v>15.877954118684594</v>
      </c>
      <c r="AA53" s="669">
        <f t="shared" si="8"/>
        <v>16.015643845877218</v>
      </c>
      <c r="AB53" s="669">
        <f t="shared" si="8"/>
        <v>16.1533342831125</v>
      </c>
      <c r="AC53" s="669">
        <f t="shared" si="8"/>
        <v>16.291025427315002</v>
      </c>
      <c r="AD53" s="669">
        <f t="shared" si="8"/>
        <v>16.428717275433996</v>
      </c>
      <c r="AE53" s="669">
        <f t="shared" si="8"/>
        <v>16.566409824443145</v>
      </c>
      <c r="AF53" s="669">
        <f t="shared" si="8"/>
        <v>16.704103071340239</v>
      </c>
      <c r="AG53" s="669">
        <f t="shared" si="8"/>
        <v>16.841797013146895</v>
      </c>
      <c r="AH53" s="669">
        <f t="shared" si="8"/>
        <v>16.979491646908318</v>
      </c>
      <c r="AI53" s="669">
        <f t="shared" si="8"/>
        <v>17.117186969692987</v>
      </c>
      <c r="AJ53" s="670">
        <f t="shared" si="8"/>
        <v>17.254882978592413</v>
      </c>
    </row>
    <row r="54" spans="1:36" ht="25.15" customHeight="1" x14ac:dyDescent="0.2">
      <c r="A54" s="222"/>
      <c r="B54" s="936" t="s">
        <v>312</v>
      </c>
      <c r="C54" s="752" t="s">
        <v>313</v>
      </c>
      <c r="D54" s="757" t="s">
        <v>314</v>
      </c>
      <c r="E54" s="855" t="s">
        <v>306</v>
      </c>
      <c r="F54" s="660" t="s">
        <v>275</v>
      </c>
      <c r="G54" s="660">
        <v>2</v>
      </c>
      <c r="H54" s="661">
        <v>3.01</v>
      </c>
      <c r="I54" s="744">
        <v>3.01</v>
      </c>
      <c r="J54" s="744">
        <v>3.01</v>
      </c>
      <c r="K54" s="744">
        <v>3.01</v>
      </c>
      <c r="L54" s="457">
        <v>3.01</v>
      </c>
      <c r="M54" s="457">
        <v>3.01</v>
      </c>
      <c r="N54" s="457">
        <v>3.01</v>
      </c>
      <c r="O54" s="457">
        <v>3.01</v>
      </c>
      <c r="P54" s="457">
        <v>3.01</v>
      </c>
      <c r="Q54" s="457">
        <v>3.01</v>
      </c>
      <c r="R54" s="457">
        <v>3.01</v>
      </c>
      <c r="S54" s="457">
        <v>3.01</v>
      </c>
      <c r="T54" s="457">
        <v>3.01</v>
      </c>
      <c r="U54" s="457">
        <v>3.01</v>
      </c>
      <c r="V54" s="457">
        <v>3.01</v>
      </c>
      <c r="W54" s="457">
        <v>3.01</v>
      </c>
      <c r="X54" s="457">
        <v>3.01</v>
      </c>
      <c r="Y54" s="457">
        <v>3.01</v>
      </c>
      <c r="Z54" s="457">
        <v>3.01</v>
      </c>
      <c r="AA54" s="457">
        <v>3.01</v>
      </c>
      <c r="AB54" s="457">
        <v>3.01</v>
      </c>
      <c r="AC54" s="457">
        <v>3.01</v>
      </c>
      <c r="AD54" s="457">
        <v>3.01</v>
      </c>
      <c r="AE54" s="457">
        <v>3.01</v>
      </c>
      <c r="AF54" s="457">
        <v>3.01</v>
      </c>
      <c r="AG54" s="457">
        <v>3.01</v>
      </c>
      <c r="AH54" s="457">
        <v>3.01</v>
      </c>
      <c r="AI54" s="457">
        <v>3.01</v>
      </c>
      <c r="AJ54" s="458">
        <v>3.01</v>
      </c>
    </row>
    <row r="55" spans="1:36" ht="25.15" customHeight="1" x14ac:dyDescent="0.2">
      <c r="A55" s="222"/>
      <c r="B55" s="945"/>
      <c r="C55" s="754" t="s">
        <v>315</v>
      </c>
      <c r="D55" s="758" t="s">
        <v>316</v>
      </c>
      <c r="E55" s="659" t="s">
        <v>306</v>
      </c>
      <c r="F55" s="662" t="s">
        <v>275</v>
      </c>
      <c r="G55" s="662">
        <v>2</v>
      </c>
      <c r="H55" s="635">
        <v>0</v>
      </c>
      <c r="I55" s="740">
        <v>0</v>
      </c>
      <c r="J55" s="740">
        <v>0</v>
      </c>
      <c r="K55" s="740">
        <v>0</v>
      </c>
      <c r="L55" s="449">
        <v>0</v>
      </c>
      <c r="M55" s="449">
        <v>0</v>
      </c>
      <c r="N55" s="449">
        <v>0</v>
      </c>
      <c r="O55" s="449">
        <v>0</v>
      </c>
      <c r="P55" s="449">
        <v>0</v>
      </c>
      <c r="Q55" s="449">
        <v>0</v>
      </c>
      <c r="R55" s="449">
        <v>0</v>
      </c>
      <c r="S55" s="449">
        <v>0</v>
      </c>
      <c r="T55" s="449">
        <v>0</v>
      </c>
      <c r="U55" s="449">
        <v>0</v>
      </c>
      <c r="V55" s="449">
        <v>0</v>
      </c>
      <c r="W55" s="449">
        <v>0</v>
      </c>
      <c r="X55" s="449">
        <v>0</v>
      </c>
      <c r="Y55" s="449">
        <v>0</v>
      </c>
      <c r="Z55" s="449">
        <v>0</v>
      </c>
      <c r="AA55" s="449">
        <v>0</v>
      </c>
      <c r="AB55" s="449">
        <v>0</v>
      </c>
      <c r="AC55" s="449">
        <v>0</v>
      </c>
      <c r="AD55" s="449">
        <v>0</v>
      </c>
      <c r="AE55" s="449">
        <v>0</v>
      </c>
      <c r="AF55" s="449">
        <v>0</v>
      </c>
      <c r="AG55" s="449">
        <v>0</v>
      </c>
      <c r="AH55" s="449">
        <v>0</v>
      </c>
      <c r="AI55" s="449">
        <v>0</v>
      </c>
      <c r="AJ55" s="459">
        <v>0</v>
      </c>
    </row>
    <row r="56" spans="1:36" ht="25.15" customHeight="1" x14ac:dyDescent="0.2">
      <c r="A56" s="194"/>
      <c r="B56" s="945"/>
      <c r="C56" s="754" t="s">
        <v>317</v>
      </c>
      <c r="D56" s="758" t="s">
        <v>318</v>
      </c>
      <c r="E56" s="659" t="s">
        <v>306</v>
      </c>
      <c r="F56" s="662" t="s">
        <v>275</v>
      </c>
      <c r="G56" s="662">
        <v>2</v>
      </c>
      <c r="H56" s="635">
        <v>14.78953642983959</v>
      </c>
      <c r="I56" s="740">
        <v>15.323415661607459</v>
      </c>
      <c r="J56" s="740">
        <v>15.741781799358202</v>
      </c>
      <c r="K56" s="740">
        <v>16.083416482482022</v>
      </c>
      <c r="L56" s="449">
        <v>16.419069744356865</v>
      </c>
      <c r="M56" s="449">
        <v>16.8146830289886</v>
      </c>
      <c r="N56" s="449">
        <v>17.213942893499091</v>
      </c>
      <c r="O56" s="449">
        <v>17.483919002371582</v>
      </c>
      <c r="P56" s="449">
        <v>17.790619875878633</v>
      </c>
      <c r="Q56" s="449">
        <v>18.031707444007253</v>
      </c>
      <c r="R56" s="449">
        <v>18.408548523224432</v>
      </c>
      <c r="S56" s="449">
        <v>18.731637649671562</v>
      </c>
      <c r="T56" s="449">
        <v>19.096316708228084</v>
      </c>
      <c r="U56" s="449">
        <v>19.407162336954716</v>
      </c>
      <c r="V56" s="449">
        <v>19.711642458951985</v>
      </c>
      <c r="W56" s="449">
        <v>20.059885613501272</v>
      </c>
      <c r="X56" s="449">
        <v>20.354013235924224</v>
      </c>
      <c r="Y56" s="449">
        <v>20.693710157407864</v>
      </c>
      <c r="Z56" s="449">
        <v>20.977152289197704</v>
      </c>
      <c r="AA56" s="449">
        <v>21.306334277455228</v>
      </c>
      <c r="AB56" s="449">
        <v>21.578266660928808</v>
      </c>
      <c r="AC56" s="449">
        <v>21.899719403195135</v>
      </c>
      <c r="AD56" s="449">
        <v>22.16232973960765</v>
      </c>
      <c r="AE56" s="449">
        <v>22.443084050050231</v>
      </c>
      <c r="AF56" s="449">
        <v>22.72454759499362</v>
      </c>
      <c r="AG56" s="449">
        <v>22.99769947370612</v>
      </c>
      <c r="AH56" s="449">
        <v>23.269281698701604</v>
      </c>
      <c r="AI56" s="449">
        <v>23.532724640876818</v>
      </c>
      <c r="AJ56" s="459">
        <v>23.818227024009161</v>
      </c>
    </row>
    <row r="57" spans="1:36" ht="25.15" customHeight="1" x14ac:dyDescent="0.2">
      <c r="A57" s="194"/>
      <c r="B57" s="945"/>
      <c r="C57" s="754" t="s">
        <v>319</v>
      </c>
      <c r="D57" s="755" t="s">
        <v>320</v>
      </c>
      <c r="E57" s="659" t="s">
        <v>306</v>
      </c>
      <c r="F57" s="662" t="s">
        <v>275</v>
      </c>
      <c r="G57" s="662">
        <v>2</v>
      </c>
      <c r="H57" s="635">
        <v>13.441010971278569</v>
      </c>
      <c r="I57" s="740">
        <v>12.980919648993394</v>
      </c>
      <c r="J57" s="740">
        <v>12.636395372401791</v>
      </c>
      <c r="K57" s="740">
        <v>12.441967838454341</v>
      </c>
      <c r="L57" s="449">
        <v>12.255221203563829</v>
      </c>
      <c r="M57" s="449">
        <v>12.008703376783977</v>
      </c>
      <c r="N57" s="449">
        <v>11.75953707613958</v>
      </c>
      <c r="O57" s="449">
        <v>11.56502137871953</v>
      </c>
      <c r="P57" s="449">
        <v>11.406687615432377</v>
      </c>
      <c r="Q57" s="449">
        <v>11.23858767358589</v>
      </c>
      <c r="R57" s="449">
        <v>11.01123769784785</v>
      </c>
      <c r="S57" s="449">
        <v>10.761729666123715</v>
      </c>
      <c r="T57" s="449">
        <v>10.545660500331088</v>
      </c>
      <c r="U57" s="449">
        <v>10.30892649114582</v>
      </c>
      <c r="V57" s="449">
        <v>10.078459077283089</v>
      </c>
      <c r="W57" s="449">
        <v>9.8786190007380039</v>
      </c>
      <c r="X57" s="449">
        <v>9.659978765605727</v>
      </c>
      <c r="Y57" s="449">
        <v>9.4704653274489008</v>
      </c>
      <c r="Z57" s="449">
        <v>9.2623667118125663</v>
      </c>
      <c r="AA57" s="449">
        <v>9.0813540109613129</v>
      </c>
      <c r="AB57" s="449">
        <v>8.8825531249070409</v>
      </c>
      <c r="AC57" s="449">
        <v>8.7104745908208976</v>
      </c>
      <c r="AD57" s="449">
        <v>8.5210586954501952</v>
      </c>
      <c r="AE57" s="449">
        <v>8.3448627339553063</v>
      </c>
      <c r="AF57" s="449">
        <v>8.1745846022161057</v>
      </c>
      <c r="AG57" s="449">
        <v>8.0067374039754426</v>
      </c>
      <c r="AH57" s="449">
        <v>7.8435800647394336</v>
      </c>
      <c r="AI57" s="449">
        <v>7.6827442192138768</v>
      </c>
      <c r="AJ57" s="459">
        <v>7.5034726869989878</v>
      </c>
    </row>
    <row r="58" spans="1:36" ht="25.15" customHeight="1" thickBot="1" x14ac:dyDescent="0.25">
      <c r="A58" s="194"/>
      <c r="B58" s="945"/>
      <c r="C58" s="665" t="s">
        <v>321</v>
      </c>
      <c r="D58" s="678" t="s">
        <v>322</v>
      </c>
      <c r="E58" s="666" t="s">
        <v>323</v>
      </c>
      <c r="F58" s="680" t="s">
        <v>275</v>
      </c>
      <c r="G58" s="680">
        <v>2</v>
      </c>
      <c r="H58" s="654">
        <f>SUM(H54:H57)</f>
        <v>31.24054740111816</v>
      </c>
      <c r="I58" s="743">
        <f t="shared" ref="I58:AJ58" si="9">SUM(I54:I57)</f>
        <v>31.314335310600853</v>
      </c>
      <c r="J58" s="743">
        <f t="shared" si="9"/>
        <v>31.388177171759992</v>
      </c>
      <c r="K58" s="743">
        <f t="shared" si="9"/>
        <v>31.535384320936359</v>
      </c>
      <c r="L58" s="461">
        <f t="shared" si="9"/>
        <v>31.684290947920694</v>
      </c>
      <c r="M58" s="461">
        <f t="shared" si="9"/>
        <v>31.833386405772579</v>
      </c>
      <c r="N58" s="461">
        <f t="shared" si="9"/>
        <v>31.983479969638672</v>
      </c>
      <c r="O58" s="461">
        <f t="shared" si="9"/>
        <v>32.058940381091112</v>
      </c>
      <c r="P58" s="461">
        <f t="shared" si="9"/>
        <v>32.207307491311006</v>
      </c>
      <c r="Q58" s="461">
        <f t="shared" si="9"/>
        <v>32.280295117593141</v>
      </c>
      <c r="R58" s="461">
        <f t="shared" si="9"/>
        <v>32.429786221072277</v>
      </c>
      <c r="S58" s="461">
        <f t="shared" si="9"/>
        <v>32.503367315795273</v>
      </c>
      <c r="T58" s="461">
        <f t="shared" si="9"/>
        <v>32.651977208559174</v>
      </c>
      <c r="U58" s="461">
        <f t="shared" si="9"/>
        <v>32.726088828100536</v>
      </c>
      <c r="V58" s="461">
        <f t="shared" si="9"/>
        <v>32.800101536235076</v>
      </c>
      <c r="W58" s="461">
        <f t="shared" si="9"/>
        <v>32.948504614239276</v>
      </c>
      <c r="X58" s="461">
        <f t="shared" si="9"/>
        <v>33.023992001529955</v>
      </c>
      <c r="Y58" s="461">
        <f t="shared" si="9"/>
        <v>33.174175484856761</v>
      </c>
      <c r="Z58" s="461">
        <f t="shared" si="9"/>
        <v>33.24951900101027</v>
      </c>
      <c r="AA58" s="461">
        <f t="shared" si="9"/>
        <v>33.397688288416539</v>
      </c>
      <c r="AB58" s="461">
        <f t="shared" si="9"/>
        <v>33.47081978583585</v>
      </c>
      <c r="AC58" s="461">
        <f t="shared" si="9"/>
        <v>33.620193994016034</v>
      </c>
      <c r="AD58" s="461">
        <f t="shared" si="9"/>
        <v>33.693388435057841</v>
      </c>
      <c r="AE58" s="461">
        <f t="shared" si="9"/>
        <v>33.797946784005532</v>
      </c>
      <c r="AF58" s="461">
        <f t="shared" si="9"/>
        <v>33.909132197209729</v>
      </c>
      <c r="AG58" s="461">
        <f t="shared" si="9"/>
        <v>34.014436877681561</v>
      </c>
      <c r="AH58" s="461">
        <f t="shared" si="9"/>
        <v>34.122861763441037</v>
      </c>
      <c r="AI58" s="461">
        <f t="shared" si="9"/>
        <v>34.2254688600907</v>
      </c>
      <c r="AJ58" s="456">
        <f t="shared" si="9"/>
        <v>34.331699711008149</v>
      </c>
    </row>
    <row r="59" spans="1:36" ht="25.15" customHeight="1" x14ac:dyDescent="0.2">
      <c r="A59" s="194"/>
      <c r="B59" s="934" t="s">
        <v>324</v>
      </c>
      <c r="C59" s="859" t="s">
        <v>325</v>
      </c>
      <c r="D59" s="671" t="s">
        <v>326</v>
      </c>
      <c r="E59" s="672" t="s">
        <v>327</v>
      </c>
      <c r="F59" s="673" t="s">
        <v>328</v>
      </c>
      <c r="G59" s="674">
        <v>1</v>
      </c>
      <c r="H59" s="675">
        <f>H56/H43</f>
        <v>2.3035182638776779</v>
      </c>
      <c r="I59" s="745">
        <f t="shared" ref="I59:AJ59" si="10">I56/I43</f>
        <v>2.2581606674413228</v>
      </c>
      <c r="J59" s="745">
        <f t="shared" si="10"/>
        <v>2.2306999284105133</v>
      </c>
      <c r="K59" s="745">
        <f t="shared" si="10"/>
        <v>2.2281380499940431</v>
      </c>
      <c r="L59" s="676">
        <f t="shared" si="10"/>
        <v>2.2260504520662105</v>
      </c>
      <c r="M59" s="676">
        <f t="shared" si="10"/>
        <v>2.213472576051986</v>
      </c>
      <c r="N59" s="676">
        <f t="shared" si="10"/>
        <v>2.1998259968228369</v>
      </c>
      <c r="O59" s="676">
        <f t="shared" si="10"/>
        <v>2.1947820013900454</v>
      </c>
      <c r="P59" s="676">
        <f t="shared" si="10"/>
        <v>2.1962094833611117</v>
      </c>
      <c r="Q59" s="676">
        <f t="shared" si="10"/>
        <v>2.1952395426636362</v>
      </c>
      <c r="R59" s="676">
        <f t="shared" si="10"/>
        <v>2.1833995484712672</v>
      </c>
      <c r="S59" s="676">
        <f t="shared" si="10"/>
        <v>2.166333180727964</v>
      </c>
      <c r="T59" s="676">
        <f t="shared" si="10"/>
        <v>2.1551651809743486</v>
      </c>
      <c r="U59" s="676">
        <f t="shared" si="10"/>
        <v>2.1389473602845861</v>
      </c>
      <c r="V59" s="676">
        <f t="shared" si="10"/>
        <v>2.12312485630199</v>
      </c>
      <c r="W59" s="676">
        <f t="shared" si="10"/>
        <v>2.1129365543125882</v>
      </c>
      <c r="X59" s="676">
        <f t="shared" si="10"/>
        <v>2.097917739262718</v>
      </c>
      <c r="Y59" s="676">
        <f t="shared" si="10"/>
        <v>2.0884209245401895</v>
      </c>
      <c r="Z59" s="676">
        <f t="shared" si="10"/>
        <v>2.0740298833252719</v>
      </c>
      <c r="AA59" s="676">
        <f t="shared" si="10"/>
        <v>2.0649107106922528</v>
      </c>
      <c r="AB59" s="676">
        <f t="shared" si="10"/>
        <v>2.0509590265981412</v>
      </c>
      <c r="AC59" s="676">
        <f t="shared" si="10"/>
        <v>2.0423963674144741</v>
      </c>
      <c r="AD59" s="676">
        <f t="shared" si="10"/>
        <v>2.0289957655028577</v>
      </c>
      <c r="AE59" s="676">
        <f t="shared" si="10"/>
        <v>2.017931356508428</v>
      </c>
      <c r="AF59" s="676">
        <f t="shared" si="10"/>
        <v>2.0075319779657312</v>
      </c>
      <c r="AG59" s="676">
        <f t="shared" si="10"/>
        <v>1.9969722712087985</v>
      </c>
      <c r="AH59" s="676">
        <f t="shared" si="10"/>
        <v>1.9868288946252641</v>
      </c>
      <c r="AI59" s="676">
        <f t="shared" si="10"/>
        <v>1.9765232963220449</v>
      </c>
      <c r="AJ59" s="677">
        <f t="shared" si="10"/>
        <v>1.9685521218054998</v>
      </c>
    </row>
    <row r="60" spans="1:36" ht="25.15" customHeight="1" thickBot="1" x14ac:dyDescent="0.25">
      <c r="A60" s="194"/>
      <c r="B60" s="935"/>
      <c r="C60" s="665" t="s">
        <v>329</v>
      </c>
      <c r="D60" s="678" t="s">
        <v>330</v>
      </c>
      <c r="E60" s="666" t="s">
        <v>331</v>
      </c>
      <c r="F60" s="679" t="s">
        <v>328</v>
      </c>
      <c r="G60" s="680">
        <v>1</v>
      </c>
      <c r="H60" s="860">
        <f>H57/H51</f>
        <v>2.5159839219696853</v>
      </c>
      <c r="I60" s="759">
        <f t="shared" ref="I60:AJ60" si="11">I57/I51</f>
        <v>2.4747100419710306</v>
      </c>
      <c r="J60" s="759">
        <f t="shared" si="11"/>
        <v>2.454251481031414</v>
      </c>
      <c r="K60" s="759">
        <f t="shared" si="11"/>
        <v>2.4626748862260612</v>
      </c>
      <c r="L60" s="463">
        <f>L57/L51</f>
        <v>2.4710379318939388</v>
      </c>
      <c r="M60" s="463">
        <f t="shared" si="11"/>
        <v>2.4665105390301618</v>
      </c>
      <c r="N60" s="463">
        <f t="shared" si="11"/>
        <v>2.4603506368335482</v>
      </c>
      <c r="O60" s="463">
        <f t="shared" si="11"/>
        <v>2.4647614612548012</v>
      </c>
      <c r="P60" s="463">
        <f t="shared" si="11"/>
        <v>2.4763099402608213</v>
      </c>
      <c r="Q60" s="463">
        <f t="shared" si="11"/>
        <v>2.4852599183304567</v>
      </c>
      <c r="R60" s="463">
        <f t="shared" si="11"/>
        <v>2.4802149769599477</v>
      </c>
      <c r="S60" s="463">
        <f t="shared" si="11"/>
        <v>2.469001397925854</v>
      </c>
      <c r="T60" s="463">
        <f t="shared" si="11"/>
        <v>2.4642916683370983</v>
      </c>
      <c r="U60" s="463">
        <f t="shared" si="11"/>
        <v>2.4536023896007335</v>
      </c>
      <c r="V60" s="463">
        <f t="shared" si="11"/>
        <v>2.4431520283006281</v>
      </c>
      <c r="W60" s="463">
        <f t="shared" si="11"/>
        <v>2.4390003388656414</v>
      </c>
      <c r="X60" s="463">
        <f t="shared" si="11"/>
        <v>2.4290972551361194</v>
      </c>
      <c r="Y60" s="463">
        <f t="shared" si="11"/>
        <v>2.4254199513770152</v>
      </c>
      <c r="Z60" s="463">
        <f t="shared" si="11"/>
        <v>2.4158980543036819</v>
      </c>
      <c r="AA60" s="463">
        <f t="shared" si="11"/>
        <v>2.4123615668645044</v>
      </c>
      <c r="AB60" s="463">
        <f t="shared" si="11"/>
        <v>2.4030290539112338</v>
      </c>
      <c r="AC60" s="463">
        <f t="shared" si="11"/>
        <v>2.399865110652597</v>
      </c>
      <c r="AD60" s="463">
        <f t="shared" si="11"/>
        <v>2.3908755164237139</v>
      </c>
      <c r="AE60" s="463">
        <f t="shared" si="11"/>
        <v>2.3844918394094257</v>
      </c>
      <c r="AF60" s="463">
        <f t="shared" si="11"/>
        <v>2.3787585278726087</v>
      </c>
      <c r="AG60" s="463">
        <f t="shared" si="11"/>
        <v>2.3727032208920797</v>
      </c>
      <c r="AH60" s="463">
        <f t="shared" si="11"/>
        <v>2.3670123968339767</v>
      </c>
      <c r="AI60" s="463">
        <f t="shared" si="11"/>
        <v>2.3609991829682575</v>
      </c>
      <c r="AJ60" s="861">
        <f t="shared" si="11"/>
        <v>2.3481749580541358</v>
      </c>
    </row>
    <row r="61" spans="1:36" ht="25.15" customHeight="1" x14ac:dyDescent="0.2">
      <c r="A61" s="194"/>
      <c r="B61" s="936" t="s">
        <v>332</v>
      </c>
      <c r="C61" s="663" t="s">
        <v>333</v>
      </c>
      <c r="D61" s="664" t="s">
        <v>334</v>
      </c>
      <c r="E61" s="681" t="s">
        <v>335</v>
      </c>
      <c r="F61" s="682" t="s">
        <v>211</v>
      </c>
      <c r="G61" s="682">
        <v>0</v>
      </c>
      <c r="H61" s="683">
        <f>H43/(H43+H51)</f>
        <v>0.54582992541490216</v>
      </c>
      <c r="I61" s="746">
        <f t="shared" ref="I61:AJ61" si="12">I43/(I43+I51)</f>
        <v>0.56401528094806896</v>
      </c>
      <c r="J61" s="746">
        <f t="shared" si="12"/>
        <v>0.57816466528334132</v>
      </c>
      <c r="K61" s="746">
        <f t="shared" si="12"/>
        <v>0.58826444037292525</v>
      </c>
      <c r="L61" s="464">
        <f t="shared" si="12"/>
        <v>0.59794280283512879</v>
      </c>
      <c r="M61" s="464">
        <f t="shared" si="12"/>
        <v>0.60941709267016897</v>
      </c>
      <c r="N61" s="464">
        <f t="shared" si="12"/>
        <v>0.62080836235597459</v>
      </c>
      <c r="O61" s="464">
        <f t="shared" si="12"/>
        <v>0.62932186442264637</v>
      </c>
      <c r="P61" s="464">
        <f t="shared" si="12"/>
        <v>0.63749499417432975</v>
      </c>
      <c r="Q61" s="464">
        <f t="shared" si="12"/>
        <v>0.64493865479746415</v>
      </c>
      <c r="R61" s="464">
        <f t="shared" si="12"/>
        <v>0.65506103875617439</v>
      </c>
      <c r="S61" s="464">
        <f t="shared" si="12"/>
        <v>0.66485272157577791</v>
      </c>
      <c r="T61" s="464">
        <f t="shared" si="12"/>
        <v>0.67432627956365154</v>
      </c>
      <c r="U61" s="464">
        <f t="shared" si="12"/>
        <v>0.68349396310040555</v>
      </c>
      <c r="V61" s="464">
        <f t="shared" si="12"/>
        <v>0.69236709537225216</v>
      </c>
      <c r="W61" s="464">
        <f t="shared" si="12"/>
        <v>0.70095694412721687</v>
      </c>
      <c r="X61" s="464">
        <f t="shared" si="12"/>
        <v>0.70927407680787657</v>
      </c>
      <c r="Y61" s="464">
        <f t="shared" si="12"/>
        <v>0.71732844903165349</v>
      </c>
      <c r="Z61" s="464">
        <f t="shared" si="12"/>
        <v>0.725129827220653</v>
      </c>
      <c r="AA61" s="464">
        <f t="shared" si="12"/>
        <v>0.73268738264334066</v>
      </c>
      <c r="AB61" s="464">
        <f t="shared" si="12"/>
        <v>0.74000992692403955</v>
      </c>
      <c r="AC61" s="464">
        <f t="shared" si="12"/>
        <v>0.74710592873304893</v>
      </c>
      <c r="AD61" s="464">
        <f t="shared" si="12"/>
        <v>0.75398353118170203</v>
      </c>
      <c r="AE61" s="464">
        <f t="shared" si="12"/>
        <v>0.76065056695720401</v>
      </c>
      <c r="AF61" s="464">
        <f t="shared" si="12"/>
        <v>0.76711437525896164</v>
      </c>
      <c r="AG61" s="464">
        <f t="shared" si="12"/>
        <v>0.77338221669332341</v>
      </c>
      <c r="AH61" s="464">
        <f t="shared" si="12"/>
        <v>0.77946088876660768</v>
      </c>
      <c r="AI61" s="464">
        <f t="shared" si="12"/>
        <v>0.78535674713964698</v>
      </c>
      <c r="AJ61" s="684">
        <f t="shared" si="12"/>
        <v>0.79107629747297725</v>
      </c>
    </row>
    <row r="62" spans="1:36" ht="25.15" customHeight="1" thickBot="1" x14ac:dyDescent="0.25">
      <c r="A62" s="194"/>
      <c r="B62" s="937"/>
      <c r="C62" s="665" t="s">
        <v>336</v>
      </c>
      <c r="D62" s="685" t="s">
        <v>337</v>
      </c>
      <c r="E62" s="666" t="s">
        <v>338</v>
      </c>
      <c r="F62" s="680" t="s">
        <v>211</v>
      </c>
      <c r="G62" s="679">
        <v>0</v>
      </c>
      <c r="H62" s="686">
        <f>H43/(H43+H50+H51+H52)</f>
        <v>0.51807711217639285</v>
      </c>
      <c r="I62" s="747">
        <f t="shared" ref="I62:AJ62" si="13">I43/(I43+I50+I51+I52)</f>
        <v>0.53594612042245071</v>
      </c>
      <c r="J62" s="747">
        <f t="shared" si="13"/>
        <v>0.54978235308485923</v>
      </c>
      <c r="K62" s="747">
        <f t="shared" si="13"/>
        <v>0.55953156172442198</v>
      </c>
      <c r="L62" s="465">
        <f>L43/(L43+L50+L51+L52)</f>
        <v>0.56888334651790406</v>
      </c>
      <c r="M62" s="465">
        <f t="shared" si="13"/>
        <v>0.58009355921644623</v>
      </c>
      <c r="N62" s="465">
        <f t="shared" si="13"/>
        <v>0.59125165407917701</v>
      </c>
      <c r="O62" s="465">
        <f t="shared" si="13"/>
        <v>0.599480501616666</v>
      </c>
      <c r="P62" s="465">
        <f t="shared" si="13"/>
        <v>0.60737634427760012</v>
      </c>
      <c r="Q62" s="465">
        <f t="shared" si="13"/>
        <v>0.61453483540180442</v>
      </c>
      <c r="R62" s="465">
        <f t="shared" si="13"/>
        <v>0.6244880606905967</v>
      </c>
      <c r="S62" s="465">
        <f t="shared" si="13"/>
        <v>0.63412920819964425</v>
      </c>
      <c r="T62" s="465">
        <f t="shared" si="13"/>
        <v>0.64346973236227145</v>
      </c>
      <c r="U62" s="465">
        <f t="shared" si="13"/>
        <v>0.65252081991612754</v>
      </c>
      <c r="V62" s="465">
        <f t="shared" si="13"/>
        <v>0.66129281282838703</v>
      </c>
      <c r="W62" s="465">
        <f t="shared" si="13"/>
        <v>0.66979603738266924</v>
      </c>
      <c r="X62" s="465">
        <f t="shared" si="13"/>
        <v>0.67804018583865777</v>
      </c>
      <c r="Y62" s="465">
        <f t="shared" si="13"/>
        <v>0.68603439796238941</v>
      </c>
      <c r="Z62" s="465">
        <f t="shared" si="13"/>
        <v>0.69378766264840908</v>
      </c>
      <c r="AA62" s="465">
        <f t="shared" si="13"/>
        <v>0.7013084275935958</v>
      </c>
      <c r="AB62" s="465">
        <f t="shared" si="13"/>
        <v>0.70860482236499867</v>
      </c>
      <c r="AC62" s="465">
        <f t="shared" si="13"/>
        <v>0.71568467252224299</v>
      </c>
      <c r="AD62" s="465">
        <f t="shared" si="13"/>
        <v>0.72255551455273792</v>
      </c>
      <c r="AE62" s="465">
        <f t="shared" si="13"/>
        <v>0.72922460877036477</v>
      </c>
      <c r="AF62" s="465">
        <f t="shared" si="13"/>
        <v>0.73569876224990738</v>
      </c>
      <c r="AG62" s="465">
        <f t="shared" si="13"/>
        <v>0.74198472513193414</v>
      </c>
      <c r="AH62" s="465">
        <f t="shared" si="13"/>
        <v>0.74808882066007987</v>
      </c>
      <c r="AI62" s="465">
        <f t="shared" si="13"/>
        <v>0.75401696404361351</v>
      </c>
      <c r="AJ62" s="466">
        <f t="shared" si="13"/>
        <v>0.75977522945505871</v>
      </c>
    </row>
    <row r="63" spans="1:36" x14ac:dyDescent="0.2">
      <c r="A63" s="223"/>
      <c r="B63" s="224"/>
      <c r="C63" s="224"/>
      <c r="D63" s="225"/>
      <c r="E63" s="226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</row>
    <row r="64" spans="1:36" x14ac:dyDescent="0.2">
      <c r="A64" s="227"/>
      <c r="B64" s="228"/>
      <c r="C64" s="228"/>
      <c r="D64" s="159" t="str">
        <f>'TITLE PAGE'!B9</f>
        <v>Company:</v>
      </c>
      <c r="E64" s="161" t="str">
        <f>'TITLE PAGE'!D9</f>
        <v>Severn Trent Water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</row>
    <row r="65" spans="1:36" x14ac:dyDescent="0.2">
      <c r="A65" s="223"/>
      <c r="B65" s="224"/>
      <c r="C65" s="224"/>
      <c r="D65" s="163" t="str">
        <f>'TITLE PAGE'!B10</f>
        <v>Resource Zone Name:</v>
      </c>
      <c r="E65" s="165" t="str">
        <f>'TITLE PAGE'!D10</f>
        <v>Rutland</v>
      </c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</row>
    <row r="66" spans="1:36" x14ac:dyDescent="0.2">
      <c r="A66" s="223"/>
      <c r="B66" s="224"/>
      <c r="C66" s="224"/>
      <c r="D66" s="163" t="str">
        <f>'TITLE PAGE'!B11</f>
        <v>Resource Zone Number:</v>
      </c>
      <c r="E66" s="168">
        <f>'TITLE PAGE'!D11</f>
        <v>9</v>
      </c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</row>
    <row r="67" spans="1:36" x14ac:dyDescent="0.2">
      <c r="A67" s="223"/>
      <c r="B67" s="224"/>
      <c r="C67" s="224"/>
      <c r="D67" s="163" t="str">
        <f>'TITLE PAGE'!B12</f>
        <v xml:space="preserve">Planning Scenario Name:                                                                     </v>
      </c>
      <c r="E67" s="165" t="str">
        <f>'TITLE PAGE'!D12</f>
        <v>Dry Year Annual Average</v>
      </c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</row>
    <row r="68" spans="1:36" x14ac:dyDescent="0.2">
      <c r="A68" s="223"/>
      <c r="B68" s="224"/>
      <c r="C68" s="224"/>
      <c r="D68" s="171" t="str">
        <f>'TITLE PAGE'!B13</f>
        <v xml:space="preserve">Chosen Level of Service:  </v>
      </c>
      <c r="E68" s="198" t="str">
        <f>'TITLE PAGE'!D13</f>
        <v>No more than 3 in 100 Temporary Use Bans</v>
      </c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</row>
    <row r="69" spans="1:36" ht="18" x14ac:dyDescent="0.25">
      <c r="A69" s="223"/>
      <c r="B69" s="224"/>
      <c r="C69" s="224"/>
      <c r="D69" s="229"/>
      <c r="E69" s="226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</row>
  </sheetData>
  <sheetProtection algorithmName="SHA-512" hashValue="Qqq6GD0XQikuVlC3y+X7GNIA2y2wrP44GQBcoAg+YUx1VLWSL7YbHHgBtnSu4Wn4O4Z3E4oBSBjWCLwABOFGag==" saltValue="3hFGob8V+oNk0PO3Sl6NxQ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zoomScale="80" zoomScaleNormal="80" workbookViewId="0">
      <selection activeCell="D32" sqref="D32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7" width="9.33203125" customWidth="1"/>
    <col min="8" max="8" width="15.88671875" customWidth="1"/>
    <col min="9" max="36" width="11.44140625" customWidth="1"/>
    <col min="38" max="38" width="9.88671875" bestFit="1" customWidth="1"/>
    <col min="249" max="249" width="1.33203125" customWidth="1"/>
    <col min="250" max="250" width="7.88671875" customWidth="1"/>
    <col min="251" max="251" width="8.33203125" customWidth="1"/>
    <col min="252" max="252" width="54.33203125" customWidth="1"/>
    <col min="253" max="253" width="39.77734375" customWidth="1"/>
    <col min="254" max="255" width="9.33203125" customWidth="1"/>
    <col min="256" max="256" width="15.88671875" customWidth="1"/>
    <col min="257" max="284" width="11.44140625" customWidth="1"/>
    <col min="505" max="505" width="1.33203125" customWidth="1"/>
    <col min="506" max="506" width="7.88671875" customWidth="1"/>
    <col min="507" max="507" width="8.33203125" customWidth="1"/>
    <col min="508" max="508" width="54.33203125" customWidth="1"/>
    <col min="509" max="509" width="39.77734375" customWidth="1"/>
    <col min="510" max="511" width="9.33203125" customWidth="1"/>
    <col min="512" max="512" width="15.88671875" customWidth="1"/>
    <col min="513" max="540" width="11.44140625" customWidth="1"/>
    <col min="761" max="761" width="1.33203125" customWidth="1"/>
    <col min="762" max="762" width="7.88671875" customWidth="1"/>
    <col min="763" max="763" width="8.33203125" customWidth="1"/>
    <col min="764" max="764" width="54.33203125" customWidth="1"/>
    <col min="765" max="765" width="39.77734375" customWidth="1"/>
    <col min="766" max="767" width="9.33203125" customWidth="1"/>
    <col min="768" max="768" width="15.88671875" customWidth="1"/>
    <col min="769" max="796" width="11.44140625" customWidth="1"/>
    <col min="1017" max="1017" width="1.33203125" customWidth="1"/>
    <col min="1018" max="1018" width="7.88671875" customWidth="1"/>
    <col min="1019" max="1019" width="8.33203125" customWidth="1"/>
    <col min="1020" max="1020" width="54.33203125" customWidth="1"/>
    <col min="1021" max="1021" width="39.77734375" customWidth="1"/>
    <col min="1022" max="1023" width="9.33203125" customWidth="1"/>
    <col min="1024" max="1024" width="15.88671875" customWidth="1"/>
    <col min="1025" max="1052" width="11.44140625" customWidth="1"/>
    <col min="1273" max="1273" width="1.33203125" customWidth="1"/>
    <col min="1274" max="1274" width="7.88671875" customWidth="1"/>
    <col min="1275" max="1275" width="8.33203125" customWidth="1"/>
    <col min="1276" max="1276" width="54.33203125" customWidth="1"/>
    <col min="1277" max="1277" width="39.77734375" customWidth="1"/>
    <col min="1278" max="1279" width="9.33203125" customWidth="1"/>
    <col min="1280" max="1280" width="15.88671875" customWidth="1"/>
    <col min="1281" max="1308" width="11.44140625" customWidth="1"/>
    <col min="1529" max="1529" width="1.33203125" customWidth="1"/>
    <col min="1530" max="1530" width="7.88671875" customWidth="1"/>
    <col min="1531" max="1531" width="8.33203125" customWidth="1"/>
    <col min="1532" max="1532" width="54.33203125" customWidth="1"/>
    <col min="1533" max="1533" width="39.77734375" customWidth="1"/>
    <col min="1534" max="1535" width="9.33203125" customWidth="1"/>
    <col min="1536" max="1536" width="15.88671875" customWidth="1"/>
    <col min="1537" max="1564" width="11.44140625" customWidth="1"/>
    <col min="1785" max="1785" width="1.33203125" customWidth="1"/>
    <col min="1786" max="1786" width="7.88671875" customWidth="1"/>
    <col min="1787" max="1787" width="8.33203125" customWidth="1"/>
    <col min="1788" max="1788" width="54.33203125" customWidth="1"/>
    <col min="1789" max="1789" width="39.77734375" customWidth="1"/>
    <col min="1790" max="1791" width="9.33203125" customWidth="1"/>
    <col min="1792" max="1792" width="15.88671875" customWidth="1"/>
    <col min="1793" max="1820" width="11.44140625" customWidth="1"/>
    <col min="2041" max="2041" width="1.33203125" customWidth="1"/>
    <col min="2042" max="2042" width="7.88671875" customWidth="1"/>
    <col min="2043" max="2043" width="8.33203125" customWidth="1"/>
    <col min="2044" max="2044" width="54.33203125" customWidth="1"/>
    <col min="2045" max="2045" width="39.77734375" customWidth="1"/>
    <col min="2046" max="2047" width="9.33203125" customWidth="1"/>
    <col min="2048" max="2048" width="15.88671875" customWidth="1"/>
    <col min="2049" max="2076" width="11.44140625" customWidth="1"/>
    <col min="2297" max="2297" width="1.33203125" customWidth="1"/>
    <col min="2298" max="2298" width="7.88671875" customWidth="1"/>
    <col min="2299" max="2299" width="8.33203125" customWidth="1"/>
    <col min="2300" max="2300" width="54.33203125" customWidth="1"/>
    <col min="2301" max="2301" width="39.77734375" customWidth="1"/>
    <col min="2302" max="2303" width="9.33203125" customWidth="1"/>
    <col min="2304" max="2304" width="15.88671875" customWidth="1"/>
    <col min="2305" max="2332" width="11.44140625" customWidth="1"/>
    <col min="2553" max="2553" width="1.33203125" customWidth="1"/>
    <col min="2554" max="2554" width="7.88671875" customWidth="1"/>
    <col min="2555" max="2555" width="8.33203125" customWidth="1"/>
    <col min="2556" max="2556" width="54.33203125" customWidth="1"/>
    <col min="2557" max="2557" width="39.77734375" customWidth="1"/>
    <col min="2558" max="2559" width="9.33203125" customWidth="1"/>
    <col min="2560" max="2560" width="15.88671875" customWidth="1"/>
    <col min="2561" max="2588" width="11.44140625" customWidth="1"/>
    <col min="2809" max="2809" width="1.33203125" customWidth="1"/>
    <col min="2810" max="2810" width="7.88671875" customWidth="1"/>
    <col min="2811" max="2811" width="8.33203125" customWidth="1"/>
    <col min="2812" max="2812" width="54.33203125" customWidth="1"/>
    <col min="2813" max="2813" width="39.77734375" customWidth="1"/>
    <col min="2814" max="2815" width="9.33203125" customWidth="1"/>
    <col min="2816" max="2816" width="15.88671875" customWidth="1"/>
    <col min="2817" max="2844" width="11.44140625" customWidth="1"/>
    <col min="3065" max="3065" width="1.33203125" customWidth="1"/>
    <col min="3066" max="3066" width="7.88671875" customWidth="1"/>
    <col min="3067" max="3067" width="8.33203125" customWidth="1"/>
    <col min="3068" max="3068" width="54.33203125" customWidth="1"/>
    <col min="3069" max="3069" width="39.77734375" customWidth="1"/>
    <col min="3070" max="3071" width="9.33203125" customWidth="1"/>
    <col min="3072" max="3072" width="15.88671875" customWidth="1"/>
    <col min="3073" max="3100" width="11.44140625" customWidth="1"/>
    <col min="3321" max="3321" width="1.33203125" customWidth="1"/>
    <col min="3322" max="3322" width="7.88671875" customWidth="1"/>
    <col min="3323" max="3323" width="8.33203125" customWidth="1"/>
    <col min="3324" max="3324" width="54.33203125" customWidth="1"/>
    <col min="3325" max="3325" width="39.77734375" customWidth="1"/>
    <col min="3326" max="3327" width="9.33203125" customWidth="1"/>
    <col min="3328" max="3328" width="15.88671875" customWidth="1"/>
    <col min="3329" max="3356" width="11.44140625" customWidth="1"/>
    <col min="3577" max="3577" width="1.33203125" customWidth="1"/>
    <col min="3578" max="3578" width="7.88671875" customWidth="1"/>
    <col min="3579" max="3579" width="8.33203125" customWidth="1"/>
    <col min="3580" max="3580" width="54.33203125" customWidth="1"/>
    <col min="3581" max="3581" width="39.77734375" customWidth="1"/>
    <col min="3582" max="3583" width="9.33203125" customWidth="1"/>
    <col min="3584" max="3584" width="15.88671875" customWidth="1"/>
    <col min="3585" max="3612" width="11.44140625" customWidth="1"/>
    <col min="3833" max="3833" width="1.33203125" customWidth="1"/>
    <col min="3834" max="3834" width="7.88671875" customWidth="1"/>
    <col min="3835" max="3835" width="8.33203125" customWidth="1"/>
    <col min="3836" max="3836" width="54.33203125" customWidth="1"/>
    <col min="3837" max="3837" width="39.77734375" customWidth="1"/>
    <col min="3838" max="3839" width="9.33203125" customWidth="1"/>
    <col min="3840" max="3840" width="15.88671875" customWidth="1"/>
    <col min="3841" max="3868" width="11.44140625" customWidth="1"/>
    <col min="4089" max="4089" width="1.33203125" customWidth="1"/>
    <col min="4090" max="4090" width="7.88671875" customWidth="1"/>
    <col min="4091" max="4091" width="8.33203125" customWidth="1"/>
    <col min="4092" max="4092" width="54.33203125" customWidth="1"/>
    <col min="4093" max="4093" width="39.77734375" customWidth="1"/>
    <col min="4094" max="4095" width="9.33203125" customWidth="1"/>
    <col min="4096" max="4096" width="15.88671875" customWidth="1"/>
    <col min="4097" max="4124" width="11.44140625" customWidth="1"/>
    <col min="4345" max="4345" width="1.33203125" customWidth="1"/>
    <col min="4346" max="4346" width="7.88671875" customWidth="1"/>
    <col min="4347" max="4347" width="8.33203125" customWidth="1"/>
    <col min="4348" max="4348" width="54.33203125" customWidth="1"/>
    <col min="4349" max="4349" width="39.77734375" customWidth="1"/>
    <col min="4350" max="4351" width="9.33203125" customWidth="1"/>
    <col min="4352" max="4352" width="15.88671875" customWidth="1"/>
    <col min="4353" max="4380" width="11.44140625" customWidth="1"/>
    <col min="4601" max="4601" width="1.33203125" customWidth="1"/>
    <col min="4602" max="4602" width="7.88671875" customWidth="1"/>
    <col min="4603" max="4603" width="8.33203125" customWidth="1"/>
    <col min="4604" max="4604" width="54.33203125" customWidth="1"/>
    <col min="4605" max="4605" width="39.77734375" customWidth="1"/>
    <col min="4606" max="4607" width="9.33203125" customWidth="1"/>
    <col min="4608" max="4608" width="15.88671875" customWidth="1"/>
    <col min="4609" max="4636" width="11.44140625" customWidth="1"/>
    <col min="4857" max="4857" width="1.33203125" customWidth="1"/>
    <col min="4858" max="4858" width="7.88671875" customWidth="1"/>
    <col min="4859" max="4859" width="8.33203125" customWidth="1"/>
    <col min="4860" max="4860" width="54.33203125" customWidth="1"/>
    <col min="4861" max="4861" width="39.77734375" customWidth="1"/>
    <col min="4862" max="4863" width="9.33203125" customWidth="1"/>
    <col min="4864" max="4864" width="15.88671875" customWidth="1"/>
    <col min="4865" max="4892" width="11.44140625" customWidth="1"/>
    <col min="5113" max="5113" width="1.33203125" customWidth="1"/>
    <col min="5114" max="5114" width="7.88671875" customWidth="1"/>
    <col min="5115" max="5115" width="8.33203125" customWidth="1"/>
    <col min="5116" max="5116" width="54.33203125" customWidth="1"/>
    <col min="5117" max="5117" width="39.77734375" customWidth="1"/>
    <col min="5118" max="5119" width="9.33203125" customWidth="1"/>
    <col min="5120" max="5120" width="15.88671875" customWidth="1"/>
    <col min="5121" max="5148" width="11.44140625" customWidth="1"/>
    <col min="5369" max="5369" width="1.33203125" customWidth="1"/>
    <col min="5370" max="5370" width="7.88671875" customWidth="1"/>
    <col min="5371" max="5371" width="8.33203125" customWidth="1"/>
    <col min="5372" max="5372" width="54.33203125" customWidth="1"/>
    <col min="5373" max="5373" width="39.77734375" customWidth="1"/>
    <col min="5374" max="5375" width="9.33203125" customWidth="1"/>
    <col min="5376" max="5376" width="15.88671875" customWidth="1"/>
    <col min="5377" max="5404" width="11.44140625" customWidth="1"/>
    <col min="5625" max="5625" width="1.33203125" customWidth="1"/>
    <col min="5626" max="5626" width="7.88671875" customWidth="1"/>
    <col min="5627" max="5627" width="8.33203125" customWidth="1"/>
    <col min="5628" max="5628" width="54.33203125" customWidth="1"/>
    <col min="5629" max="5629" width="39.77734375" customWidth="1"/>
    <col min="5630" max="5631" width="9.33203125" customWidth="1"/>
    <col min="5632" max="5632" width="15.88671875" customWidth="1"/>
    <col min="5633" max="5660" width="11.44140625" customWidth="1"/>
    <col min="5881" max="5881" width="1.33203125" customWidth="1"/>
    <col min="5882" max="5882" width="7.88671875" customWidth="1"/>
    <col min="5883" max="5883" width="8.33203125" customWidth="1"/>
    <col min="5884" max="5884" width="54.33203125" customWidth="1"/>
    <col min="5885" max="5885" width="39.77734375" customWidth="1"/>
    <col min="5886" max="5887" width="9.33203125" customWidth="1"/>
    <col min="5888" max="5888" width="15.88671875" customWidth="1"/>
    <col min="5889" max="5916" width="11.44140625" customWidth="1"/>
    <col min="6137" max="6137" width="1.33203125" customWidth="1"/>
    <col min="6138" max="6138" width="7.88671875" customWidth="1"/>
    <col min="6139" max="6139" width="8.33203125" customWidth="1"/>
    <col min="6140" max="6140" width="54.33203125" customWidth="1"/>
    <col min="6141" max="6141" width="39.77734375" customWidth="1"/>
    <col min="6142" max="6143" width="9.33203125" customWidth="1"/>
    <col min="6144" max="6144" width="15.88671875" customWidth="1"/>
    <col min="6145" max="6172" width="11.44140625" customWidth="1"/>
    <col min="6393" max="6393" width="1.33203125" customWidth="1"/>
    <col min="6394" max="6394" width="7.88671875" customWidth="1"/>
    <col min="6395" max="6395" width="8.33203125" customWidth="1"/>
    <col min="6396" max="6396" width="54.33203125" customWidth="1"/>
    <col min="6397" max="6397" width="39.77734375" customWidth="1"/>
    <col min="6398" max="6399" width="9.33203125" customWidth="1"/>
    <col min="6400" max="6400" width="15.88671875" customWidth="1"/>
    <col min="6401" max="6428" width="11.44140625" customWidth="1"/>
    <col min="6649" max="6649" width="1.33203125" customWidth="1"/>
    <col min="6650" max="6650" width="7.88671875" customWidth="1"/>
    <col min="6651" max="6651" width="8.33203125" customWidth="1"/>
    <col min="6652" max="6652" width="54.33203125" customWidth="1"/>
    <col min="6653" max="6653" width="39.77734375" customWidth="1"/>
    <col min="6654" max="6655" width="9.33203125" customWidth="1"/>
    <col min="6656" max="6656" width="15.88671875" customWidth="1"/>
    <col min="6657" max="6684" width="11.44140625" customWidth="1"/>
    <col min="6905" max="6905" width="1.33203125" customWidth="1"/>
    <col min="6906" max="6906" width="7.88671875" customWidth="1"/>
    <col min="6907" max="6907" width="8.33203125" customWidth="1"/>
    <col min="6908" max="6908" width="54.33203125" customWidth="1"/>
    <col min="6909" max="6909" width="39.77734375" customWidth="1"/>
    <col min="6910" max="6911" width="9.33203125" customWidth="1"/>
    <col min="6912" max="6912" width="15.88671875" customWidth="1"/>
    <col min="6913" max="6940" width="11.44140625" customWidth="1"/>
    <col min="7161" max="7161" width="1.33203125" customWidth="1"/>
    <col min="7162" max="7162" width="7.88671875" customWidth="1"/>
    <col min="7163" max="7163" width="8.33203125" customWidth="1"/>
    <col min="7164" max="7164" width="54.33203125" customWidth="1"/>
    <col min="7165" max="7165" width="39.77734375" customWidth="1"/>
    <col min="7166" max="7167" width="9.33203125" customWidth="1"/>
    <col min="7168" max="7168" width="15.88671875" customWidth="1"/>
    <col min="7169" max="7196" width="11.44140625" customWidth="1"/>
    <col min="7417" max="7417" width="1.33203125" customWidth="1"/>
    <col min="7418" max="7418" width="7.88671875" customWidth="1"/>
    <col min="7419" max="7419" width="8.33203125" customWidth="1"/>
    <col min="7420" max="7420" width="54.33203125" customWidth="1"/>
    <col min="7421" max="7421" width="39.77734375" customWidth="1"/>
    <col min="7422" max="7423" width="9.33203125" customWidth="1"/>
    <col min="7424" max="7424" width="15.88671875" customWidth="1"/>
    <col min="7425" max="7452" width="11.44140625" customWidth="1"/>
    <col min="7673" max="7673" width="1.33203125" customWidth="1"/>
    <col min="7674" max="7674" width="7.88671875" customWidth="1"/>
    <col min="7675" max="7675" width="8.33203125" customWidth="1"/>
    <col min="7676" max="7676" width="54.33203125" customWidth="1"/>
    <col min="7677" max="7677" width="39.77734375" customWidth="1"/>
    <col min="7678" max="7679" width="9.33203125" customWidth="1"/>
    <col min="7680" max="7680" width="15.88671875" customWidth="1"/>
    <col min="7681" max="7708" width="11.44140625" customWidth="1"/>
    <col min="7929" max="7929" width="1.33203125" customWidth="1"/>
    <col min="7930" max="7930" width="7.88671875" customWidth="1"/>
    <col min="7931" max="7931" width="8.33203125" customWidth="1"/>
    <col min="7932" max="7932" width="54.33203125" customWidth="1"/>
    <col min="7933" max="7933" width="39.77734375" customWidth="1"/>
    <col min="7934" max="7935" width="9.33203125" customWidth="1"/>
    <col min="7936" max="7936" width="15.88671875" customWidth="1"/>
    <col min="7937" max="7964" width="11.44140625" customWidth="1"/>
    <col min="8185" max="8185" width="1.33203125" customWidth="1"/>
    <col min="8186" max="8186" width="7.88671875" customWidth="1"/>
    <col min="8187" max="8187" width="8.33203125" customWidth="1"/>
    <col min="8188" max="8188" width="54.33203125" customWidth="1"/>
    <col min="8189" max="8189" width="39.77734375" customWidth="1"/>
    <col min="8190" max="8191" width="9.33203125" customWidth="1"/>
    <col min="8192" max="8192" width="15.88671875" customWidth="1"/>
    <col min="8193" max="8220" width="11.44140625" customWidth="1"/>
    <col min="8441" max="8441" width="1.33203125" customWidth="1"/>
    <col min="8442" max="8442" width="7.88671875" customWidth="1"/>
    <col min="8443" max="8443" width="8.33203125" customWidth="1"/>
    <col min="8444" max="8444" width="54.33203125" customWidth="1"/>
    <col min="8445" max="8445" width="39.77734375" customWidth="1"/>
    <col min="8446" max="8447" width="9.33203125" customWidth="1"/>
    <col min="8448" max="8448" width="15.88671875" customWidth="1"/>
    <col min="8449" max="8476" width="11.44140625" customWidth="1"/>
    <col min="8697" max="8697" width="1.33203125" customWidth="1"/>
    <col min="8698" max="8698" width="7.88671875" customWidth="1"/>
    <col min="8699" max="8699" width="8.33203125" customWidth="1"/>
    <col min="8700" max="8700" width="54.33203125" customWidth="1"/>
    <col min="8701" max="8701" width="39.77734375" customWidth="1"/>
    <col min="8702" max="8703" width="9.33203125" customWidth="1"/>
    <col min="8704" max="8704" width="15.88671875" customWidth="1"/>
    <col min="8705" max="8732" width="11.44140625" customWidth="1"/>
    <col min="8953" max="8953" width="1.33203125" customWidth="1"/>
    <col min="8954" max="8954" width="7.88671875" customWidth="1"/>
    <col min="8955" max="8955" width="8.33203125" customWidth="1"/>
    <col min="8956" max="8956" width="54.33203125" customWidth="1"/>
    <col min="8957" max="8957" width="39.77734375" customWidth="1"/>
    <col min="8958" max="8959" width="9.33203125" customWidth="1"/>
    <col min="8960" max="8960" width="15.88671875" customWidth="1"/>
    <col min="8961" max="8988" width="11.44140625" customWidth="1"/>
    <col min="9209" max="9209" width="1.33203125" customWidth="1"/>
    <col min="9210" max="9210" width="7.88671875" customWidth="1"/>
    <col min="9211" max="9211" width="8.33203125" customWidth="1"/>
    <col min="9212" max="9212" width="54.33203125" customWidth="1"/>
    <col min="9213" max="9213" width="39.77734375" customWidth="1"/>
    <col min="9214" max="9215" width="9.33203125" customWidth="1"/>
    <col min="9216" max="9216" width="15.88671875" customWidth="1"/>
    <col min="9217" max="9244" width="11.44140625" customWidth="1"/>
    <col min="9465" max="9465" width="1.33203125" customWidth="1"/>
    <col min="9466" max="9466" width="7.88671875" customWidth="1"/>
    <col min="9467" max="9467" width="8.33203125" customWidth="1"/>
    <col min="9468" max="9468" width="54.33203125" customWidth="1"/>
    <col min="9469" max="9469" width="39.77734375" customWidth="1"/>
    <col min="9470" max="9471" width="9.33203125" customWidth="1"/>
    <col min="9472" max="9472" width="15.88671875" customWidth="1"/>
    <col min="9473" max="9500" width="11.44140625" customWidth="1"/>
    <col min="9721" max="9721" width="1.33203125" customWidth="1"/>
    <col min="9722" max="9722" width="7.88671875" customWidth="1"/>
    <col min="9723" max="9723" width="8.33203125" customWidth="1"/>
    <col min="9724" max="9724" width="54.33203125" customWidth="1"/>
    <col min="9725" max="9725" width="39.77734375" customWidth="1"/>
    <col min="9726" max="9727" width="9.33203125" customWidth="1"/>
    <col min="9728" max="9728" width="15.88671875" customWidth="1"/>
    <col min="9729" max="9756" width="11.44140625" customWidth="1"/>
    <col min="9977" max="9977" width="1.33203125" customWidth="1"/>
    <col min="9978" max="9978" width="7.88671875" customWidth="1"/>
    <col min="9979" max="9979" width="8.33203125" customWidth="1"/>
    <col min="9980" max="9980" width="54.33203125" customWidth="1"/>
    <col min="9981" max="9981" width="39.77734375" customWidth="1"/>
    <col min="9982" max="9983" width="9.33203125" customWidth="1"/>
    <col min="9984" max="9984" width="15.88671875" customWidth="1"/>
    <col min="9985" max="10012" width="11.44140625" customWidth="1"/>
    <col min="10233" max="10233" width="1.33203125" customWidth="1"/>
    <col min="10234" max="10234" width="7.88671875" customWidth="1"/>
    <col min="10235" max="10235" width="8.33203125" customWidth="1"/>
    <col min="10236" max="10236" width="54.33203125" customWidth="1"/>
    <col min="10237" max="10237" width="39.77734375" customWidth="1"/>
    <col min="10238" max="10239" width="9.33203125" customWidth="1"/>
    <col min="10240" max="10240" width="15.88671875" customWidth="1"/>
    <col min="10241" max="10268" width="11.44140625" customWidth="1"/>
    <col min="10489" max="10489" width="1.33203125" customWidth="1"/>
    <col min="10490" max="10490" width="7.88671875" customWidth="1"/>
    <col min="10491" max="10491" width="8.33203125" customWidth="1"/>
    <col min="10492" max="10492" width="54.33203125" customWidth="1"/>
    <col min="10493" max="10493" width="39.77734375" customWidth="1"/>
    <col min="10494" max="10495" width="9.33203125" customWidth="1"/>
    <col min="10496" max="10496" width="15.88671875" customWidth="1"/>
    <col min="10497" max="10524" width="11.44140625" customWidth="1"/>
    <col min="10745" max="10745" width="1.33203125" customWidth="1"/>
    <col min="10746" max="10746" width="7.88671875" customWidth="1"/>
    <col min="10747" max="10747" width="8.33203125" customWidth="1"/>
    <col min="10748" max="10748" width="54.33203125" customWidth="1"/>
    <col min="10749" max="10749" width="39.77734375" customWidth="1"/>
    <col min="10750" max="10751" width="9.33203125" customWidth="1"/>
    <col min="10752" max="10752" width="15.88671875" customWidth="1"/>
    <col min="10753" max="10780" width="11.44140625" customWidth="1"/>
    <col min="11001" max="11001" width="1.33203125" customWidth="1"/>
    <col min="11002" max="11002" width="7.88671875" customWidth="1"/>
    <col min="11003" max="11003" width="8.33203125" customWidth="1"/>
    <col min="11004" max="11004" width="54.33203125" customWidth="1"/>
    <col min="11005" max="11005" width="39.77734375" customWidth="1"/>
    <col min="11006" max="11007" width="9.33203125" customWidth="1"/>
    <col min="11008" max="11008" width="15.88671875" customWidth="1"/>
    <col min="11009" max="11036" width="11.44140625" customWidth="1"/>
    <col min="11257" max="11257" width="1.33203125" customWidth="1"/>
    <col min="11258" max="11258" width="7.88671875" customWidth="1"/>
    <col min="11259" max="11259" width="8.33203125" customWidth="1"/>
    <col min="11260" max="11260" width="54.33203125" customWidth="1"/>
    <col min="11261" max="11261" width="39.77734375" customWidth="1"/>
    <col min="11262" max="11263" width="9.33203125" customWidth="1"/>
    <col min="11264" max="11264" width="15.88671875" customWidth="1"/>
    <col min="11265" max="11292" width="11.44140625" customWidth="1"/>
    <col min="11513" max="11513" width="1.33203125" customWidth="1"/>
    <col min="11514" max="11514" width="7.88671875" customWidth="1"/>
    <col min="11515" max="11515" width="8.33203125" customWidth="1"/>
    <col min="11516" max="11516" width="54.33203125" customWidth="1"/>
    <col min="11517" max="11517" width="39.77734375" customWidth="1"/>
    <col min="11518" max="11519" width="9.33203125" customWidth="1"/>
    <col min="11520" max="11520" width="15.88671875" customWidth="1"/>
    <col min="11521" max="11548" width="11.44140625" customWidth="1"/>
    <col min="11769" max="11769" width="1.33203125" customWidth="1"/>
    <col min="11770" max="11770" width="7.88671875" customWidth="1"/>
    <col min="11771" max="11771" width="8.33203125" customWidth="1"/>
    <col min="11772" max="11772" width="54.33203125" customWidth="1"/>
    <col min="11773" max="11773" width="39.77734375" customWidth="1"/>
    <col min="11774" max="11775" width="9.33203125" customWidth="1"/>
    <col min="11776" max="11776" width="15.88671875" customWidth="1"/>
    <col min="11777" max="11804" width="11.44140625" customWidth="1"/>
    <col min="12025" max="12025" width="1.33203125" customWidth="1"/>
    <col min="12026" max="12026" width="7.88671875" customWidth="1"/>
    <col min="12027" max="12027" width="8.33203125" customWidth="1"/>
    <col min="12028" max="12028" width="54.33203125" customWidth="1"/>
    <col min="12029" max="12029" width="39.77734375" customWidth="1"/>
    <col min="12030" max="12031" width="9.33203125" customWidth="1"/>
    <col min="12032" max="12032" width="15.88671875" customWidth="1"/>
    <col min="12033" max="12060" width="11.44140625" customWidth="1"/>
    <col min="12281" max="12281" width="1.33203125" customWidth="1"/>
    <col min="12282" max="12282" width="7.88671875" customWidth="1"/>
    <col min="12283" max="12283" width="8.33203125" customWidth="1"/>
    <col min="12284" max="12284" width="54.33203125" customWidth="1"/>
    <col min="12285" max="12285" width="39.77734375" customWidth="1"/>
    <col min="12286" max="12287" width="9.33203125" customWidth="1"/>
    <col min="12288" max="12288" width="15.88671875" customWidth="1"/>
    <col min="12289" max="12316" width="11.44140625" customWidth="1"/>
    <col min="12537" max="12537" width="1.33203125" customWidth="1"/>
    <col min="12538" max="12538" width="7.88671875" customWidth="1"/>
    <col min="12539" max="12539" width="8.33203125" customWidth="1"/>
    <col min="12540" max="12540" width="54.33203125" customWidth="1"/>
    <col min="12541" max="12541" width="39.77734375" customWidth="1"/>
    <col min="12542" max="12543" width="9.33203125" customWidth="1"/>
    <col min="12544" max="12544" width="15.88671875" customWidth="1"/>
    <col min="12545" max="12572" width="11.44140625" customWidth="1"/>
    <col min="12793" max="12793" width="1.33203125" customWidth="1"/>
    <col min="12794" max="12794" width="7.88671875" customWidth="1"/>
    <col min="12795" max="12795" width="8.33203125" customWidth="1"/>
    <col min="12796" max="12796" width="54.33203125" customWidth="1"/>
    <col min="12797" max="12797" width="39.77734375" customWidth="1"/>
    <col min="12798" max="12799" width="9.33203125" customWidth="1"/>
    <col min="12800" max="12800" width="15.88671875" customWidth="1"/>
    <col min="12801" max="12828" width="11.44140625" customWidth="1"/>
    <col min="13049" max="13049" width="1.33203125" customWidth="1"/>
    <col min="13050" max="13050" width="7.88671875" customWidth="1"/>
    <col min="13051" max="13051" width="8.33203125" customWidth="1"/>
    <col min="13052" max="13052" width="54.33203125" customWidth="1"/>
    <col min="13053" max="13053" width="39.77734375" customWidth="1"/>
    <col min="13054" max="13055" width="9.33203125" customWidth="1"/>
    <col min="13056" max="13056" width="15.88671875" customWidth="1"/>
    <col min="13057" max="13084" width="11.44140625" customWidth="1"/>
    <col min="13305" max="13305" width="1.33203125" customWidth="1"/>
    <col min="13306" max="13306" width="7.88671875" customWidth="1"/>
    <col min="13307" max="13307" width="8.33203125" customWidth="1"/>
    <col min="13308" max="13308" width="54.33203125" customWidth="1"/>
    <col min="13309" max="13309" width="39.77734375" customWidth="1"/>
    <col min="13310" max="13311" width="9.33203125" customWidth="1"/>
    <col min="13312" max="13312" width="15.88671875" customWidth="1"/>
    <col min="13313" max="13340" width="11.44140625" customWidth="1"/>
    <col min="13561" max="13561" width="1.33203125" customWidth="1"/>
    <col min="13562" max="13562" width="7.88671875" customWidth="1"/>
    <col min="13563" max="13563" width="8.33203125" customWidth="1"/>
    <col min="13564" max="13564" width="54.33203125" customWidth="1"/>
    <col min="13565" max="13565" width="39.77734375" customWidth="1"/>
    <col min="13566" max="13567" width="9.33203125" customWidth="1"/>
    <col min="13568" max="13568" width="15.88671875" customWidth="1"/>
    <col min="13569" max="13596" width="11.44140625" customWidth="1"/>
    <col min="13817" max="13817" width="1.33203125" customWidth="1"/>
    <col min="13818" max="13818" width="7.88671875" customWidth="1"/>
    <col min="13819" max="13819" width="8.33203125" customWidth="1"/>
    <col min="13820" max="13820" width="54.33203125" customWidth="1"/>
    <col min="13821" max="13821" width="39.77734375" customWidth="1"/>
    <col min="13822" max="13823" width="9.33203125" customWidth="1"/>
    <col min="13824" max="13824" width="15.88671875" customWidth="1"/>
    <col min="13825" max="13852" width="11.44140625" customWidth="1"/>
    <col min="14073" max="14073" width="1.33203125" customWidth="1"/>
    <col min="14074" max="14074" width="7.88671875" customWidth="1"/>
    <col min="14075" max="14075" width="8.33203125" customWidth="1"/>
    <col min="14076" max="14076" width="54.33203125" customWidth="1"/>
    <col min="14077" max="14077" width="39.77734375" customWidth="1"/>
    <col min="14078" max="14079" width="9.33203125" customWidth="1"/>
    <col min="14080" max="14080" width="15.88671875" customWidth="1"/>
    <col min="14081" max="14108" width="11.44140625" customWidth="1"/>
    <col min="14329" max="14329" width="1.33203125" customWidth="1"/>
    <col min="14330" max="14330" width="7.88671875" customWidth="1"/>
    <col min="14331" max="14331" width="8.33203125" customWidth="1"/>
    <col min="14332" max="14332" width="54.33203125" customWidth="1"/>
    <col min="14333" max="14333" width="39.77734375" customWidth="1"/>
    <col min="14334" max="14335" width="9.33203125" customWidth="1"/>
    <col min="14336" max="14336" width="15.88671875" customWidth="1"/>
    <col min="14337" max="14364" width="11.44140625" customWidth="1"/>
    <col min="14585" max="14585" width="1.33203125" customWidth="1"/>
    <col min="14586" max="14586" width="7.88671875" customWidth="1"/>
    <col min="14587" max="14587" width="8.33203125" customWidth="1"/>
    <col min="14588" max="14588" width="54.33203125" customWidth="1"/>
    <col min="14589" max="14589" width="39.77734375" customWidth="1"/>
    <col min="14590" max="14591" width="9.33203125" customWidth="1"/>
    <col min="14592" max="14592" width="15.88671875" customWidth="1"/>
    <col min="14593" max="14620" width="11.44140625" customWidth="1"/>
    <col min="14841" max="14841" width="1.33203125" customWidth="1"/>
    <col min="14842" max="14842" width="7.88671875" customWidth="1"/>
    <col min="14843" max="14843" width="8.33203125" customWidth="1"/>
    <col min="14844" max="14844" width="54.33203125" customWidth="1"/>
    <col min="14845" max="14845" width="39.77734375" customWidth="1"/>
    <col min="14846" max="14847" width="9.33203125" customWidth="1"/>
    <col min="14848" max="14848" width="15.88671875" customWidth="1"/>
    <col min="14849" max="14876" width="11.44140625" customWidth="1"/>
    <col min="15097" max="15097" width="1.33203125" customWidth="1"/>
    <col min="15098" max="15098" width="7.88671875" customWidth="1"/>
    <col min="15099" max="15099" width="8.33203125" customWidth="1"/>
    <col min="15100" max="15100" width="54.33203125" customWidth="1"/>
    <col min="15101" max="15101" width="39.77734375" customWidth="1"/>
    <col min="15102" max="15103" width="9.33203125" customWidth="1"/>
    <col min="15104" max="15104" width="15.88671875" customWidth="1"/>
    <col min="15105" max="15132" width="11.44140625" customWidth="1"/>
    <col min="15353" max="15353" width="1.33203125" customWidth="1"/>
    <col min="15354" max="15354" width="7.88671875" customWidth="1"/>
    <col min="15355" max="15355" width="8.33203125" customWidth="1"/>
    <col min="15356" max="15356" width="54.33203125" customWidth="1"/>
    <col min="15357" max="15357" width="39.77734375" customWidth="1"/>
    <col min="15358" max="15359" width="9.33203125" customWidth="1"/>
    <col min="15360" max="15360" width="15.88671875" customWidth="1"/>
    <col min="15361" max="15388" width="11.44140625" customWidth="1"/>
    <col min="15609" max="15609" width="1.33203125" customWidth="1"/>
    <col min="15610" max="15610" width="7.88671875" customWidth="1"/>
    <col min="15611" max="15611" width="8.33203125" customWidth="1"/>
    <col min="15612" max="15612" width="54.33203125" customWidth="1"/>
    <col min="15613" max="15613" width="39.77734375" customWidth="1"/>
    <col min="15614" max="15615" width="9.33203125" customWidth="1"/>
    <col min="15616" max="15616" width="15.88671875" customWidth="1"/>
    <col min="15617" max="15644" width="11.44140625" customWidth="1"/>
    <col min="15865" max="15865" width="1.33203125" customWidth="1"/>
    <col min="15866" max="15866" width="7.88671875" customWidth="1"/>
    <col min="15867" max="15867" width="8.33203125" customWidth="1"/>
    <col min="15868" max="15868" width="54.33203125" customWidth="1"/>
    <col min="15869" max="15869" width="39.77734375" customWidth="1"/>
    <col min="15870" max="15871" width="9.33203125" customWidth="1"/>
    <col min="15872" max="15872" width="15.88671875" customWidth="1"/>
    <col min="15873" max="15900" width="11.44140625" customWidth="1"/>
    <col min="16121" max="16121" width="1.33203125" customWidth="1"/>
    <col min="16122" max="16122" width="7.88671875" customWidth="1"/>
    <col min="16123" max="16123" width="8.33203125" customWidth="1"/>
    <col min="16124" max="16124" width="54.33203125" customWidth="1"/>
    <col min="16125" max="16125" width="39.77734375" customWidth="1"/>
    <col min="16126" max="16127" width="9.33203125" customWidth="1"/>
    <col min="16128" max="16128" width="15.88671875" customWidth="1"/>
    <col min="16129" max="16156" width="11.44140625" customWidth="1"/>
  </cols>
  <sheetData>
    <row r="1" spans="1:45" ht="18.75" customHeight="1" thickBot="1" x14ac:dyDescent="0.3">
      <c r="A1" s="135"/>
      <c r="B1" s="181"/>
      <c r="C1" s="182" t="s">
        <v>339</v>
      </c>
      <c r="D1" s="183"/>
      <c r="E1" s="184"/>
      <c r="F1" s="185"/>
      <c r="G1" s="185"/>
      <c r="H1" s="186"/>
      <c r="I1" s="926"/>
      <c r="J1" s="927"/>
      <c r="K1" s="187"/>
      <c r="L1" s="188"/>
      <c r="M1" s="186"/>
      <c r="N1" s="185"/>
      <c r="O1" s="186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9"/>
      <c r="AI1" s="187"/>
      <c r="AJ1" s="187"/>
      <c r="AQ1" s="933"/>
      <c r="AR1" s="933"/>
      <c r="AS1" s="933"/>
    </row>
    <row r="2" spans="1:45" ht="32.25" thickBot="1" x14ac:dyDescent="0.25">
      <c r="A2" s="190"/>
      <c r="B2" s="191"/>
      <c r="C2" s="279" t="s">
        <v>112</v>
      </c>
      <c r="D2" s="192" t="s">
        <v>140</v>
      </c>
      <c r="E2" s="804" t="s">
        <v>113</v>
      </c>
      <c r="F2" s="192" t="s">
        <v>141</v>
      </c>
      <c r="G2" s="192" t="s">
        <v>189</v>
      </c>
      <c r="H2" s="214" t="str">
        <f>'TITLE PAGE'!D14</f>
        <v>2016-17</v>
      </c>
      <c r="I2" s="281" t="str">
        <f>'WRZ summary'!E3</f>
        <v>For info 2017-18</v>
      </c>
      <c r="J2" s="281" t="str">
        <f>'WRZ summary'!F3</f>
        <v>For info 2018-19</v>
      </c>
      <c r="K2" s="281" t="str">
        <f>'WRZ summary'!G3</f>
        <v>For info 2019-20</v>
      </c>
      <c r="L2" s="215" t="str">
        <f>'WRZ summary'!H3</f>
        <v>2020-21</v>
      </c>
      <c r="M2" s="215" t="str">
        <f>'WRZ summary'!I3</f>
        <v>2021-22</v>
      </c>
      <c r="N2" s="215" t="str">
        <f>'WRZ summary'!J3</f>
        <v>2022-23</v>
      </c>
      <c r="O2" s="215" t="str">
        <f>'WRZ summary'!K3</f>
        <v>2023-24</v>
      </c>
      <c r="P2" s="215" t="str">
        <f>'WRZ summary'!L3</f>
        <v>2024-25</v>
      </c>
      <c r="Q2" s="215" t="str">
        <f>'WRZ summary'!M3</f>
        <v>2025-26</v>
      </c>
      <c r="R2" s="215" t="str">
        <f>'WRZ summary'!N3</f>
        <v>2026-27</v>
      </c>
      <c r="S2" s="215" t="str">
        <f>'WRZ summary'!O3</f>
        <v>2027-28</v>
      </c>
      <c r="T2" s="215" t="str">
        <f>'WRZ summary'!P3</f>
        <v>2028-29</v>
      </c>
      <c r="U2" s="215" t="str">
        <f>'WRZ summary'!Q3</f>
        <v>2029-30</v>
      </c>
      <c r="V2" s="215" t="str">
        <f>'WRZ summary'!R3</f>
        <v>2030-31</v>
      </c>
      <c r="W2" s="215" t="str">
        <f>'WRZ summary'!S3</f>
        <v>2031-32</v>
      </c>
      <c r="X2" s="215" t="str">
        <f>'WRZ summary'!T3</f>
        <v>2032-33</v>
      </c>
      <c r="Y2" s="215" t="str">
        <f>'WRZ summary'!U3</f>
        <v>2033-34</v>
      </c>
      <c r="Z2" s="215" t="str">
        <f>'WRZ summary'!V3</f>
        <v>2034-35</v>
      </c>
      <c r="AA2" s="215" t="str">
        <f>'WRZ summary'!W3</f>
        <v>2035-36</v>
      </c>
      <c r="AB2" s="215" t="str">
        <f>'WRZ summary'!X3</f>
        <v>2036-37</v>
      </c>
      <c r="AC2" s="215" t="str">
        <f>'WRZ summary'!Y3</f>
        <v>2037-38</v>
      </c>
      <c r="AD2" s="215" t="str">
        <f>'WRZ summary'!Z3</f>
        <v>2038-39</v>
      </c>
      <c r="AE2" s="215" t="str">
        <f>'WRZ summary'!AA3</f>
        <v>2039-40</v>
      </c>
      <c r="AF2" s="215" t="str">
        <f>'WRZ summary'!AB3</f>
        <v>2040-41</v>
      </c>
      <c r="AG2" s="215" t="str">
        <f>'WRZ summary'!AC3</f>
        <v>2041-42</v>
      </c>
      <c r="AH2" s="215" t="str">
        <f>'WRZ summary'!AD3</f>
        <v>2042-43</v>
      </c>
      <c r="AI2" s="215" t="str">
        <f>'WRZ summary'!AE3</f>
        <v>2043-44</v>
      </c>
      <c r="AJ2" s="216" t="str">
        <f>'WRZ summary'!AF3</f>
        <v>2044-45</v>
      </c>
      <c r="AL2" s="627"/>
      <c r="AM2" s="627"/>
      <c r="AN2" s="627"/>
      <c r="AO2" s="627"/>
      <c r="AQ2" s="627"/>
      <c r="AR2" s="627"/>
      <c r="AS2" s="627"/>
    </row>
    <row r="3" spans="1:45" x14ac:dyDescent="0.2">
      <c r="A3" s="154"/>
      <c r="B3" s="947" t="s">
        <v>340</v>
      </c>
      <c r="C3" s="817" t="s">
        <v>341</v>
      </c>
      <c r="D3" s="818" t="s">
        <v>342</v>
      </c>
      <c r="E3" s="818" t="s">
        <v>343</v>
      </c>
      <c r="F3" s="820" t="s">
        <v>75</v>
      </c>
      <c r="G3" s="820">
        <v>2</v>
      </c>
      <c r="H3" s="661">
        <f>'3. BL Demand'!H3+'3. BL Demand'!H4+'3. BL Demand'!H5+'3. BL Demand'!H6+'3. BL Demand'!H30+'3. BL Demand'!H31+'3. BL Demand'!H36+'3. BL Demand'!H37</f>
        <v>8.078213262401361</v>
      </c>
      <c r="I3" s="327">
        <f>'3. BL Demand'!I3+'3. BL Demand'!I4+'3. BL Demand'!I5+'3. BL Demand'!I6+'3. BL Demand'!I30+'3. BL Demand'!I31+'3. BL Demand'!I36+'3. BL Demand'!I37</f>
        <v>8.0791581957164702</v>
      </c>
      <c r="J3" s="327">
        <f>'3. BL Demand'!J3+'3. BL Demand'!J4+'3. BL Demand'!J5+'3. BL Demand'!J6+'3. BL Demand'!J30+'3. BL Demand'!J31+'3. BL Demand'!J36+'3. BL Demand'!J37</f>
        <v>8.0711798863254707</v>
      </c>
      <c r="K3" s="327">
        <f>'3. BL Demand'!K3+'3. BL Demand'!K4+'3. BL Demand'!K5+'3. BL Demand'!K6+'3. BL Demand'!K30+'3. BL Demand'!K31+'3. BL Demand'!K36+'3. BL Demand'!K37</f>
        <v>8.0840442134040487</v>
      </c>
      <c r="L3" s="862">
        <f>'3. BL Demand'!L3+'3. BL Demand'!L4+'3. BL Demand'!L5+'3. BL Demand'!L6+'3. BL Demand'!L30+'3. BL Demand'!L31+'3. BL Demand'!L36+'3. BL Demand'!L37</f>
        <v>8.0881091996816998</v>
      </c>
      <c r="M3" s="821">
        <f>'3. BL Demand'!M3+'3. BL Demand'!M4+'3. BL Demand'!M5+'3. BL Demand'!M6+'3. BL Demand'!M30+'3. BL Demand'!M31+'3. BL Demand'!M36+'3. BL Demand'!M37</f>
        <v>8.1133903607713584</v>
      </c>
      <c r="N3" s="821">
        <f>'3. BL Demand'!N3+'3. BL Demand'!N4+'3. BL Demand'!N5+'3. BL Demand'!N6+'3. BL Demand'!N30+'3. BL Demand'!N31+'3. BL Demand'!N36+'3. BL Demand'!N37</f>
        <v>8.1366340123562626</v>
      </c>
      <c r="O3" s="821">
        <f>'3. BL Demand'!O3+'3. BL Demand'!O4+'3. BL Demand'!O5+'3. BL Demand'!O6+'3. BL Demand'!O30+'3. BL Demand'!O31+'3. BL Demand'!O36+'3. BL Demand'!O37</f>
        <v>8.1482547073236002</v>
      </c>
      <c r="P3" s="821">
        <f>'3. BL Demand'!P3+'3. BL Demand'!P4+'3. BL Demand'!P5+'3. BL Demand'!P6+'3. BL Demand'!P30+'3. BL Demand'!P31+'3. BL Demand'!P36+'3. BL Demand'!P37</f>
        <v>8.1585013231210723</v>
      </c>
      <c r="Q3" s="821">
        <f>'3. BL Demand'!Q3+'3. BL Demand'!Q4+'3. BL Demand'!Q5+'3. BL Demand'!Q6+'3. BL Demand'!Q30+'3. BL Demand'!Q31+'3. BL Demand'!Q36+'3. BL Demand'!Q37</f>
        <v>8.1721488568723402</v>
      </c>
      <c r="R3" s="821">
        <f>'3. BL Demand'!R3+'3. BL Demand'!R4+'3. BL Demand'!R5+'3. BL Demand'!R6+'3. BL Demand'!R30+'3. BL Demand'!R31+'3. BL Demand'!R36+'3. BL Demand'!R37</f>
        <v>8.1931810800092197</v>
      </c>
      <c r="S3" s="821">
        <f>'3. BL Demand'!S3+'3. BL Demand'!S4+'3. BL Demand'!S5+'3. BL Demand'!S6+'3. BL Demand'!S30+'3. BL Demand'!S31+'3. BL Demand'!S36+'3. BL Demand'!S37</f>
        <v>8.2084549197172265</v>
      </c>
      <c r="T3" s="821">
        <f>'3. BL Demand'!T3+'3. BL Demand'!T4+'3. BL Demand'!T5+'3. BL Demand'!T6+'3. BL Demand'!T30+'3. BL Demand'!T31+'3. BL Demand'!T36+'3. BL Demand'!T37</f>
        <v>8.2247900009932096</v>
      </c>
      <c r="U3" s="821">
        <f>'3. BL Demand'!U3+'3. BL Demand'!U4+'3. BL Demand'!U5+'3. BL Demand'!U6+'3. BL Demand'!U30+'3. BL Demand'!U31+'3. BL Demand'!U36+'3. BL Demand'!U37</f>
        <v>8.2478800041103391</v>
      </c>
      <c r="V3" s="821">
        <f>'3. BL Demand'!V3+'3. BL Demand'!V4+'3. BL Demand'!V5+'3. BL Demand'!V6+'3. BL Demand'!V30+'3. BL Demand'!V31+'3. BL Demand'!V36+'3. BL Demand'!V37</f>
        <v>8.2565263332044534</v>
      </c>
      <c r="W3" s="821">
        <f>'3. BL Demand'!W3+'3. BL Demand'!W4+'3. BL Demand'!W5+'3. BL Demand'!W6+'3. BL Demand'!W30+'3. BL Demand'!W31+'3. BL Demand'!W36+'3. BL Demand'!W37</f>
        <v>8.2722204732137818</v>
      </c>
      <c r="X3" s="821">
        <f>'3. BL Demand'!X3+'3. BL Demand'!X4+'3. BL Demand'!X5+'3. BL Demand'!X6+'3. BL Demand'!X30+'3. BL Demand'!X31+'3. BL Demand'!X36+'3. BL Demand'!X37</f>
        <v>8.2749621780958691</v>
      </c>
      <c r="Y3" s="821">
        <f>'3. BL Demand'!Y3+'3. BL Demand'!Y4+'3. BL Demand'!Y5+'3. BL Demand'!Y6+'3. BL Demand'!Y30+'3. BL Demand'!Y31+'3. BL Demand'!Y36+'3. BL Demand'!Y37</f>
        <v>8.2970565057805263</v>
      </c>
      <c r="Z3" s="821">
        <f>'3. BL Demand'!Z3+'3. BL Demand'!Z4+'3. BL Demand'!Z5+'3. BL Demand'!Z6+'3. BL Demand'!Z30+'3. BL Demand'!Z31+'3. BL Demand'!Z36+'3. BL Demand'!Z37</f>
        <v>8.3057470827469686</v>
      </c>
      <c r="AA3" s="821">
        <f>'3. BL Demand'!AA3+'3. BL Demand'!AA4+'3. BL Demand'!AA5+'3. BL Demand'!AA6+'3. BL Demand'!AA30+'3. BL Demand'!AA31+'3. BL Demand'!AA36+'3. BL Demand'!AA37</f>
        <v>8.3248065384070458</v>
      </c>
      <c r="AB3" s="821">
        <f>'3. BL Demand'!AB3+'3. BL Demand'!AB4+'3. BL Demand'!AB5+'3. BL Demand'!AB6+'3. BL Demand'!AB30+'3. BL Demand'!AB31+'3. BL Demand'!AB36+'3. BL Demand'!AB37</f>
        <v>8.3308407486322622</v>
      </c>
      <c r="AC3" s="821">
        <f>'3. BL Demand'!AC3+'3. BL Demand'!AC4+'3. BL Demand'!AC5+'3. BL Demand'!AC6+'3. BL Demand'!AC30+'3. BL Demand'!AC31+'3. BL Demand'!AC36+'3. BL Demand'!AC37</f>
        <v>8.3571659597915193</v>
      </c>
      <c r="AD3" s="821">
        <f>'3. BL Demand'!AD3+'3. BL Demand'!AD4+'3. BL Demand'!AD5+'3. BL Demand'!AD6+'3. BL Demand'!AD30+'3. BL Demand'!AD31+'3. BL Demand'!AD36+'3. BL Demand'!AD37</f>
        <v>8.3699354019354608</v>
      </c>
      <c r="AE3" s="821">
        <f>'3. BL Demand'!AE3+'3. BL Demand'!AE4+'3. BL Demand'!AE5+'3. BL Demand'!AE6+'3. BL Demand'!AE30+'3. BL Demand'!AE31+'3. BL Demand'!AE36+'3. BL Demand'!AE37</f>
        <v>8.3856164020109425</v>
      </c>
      <c r="AF3" s="821">
        <f>'3. BL Demand'!AF3+'3. BL Demand'!AF4+'3. BL Demand'!AF5+'3. BL Demand'!AF6+'3. BL Demand'!AF30+'3. BL Demand'!AF31+'3. BL Demand'!AF36+'3. BL Demand'!AF37</f>
        <v>8.3953294525197819</v>
      </c>
      <c r="AG3" s="821">
        <f>'3. BL Demand'!AG3+'3. BL Demand'!AG4+'3. BL Demand'!AG5+'3. BL Demand'!AG6+'3. BL Demand'!AG30+'3. BL Demand'!AG31+'3. BL Demand'!AG36+'3. BL Demand'!AG37</f>
        <v>8.4176956059657062</v>
      </c>
      <c r="AH3" s="821">
        <f>'3. BL Demand'!AH3+'3. BL Demand'!AH4+'3. BL Demand'!AH5+'3. BL Demand'!AH6+'3. BL Demand'!AH30+'3. BL Demand'!AH31+'3. BL Demand'!AH36+'3. BL Demand'!AH37</f>
        <v>8.4341556237385511</v>
      </c>
      <c r="AI3" s="821">
        <f>'3. BL Demand'!AI3+'3. BL Demand'!AI4+'3. BL Demand'!AI5+'3. BL Demand'!AI6+'3. BL Demand'!AI30+'3. BL Demand'!AI31+'3. BL Demand'!AI36+'3. BL Demand'!AI37</f>
        <v>8.4500171958809389</v>
      </c>
      <c r="AJ3" s="822">
        <f>'3. BL Demand'!AJ3+'3. BL Demand'!AJ4+'3. BL Demand'!AJ5+'3. BL Demand'!AJ6+'3. BL Demand'!AJ30+'3. BL Demand'!AJ31+'3. BL Demand'!AJ36+'3. BL Demand'!AJ37</f>
        <v>8.4598816236787719</v>
      </c>
      <c r="AL3" s="687"/>
      <c r="AM3" s="688"/>
      <c r="AN3" s="689"/>
      <c r="AO3" s="630"/>
    </row>
    <row r="4" spans="1:45" x14ac:dyDescent="0.2">
      <c r="A4" s="154"/>
      <c r="B4" s="948"/>
      <c r="C4" s="640" t="s">
        <v>344</v>
      </c>
      <c r="D4" s="808" t="s">
        <v>345</v>
      </c>
      <c r="E4" s="863" t="s">
        <v>346</v>
      </c>
      <c r="F4" s="642" t="s">
        <v>75</v>
      </c>
      <c r="G4" s="642">
        <v>2</v>
      </c>
      <c r="H4" s="635">
        <f>('2. BL Supply'!H17+'2. BL Supply'!H18)-('2. BL Supply'!H24+'2. BL Supply'!H25)</f>
        <v>0</v>
      </c>
      <c r="I4" s="326">
        <f>('2. BL Supply'!I17+'2. BL Supply'!I18)-('2. BL Supply'!I24+'2. BL Supply'!I25)</f>
        <v>0</v>
      </c>
      <c r="J4" s="326">
        <f>('2. BL Supply'!J17+'2. BL Supply'!J18)-('2. BL Supply'!J24+'2. BL Supply'!J25)</f>
        <v>0</v>
      </c>
      <c r="K4" s="326">
        <f>('2. BL Supply'!K17+'2. BL Supply'!K18)-('2. BL Supply'!K24+'2. BL Supply'!K25)</f>
        <v>0</v>
      </c>
      <c r="L4" s="455">
        <f>('2. BL Supply'!L17+'2. BL Supply'!L18)-('2. BL Supply'!L24+'2. BL Supply'!L25)</f>
        <v>0</v>
      </c>
      <c r="M4" s="455">
        <f>('2. BL Supply'!M17+'2. BL Supply'!M18)-('2. BL Supply'!M24+'2. BL Supply'!M25)</f>
        <v>0</v>
      </c>
      <c r="N4" s="455">
        <f>('2. BL Supply'!N17+'2. BL Supply'!N18)-('2. BL Supply'!N24+'2. BL Supply'!N25)</f>
        <v>0</v>
      </c>
      <c r="O4" s="455">
        <f>('2. BL Supply'!O17+'2. BL Supply'!O18)-('2. BL Supply'!O24+'2. BL Supply'!O25)</f>
        <v>0</v>
      </c>
      <c r="P4" s="455">
        <f>('2. BL Supply'!P17+'2. BL Supply'!P18)-('2. BL Supply'!P24+'2. BL Supply'!P25)</f>
        <v>0</v>
      </c>
      <c r="Q4" s="455">
        <f>('2. BL Supply'!Q17+'2. BL Supply'!Q18)-('2. BL Supply'!Q24+'2. BL Supply'!Q25)</f>
        <v>0</v>
      </c>
      <c r="R4" s="455">
        <f>('2. BL Supply'!R17+'2. BL Supply'!R18)-('2. BL Supply'!R24+'2. BL Supply'!R25)</f>
        <v>0</v>
      </c>
      <c r="S4" s="455">
        <f>('2. BL Supply'!S17+'2. BL Supply'!S18)-('2. BL Supply'!S24+'2. BL Supply'!S25)</f>
        <v>0</v>
      </c>
      <c r="T4" s="455">
        <f>('2. BL Supply'!T17+'2. BL Supply'!T18)-('2. BL Supply'!T24+'2. BL Supply'!T25)</f>
        <v>0</v>
      </c>
      <c r="U4" s="455">
        <f>('2. BL Supply'!U17+'2. BL Supply'!U18)-('2. BL Supply'!U24+'2. BL Supply'!U25)</f>
        <v>0</v>
      </c>
      <c r="V4" s="455">
        <f>('2. BL Supply'!V17+'2. BL Supply'!V18)-('2. BL Supply'!V24+'2. BL Supply'!V25)</f>
        <v>0</v>
      </c>
      <c r="W4" s="455">
        <f>('2. BL Supply'!W17+'2. BL Supply'!W18)-('2. BL Supply'!W24+'2. BL Supply'!W25)</f>
        <v>0</v>
      </c>
      <c r="X4" s="455">
        <f>('2. BL Supply'!X17+'2. BL Supply'!X18)-('2. BL Supply'!X24+'2. BL Supply'!X25)</f>
        <v>0</v>
      </c>
      <c r="Y4" s="455">
        <f>('2. BL Supply'!Y17+'2. BL Supply'!Y18)-('2. BL Supply'!Y24+'2. BL Supply'!Y25)</f>
        <v>0</v>
      </c>
      <c r="Z4" s="455">
        <f>('2. BL Supply'!Z17+'2. BL Supply'!Z18)-('2. BL Supply'!Z24+'2. BL Supply'!Z25)</f>
        <v>0</v>
      </c>
      <c r="AA4" s="455">
        <f>('2. BL Supply'!AA17+'2. BL Supply'!AA18)-('2. BL Supply'!AA24+'2. BL Supply'!AA25)</f>
        <v>0</v>
      </c>
      <c r="AB4" s="455">
        <f>('2. BL Supply'!AB17+'2. BL Supply'!AB18)-('2. BL Supply'!AB24+'2. BL Supply'!AB25)</f>
        <v>0</v>
      </c>
      <c r="AC4" s="455">
        <f>('2. BL Supply'!AC17+'2. BL Supply'!AC18)-('2. BL Supply'!AC24+'2. BL Supply'!AC25)</f>
        <v>0</v>
      </c>
      <c r="AD4" s="455">
        <f>('2. BL Supply'!AD17+'2. BL Supply'!AD18)-('2. BL Supply'!AD24+'2. BL Supply'!AD25)</f>
        <v>0</v>
      </c>
      <c r="AE4" s="455">
        <f>('2. BL Supply'!AE17+'2. BL Supply'!AE18)-('2. BL Supply'!AE24+'2. BL Supply'!AE25)</f>
        <v>0</v>
      </c>
      <c r="AF4" s="455">
        <f>('2. BL Supply'!AF17+'2. BL Supply'!AF18)-('2. BL Supply'!AF24+'2. BL Supply'!AF25)</f>
        <v>0</v>
      </c>
      <c r="AG4" s="455">
        <f>('2. BL Supply'!AG17+'2. BL Supply'!AG18)-('2. BL Supply'!AG24+'2. BL Supply'!AG25)</f>
        <v>0</v>
      </c>
      <c r="AH4" s="455">
        <f>('2. BL Supply'!AH17+'2. BL Supply'!AH18)-('2. BL Supply'!AH24+'2. BL Supply'!AH25)</f>
        <v>0</v>
      </c>
      <c r="AI4" s="455">
        <f>('2. BL Supply'!AI17+'2. BL Supply'!AI18)-('2. BL Supply'!AI24+'2. BL Supply'!AI25)</f>
        <v>0</v>
      </c>
      <c r="AJ4" s="643">
        <f>('2. BL Supply'!AJ17+'2. BL Supply'!AJ18)-('2. BL Supply'!AJ24+'2. BL Supply'!AJ25)</f>
        <v>0</v>
      </c>
      <c r="AM4" s="629"/>
    </row>
    <row r="5" spans="1:45" x14ac:dyDescent="0.2">
      <c r="A5" s="154"/>
      <c r="B5" s="948"/>
      <c r="C5" s="640" t="s">
        <v>73</v>
      </c>
      <c r="D5" s="808" t="s">
        <v>347</v>
      </c>
      <c r="E5" s="863" t="s">
        <v>348</v>
      </c>
      <c r="F5" s="642" t="s">
        <v>75</v>
      </c>
      <c r="G5" s="642">
        <v>2</v>
      </c>
      <c r="H5" s="635">
        <f>H4+('2. BL Supply'!H4+'2. BL Supply'!H7)-('2. BL Supply'!H10+'2. BL Supply'!H14)</f>
        <v>10</v>
      </c>
      <c r="I5" s="326">
        <f>I4+('2. BL Supply'!I4+'2. BL Supply'!I7)-('2. BL Supply'!I10+'2. BL Supply'!I14)</f>
        <v>10</v>
      </c>
      <c r="J5" s="326">
        <f>J4+('2. BL Supply'!J4+'2. BL Supply'!J7)-('2. BL Supply'!J10+'2. BL Supply'!J14)</f>
        <v>10</v>
      </c>
      <c r="K5" s="326">
        <f>K4+('2. BL Supply'!K4+'2. BL Supply'!K7)-('2. BL Supply'!K10+'2. BL Supply'!K14)</f>
        <v>10</v>
      </c>
      <c r="L5" s="455">
        <f>L4+('2. BL Supply'!L4+'2. BL Supply'!L7)-('2. BL Supply'!L10+'2. BL Supply'!L14)</f>
        <v>10</v>
      </c>
      <c r="M5" s="455">
        <f>M4+('2. BL Supply'!M4+'2. BL Supply'!M7)-('2. BL Supply'!M10+'2. BL Supply'!M14)</f>
        <v>10</v>
      </c>
      <c r="N5" s="455">
        <f>N4+('2. BL Supply'!N4+'2. BL Supply'!N7)-('2. BL Supply'!N10+'2. BL Supply'!N14)</f>
        <v>10</v>
      </c>
      <c r="O5" s="455">
        <f>O4+('2. BL Supply'!O4+'2. BL Supply'!O7)-('2. BL Supply'!O10+'2. BL Supply'!O14)</f>
        <v>10</v>
      </c>
      <c r="P5" s="455">
        <f>P4+('2. BL Supply'!P4+'2. BL Supply'!P7)-('2. BL Supply'!P10+'2. BL Supply'!P14)</f>
        <v>10</v>
      </c>
      <c r="Q5" s="455">
        <f>Q4+('2. BL Supply'!Q4+'2. BL Supply'!Q7)-('2. BL Supply'!Q10+'2. BL Supply'!Q14)</f>
        <v>10</v>
      </c>
      <c r="R5" s="455">
        <f>R4+('2. BL Supply'!R4+'2. BL Supply'!R7)-('2. BL Supply'!R10+'2. BL Supply'!R14)</f>
        <v>10</v>
      </c>
      <c r="S5" s="455">
        <f>S4+('2. BL Supply'!S4+'2. BL Supply'!S7)-('2. BL Supply'!S10+'2. BL Supply'!S14)</f>
        <v>10</v>
      </c>
      <c r="T5" s="455">
        <f>T4+('2. BL Supply'!T4+'2. BL Supply'!T7)-('2. BL Supply'!T10+'2. BL Supply'!T14)</f>
        <v>10</v>
      </c>
      <c r="U5" s="455">
        <f>U4+('2. BL Supply'!U4+'2. BL Supply'!U7)-('2. BL Supply'!U10+'2. BL Supply'!U14)</f>
        <v>10</v>
      </c>
      <c r="V5" s="455">
        <f>V4+('2. BL Supply'!V4+'2. BL Supply'!V7)-('2. BL Supply'!V10+'2. BL Supply'!V14)</f>
        <v>10</v>
      </c>
      <c r="W5" s="455">
        <f>W4+('2. BL Supply'!W4+'2. BL Supply'!W7)-('2. BL Supply'!W10+'2. BL Supply'!W14)</f>
        <v>10</v>
      </c>
      <c r="X5" s="455">
        <f>X4+('2. BL Supply'!X4+'2. BL Supply'!X7)-('2. BL Supply'!X10+'2. BL Supply'!X14)</f>
        <v>10</v>
      </c>
      <c r="Y5" s="455">
        <f>Y4+('2. BL Supply'!Y4+'2. BL Supply'!Y7)-('2. BL Supply'!Y10+'2. BL Supply'!Y14)</f>
        <v>10</v>
      </c>
      <c r="Z5" s="455">
        <f>Z4+('2. BL Supply'!Z4+'2. BL Supply'!Z7)-('2. BL Supply'!Z10+'2. BL Supply'!Z14)</f>
        <v>10</v>
      </c>
      <c r="AA5" s="455">
        <f>AA4+('2. BL Supply'!AA4+'2. BL Supply'!AA7)-('2. BL Supply'!AA10+'2. BL Supply'!AA14)</f>
        <v>10</v>
      </c>
      <c r="AB5" s="455">
        <f>AB4+('2. BL Supply'!AB4+'2. BL Supply'!AB7)-('2. BL Supply'!AB10+'2. BL Supply'!AB14)</f>
        <v>10</v>
      </c>
      <c r="AC5" s="455">
        <f>AC4+('2. BL Supply'!AC4+'2. BL Supply'!AC7)-('2. BL Supply'!AC10+'2. BL Supply'!AC14)</f>
        <v>10</v>
      </c>
      <c r="AD5" s="455">
        <f>AD4+('2. BL Supply'!AD4+'2. BL Supply'!AD7)-('2. BL Supply'!AD10+'2. BL Supply'!AD14)</f>
        <v>10</v>
      </c>
      <c r="AE5" s="455">
        <f>AE4+('2. BL Supply'!AE4+'2. BL Supply'!AE7)-('2. BL Supply'!AE10+'2. BL Supply'!AE14)</f>
        <v>10</v>
      </c>
      <c r="AF5" s="455">
        <f>AF4+('2. BL Supply'!AF4+'2. BL Supply'!AF7)-('2. BL Supply'!AF10+'2. BL Supply'!AF14)</f>
        <v>10</v>
      </c>
      <c r="AG5" s="455">
        <f>AG4+('2. BL Supply'!AG4+'2. BL Supply'!AG7)-('2. BL Supply'!AG10+'2. BL Supply'!AG14)</f>
        <v>10</v>
      </c>
      <c r="AH5" s="455">
        <f>AH4+('2. BL Supply'!AH4+'2. BL Supply'!AH7)-('2. BL Supply'!AH10+'2. BL Supply'!AH14)</f>
        <v>10</v>
      </c>
      <c r="AI5" s="455">
        <f>AI4+('2. BL Supply'!AI4+'2. BL Supply'!AI7)-('2. BL Supply'!AI10+'2. BL Supply'!AI14)</f>
        <v>10</v>
      </c>
      <c r="AJ5" s="643">
        <f>AJ4+('2. BL Supply'!AJ4+'2. BL Supply'!AJ7)-('2. BL Supply'!AJ10+'2. BL Supply'!AJ14)</f>
        <v>10</v>
      </c>
      <c r="AM5" s="629"/>
    </row>
    <row r="6" spans="1:45" x14ac:dyDescent="0.2">
      <c r="A6" s="154"/>
      <c r="B6" s="948"/>
      <c r="C6" s="749" t="s">
        <v>349</v>
      </c>
      <c r="D6" s="823" t="s">
        <v>350</v>
      </c>
      <c r="E6" s="864" t="s">
        <v>124</v>
      </c>
      <c r="F6" s="634" t="s">
        <v>75</v>
      </c>
      <c r="G6" s="634">
        <v>2</v>
      </c>
      <c r="H6" s="635">
        <v>0</v>
      </c>
      <c r="I6" s="326">
        <v>0</v>
      </c>
      <c r="J6" s="326">
        <v>0</v>
      </c>
      <c r="K6" s="326">
        <v>0</v>
      </c>
      <c r="L6" s="449">
        <v>0</v>
      </c>
      <c r="M6" s="449">
        <v>0</v>
      </c>
      <c r="N6" s="449">
        <v>0</v>
      </c>
      <c r="O6" s="449">
        <v>0</v>
      </c>
      <c r="P6" s="449">
        <v>0</v>
      </c>
      <c r="Q6" s="449">
        <v>0</v>
      </c>
      <c r="R6" s="449">
        <v>0</v>
      </c>
      <c r="S6" s="449">
        <v>0</v>
      </c>
      <c r="T6" s="449">
        <v>0</v>
      </c>
      <c r="U6" s="449">
        <v>0</v>
      </c>
      <c r="V6" s="449">
        <v>0</v>
      </c>
      <c r="W6" s="449">
        <v>0</v>
      </c>
      <c r="X6" s="449">
        <v>0</v>
      </c>
      <c r="Y6" s="449">
        <v>0</v>
      </c>
      <c r="Z6" s="449">
        <v>0</v>
      </c>
      <c r="AA6" s="449">
        <v>0</v>
      </c>
      <c r="AB6" s="449">
        <v>0</v>
      </c>
      <c r="AC6" s="449">
        <v>0</v>
      </c>
      <c r="AD6" s="449">
        <v>0</v>
      </c>
      <c r="AE6" s="449">
        <v>0</v>
      </c>
      <c r="AF6" s="449">
        <v>0</v>
      </c>
      <c r="AG6" s="449">
        <v>0</v>
      </c>
      <c r="AH6" s="449">
        <v>0</v>
      </c>
      <c r="AI6" s="449">
        <v>0</v>
      </c>
      <c r="AJ6" s="459">
        <v>0</v>
      </c>
      <c r="AL6" s="629"/>
      <c r="AR6" s="629"/>
    </row>
    <row r="7" spans="1:45" x14ac:dyDescent="0.2">
      <c r="A7" s="154"/>
      <c r="B7" s="948"/>
      <c r="C7" s="749" t="s">
        <v>351</v>
      </c>
      <c r="D7" s="823" t="s">
        <v>352</v>
      </c>
      <c r="E7" s="864" t="s">
        <v>124</v>
      </c>
      <c r="F7" s="634" t="s">
        <v>75</v>
      </c>
      <c r="G7" s="634">
        <v>2</v>
      </c>
      <c r="H7" s="635">
        <v>0</v>
      </c>
      <c r="I7" s="326">
        <v>0</v>
      </c>
      <c r="J7" s="326">
        <v>0</v>
      </c>
      <c r="K7" s="326">
        <v>0</v>
      </c>
      <c r="L7" s="449">
        <v>0</v>
      </c>
      <c r="M7" s="449">
        <v>0</v>
      </c>
      <c r="N7" s="449">
        <v>0</v>
      </c>
      <c r="O7" s="449">
        <v>0</v>
      </c>
      <c r="P7" s="449">
        <v>0</v>
      </c>
      <c r="Q7" s="449">
        <v>0</v>
      </c>
      <c r="R7" s="449">
        <v>0</v>
      </c>
      <c r="S7" s="449">
        <v>0</v>
      </c>
      <c r="T7" s="449">
        <v>0</v>
      </c>
      <c r="U7" s="449">
        <v>0</v>
      </c>
      <c r="V7" s="449">
        <v>0</v>
      </c>
      <c r="W7" s="449">
        <v>0</v>
      </c>
      <c r="X7" s="449">
        <v>0</v>
      </c>
      <c r="Y7" s="449">
        <v>0</v>
      </c>
      <c r="Z7" s="449">
        <v>0</v>
      </c>
      <c r="AA7" s="449">
        <v>0</v>
      </c>
      <c r="AB7" s="449">
        <v>0</v>
      </c>
      <c r="AC7" s="449">
        <v>0</v>
      </c>
      <c r="AD7" s="449">
        <v>0</v>
      </c>
      <c r="AE7" s="449">
        <v>0</v>
      </c>
      <c r="AF7" s="449">
        <v>0</v>
      </c>
      <c r="AG7" s="449">
        <v>0</v>
      </c>
      <c r="AH7" s="449">
        <v>0</v>
      </c>
      <c r="AI7" s="449">
        <v>0</v>
      </c>
      <c r="AJ7" s="459">
        <v>0</v>
      </c>
      <c r="AL7" s="629"/>
      <c r="AR7" s="629"/>
    </row>
    <row r="8" spans="1:45" x14ac:dyDescent="0.2">
      <c r="A8" s="154"/>
      <c r="B8" s="948"/>
      <c r="C8" s="640" t="s">
        <v>96</v>
      </c>
      <c r="D8" s="808" t="s">
        <v>353</v>
      </c>
      <c r="E8" s="863" t="s">
        <v>354</v>
      </c>
      <c r="F8" s="642" t="s">
        <v>75</v>
      </c>
      <c r="G8" s="642">
        <v>2</v>
      </c>
      <c r="H8" s="635">
        <f>H6+H7</f>
        <v>0</v>
      </c>
      <c r="I8" s="326">
        <f>I6+I7</f>
        <v>0</v>
      </c>
      <c r="J8" s="326">
        <f>J6+J7</f>
        <v>0</v>
      </c>
      <c r="K8" s="326">
        <f>K6+K7</f>
        <v>0</v>
      </c>
      <c r="L8" s="455">
        <f t="shared" ref="L8:AJ8" si="0">L6+L7</f>
        <v>0</v>
      </c>
      <c r="M8" s="455">
        <f t="shared" si="0"/>
        <v>0</v>
      </c>
      <c r="N8" s="455">
        <f t="shared" si="0"/>
        <v>0</v>
      </c>
      <c r="O8" s="455">
        <f t="shared" si="0"/>
        <v>0</v>
      </c>
      <c r="P8" s="455">
        <f t="shared" si="0"/>
        <v>0</v>
      </c>
      <c r="Q8" s="455">
        <f t="shared" si="0"/>
        <v>0</v>
      </c>
      <c r="R8" s="455">
        <f t="shared" si="0"/>
        <v>0</v>
      </c>
      <c r="S8" s="455">
        <f t="shared" si="0"/>
        <v>0</v>
      </c>
      <c r="T8" s="455">
        <f t="shared" si="0"/>
        <v>0</v>
      </c>
      <c r="U8" s="455">
        <f t="shared" si="0"/>
        <v>0</v>
      </c>
      <c r="V8" s="455">
        <f t="shared" si="0"/>
        <v>0</v>
      </c>
      <c r="W8" s="455">
        <f t="shared" si="0"/>
        <v>0</v>
      </c>
      <c r="X8" s="455">
        <f t="shared" si="0"/>
        <v>0</v>
      </c>
      <c r="Y8" s="455">
        <f t="shared" si="0"/>
        <v>0</v>
      </c>
      <c r="Z8" s="455">
        <f t="shared" si="0"/>
        <v>0</v>
      </c>
      <c r="AA8" s="455">
        <f t="shared" si="0"/>
        <v>0</v>
      </c>
      <c r="AB8" s="455">
        <f t="shared" si="0"/>
        <v>0</v>
      </c>
      <c r="AC8" s="455">
        <f t="shared" si="0"/>
        <v>0</v>
      </c>
      <c r="AD8" s="455">
        <f t="shared" si="0"/>
        <v>0</v>
      </c>
      <c r="AE8" s="455">
        <f t="shared" si="0"/>
        <v>0</v>
      </c>
      <c r="AF8" s="455">
        <f t="shared" si="0"/>
        <v>0</v>
      </c>
      <c r="AG8" s="455">
        <f t="shared" si="0"/>
        <v>0</v>
      </c>
      <c r="AH8" s="455">
        <f t="shared" si="0"/>
        <v>0</v>
      </c>
      <c r="AI8" s="455">
        <f t="shared" si="0"/>
        <v>0</v>
      </c>
      <c r="AJ8" s="643">
        <f t="shared" si="0"/>
        <v>0</v>
      </c>
      <c r="AM8" s="629"/>
    </row>
    <row r="9" spans="1:45" x14ac:dyDescent="0.2">
      <c r="A9" s="154"/>
      <c r="B9" s="948"/>
      <c r="C9" s="640" t="s">
        <v>99</v>
      </c>
      <c r="D9" s="808" t="s">
        <v>355</v>
      </c>
      <c r="E9" s="863" t="s">
        <v>356</v>
      </c>
      <c r="F9" s="642" t="s">
        <v>75</v>
      </c>
      <c r="G9" s="642">
        <v>2</v>
      </c>
      <c r="H9" s="635">
        <f>H5-H3</f>
        <v>1.921786737598639</v>
      </c>
      <c r="I9" s="326">
        <f t="shared" ref="I9:P9" si="1">I5-I3</f>
        <v>1.9208418042835298</v>
      </c>
      <c r="J9" s="326">
        <f t="shared" si="1"/>
        <v>1.9288201136745293</v>
      </c>
      <c r="K9" s="326">
        <f t="shared" si="1"/>
        <v>1.9159557865959513</v>
      </c>
      <c r="L9" s="455">
        <f t="shared" si="1"/>
        <v>1.9118908003183002</v>
      </c>
      <c r="M9" s="455">
        <f t="shared" si="1"/>
        <v>1.8866096392286416</v>
      </c>
      <c r="N9" s="455">
        <f t="shared" si="1"/>
        <v>1.8633659876437374</v>
      </c>
      <c r="O9" s="455">
        <f t="shared" si="1"/>
        <v>1.8517452926763998</v>
      </c>
      <c r="P9" s="455">
        <f t="shared" si="1"/>
        <v>1.8414986768789277</v>
      </c>
      <c r="Q9" s="455">
        <f>'4. BL SDB'!Q5-'4. BL SDB'!Q3</f>
        <v>1.8278511431276598</v>
      </c>
      <c r="R9" s="455">
        <f>'4. BL SDB'!R5-'4. BL SDB'!R3</f>
        <v>1.8068189199907803</v>
      </c>
      <c r="S9" s="455">
        <f>'4. BL SDB'!S5-'4. BL SDB'!S3</f>
        <v>1.7915450802827735</v>
      </c>
      <c r="T9" s="455">
        <f>'4. BL SDB'!T5-'4. BL SDB'!T3</f>
        <v>1.7752099990067904</v>
      </c>
      <c r="U9" s="455">
        <f>'4. BL SDB'!U5-'4. BL SDB'!U3</f>
        <v>1.7521199958896609</v>
      </c>
      <c r="V9" s="455">
        <f>'4. BL SDB'!V5-'4. BL SDB'!V3</f>
        <v>1.7434736667955466</v>
      </c>
      <c r="W9" s="455">
        <f>'4. BL SDB'!W5-'4. BL SDB'!W3</f>
        <v>1.7277795267862182</v>
      </c>
      <c r="X9" s="455">
        <f>'4. BL SDB'!X5-'4. BL SDB'!X3</f>
        <v>1.7250378219041309</v>
      </c>
      <c r="Y9" s="455">
        <f>'4. BL SDB'!Y5-'4. BL SDB'!Y3</f>
        <v>1.7029434942194737</v>
      </c>
      <c r="Z9" s="455">
        <f>'4. BL SDB'!Z5-'4. BL SDB'!Z3</f>
        <v>1.6942529172530314</v>
      </c>
      <c r="AA9" s="455">
        <f>'4. BL SDB'!AA5-'4. BL SDB'!AA3</f>
        <v>1.6751934615929542</v>
      </c>
      <c r="AB9" s="455">
        <f>'4. BL SDB'!AB5-'4. BL SDB'!AB3</f>
        <v>1.6691592513677378</v>
      </c>
      <c r="AC9" s="455">
        <f>'4. BL SDB'!AC5-'4. BL SDB'!AC3</f>
        <v>1.6428340402084807</v>
      </c>
      <c r="AD9" s="455">
        <f>'4. BL SDB'!AD5-'4. BL SDB'!AD3</f>
        <v>1.6300645980645392</v>
      </c>
      <c r="AE9" s="455">
        <f>'4. BL SDB'!AE5-'4. BL SDB'!AE3</f>
        <v>1.6143835979890575</v>
      </c>
      <c r="AF9" s="455">
        <f>'4. BL SDB'!AF5-'4. BL SDB'!AF3</f>
        <v>1.6046705474802181</v>
      </c>
      <c r="AG9" s="455">
        <f>'4. BL SDB'!AG5-'4. BL SDB'!AG3</f>
        <v>1.5823043940342938</v>
      </c>
      <c r="AH9" s="455">
        <f>'4. BL SDB'!AH5-'4. BL SDB'!AH3</f>
        <v>1.5658443762614489</v>
      </c>
      <c r="AI9" s="455">
        <f>'4. BL SDB'!AI5-'4. BL SDB'!AI3</f>
        <v>1.5499828041190611</v>
      </c>
      <c r="AJ9" s="643">
        <f>'4. BL SDB'!AJ5-'4. BL SDB'!AJ3</f>
        <v>1.5401183763212281</v>
      </c>
    </row>
    <row r="10" spans="1:45" ht="15.75" thickBot="1" x14ac:dyDescent="0.25">
      <c r="A10" s="154"/>
      <c r="B10" s="949"/>
      <c r="C10" s="657" t="s">
        <v>357</v>
      </c>
      <c r="D10" s="865" t="s">
        <v>358</v>
      </c>
      <c r="E10" s="866" t="s">
        <v>359</v>
      </c>
      <c r="F10" s="867" t="s">
        <v>75</v>
      </c>
      <c r="G10" s="867">
        <v>2</v>
      </c>
      <c r="H10" s="654">
        <f>H9-H8</f>
        <v>1.921786737598639</v>
      </c>
      <c r="I10" s="284">
        <f>I9-I8</f>
        <v>1.9208418042835298</v>
      </c>
      <c r="J10" s="284">
        <f>J9-J8</f>
        <v>1.9288201136745293</v>
      </c>
      <c r="K10" s="284">
        <f>K9-K8</f>
        <v>1.9159557865959513</v>
      </c>
      <c r="L10" s="461">
        <f>L9-L8</f>
        <v>1.9118908003183002</v>
      </c>
      <c r="M10" s="461">
        <f t="shared" ref="M10:AJ10" si="2">M9-M8</f>
        <v>1.8866096392286416</v>
      </c>
      <c r="N10" s="461">
        <f t="shared" si="2"/>
        <v>1.8633659876437374</v>
      </c>
      <c r="O10" s="461">
        <f t="shared" si="2"/>
        <v>1.8517452926763998</v>
      </c>
      <c r="P10" s="461">
        <f t="shared" si="2"/>
        <v>1.8414986768789277</v>
      </c>
      <c r="Q10" s="461">
        <f t="shared" si="2"/>
        <v>1.8278511431276598</v>
      </c>
      <c r="R10" s="461">
        <f t="shared" si="2"/>
        <v>1.8068189199907803</v>
      </c>
      <c r="S10" s="461">
        <f t="shared" si="2"/>
        <v>1.7915450802827735</v>
      </c>
      <c r="T10" s="461">
        <f t="shared" si="2"/>
        <v>1.7752099990067904</v>
      </c>
      <c r="U10" s="461">
        <f t="shared" si="2"/>
        <v>1.7521199958896609</v>
      </c>
      <c r="V10" s="461">
        <f t="shared" si="2"/>
        <v>1.7434736667955466</v>
      </c>
      <c r="W10" s="461">
        <f t="shared" si="2"/>
        <v>1.7277795267862182</v>
      </c>
      <c r="X10" s="461">
        <f t="shared" si="2"/>
        <v>1.7250378219041309</v>
      </c>
      <c r="Y10" s="461">
        <f t="shared" si="2"/>
        <v>1.7029434942194737</v>
      </c>
      <c r="Z10" s="461">
        <f t="shared" si="2"/>
        <v>1.6942529172530314</v>
      </c>
      <c r="AA10" s="461">
        <f t="shared" si="2"/>
        <v>1.6751934615929542</v>
      </c>
      <c r="AB10" s="461">
        <f t="shared" si="2"/>
        <v>1.6691592513677378</v>
      </c>
      <c r="AC10" s="461">
        <f t="shared" si="2"/>
        <v>1.6428340402084807</v>
      </c>
      <c r="AD10" s="461">
        <f t="shared" si="2"/>
        <v>1.6300645980645392</v>
      </c>
      <c r="AE10" s="461">
        <f t="shared" si="2"/>
        <v>1.6143835979890575</v>
      </c>
      <c r="AF10" s="461">
        <f t="shared" si="2"/>
        <v>1.6046705474802181</v>
      </c>
      <c r="AG10" s="461">
        <f t="shared" si="2"/>
        <v>1.5823043940342938</v>
      </c>
      <c r="AH10" s="461">
        <f t="shared" si="2"/>
        <v>1.5658443762614489</v>
      </c>
      <c r="AI10" s="461">
        <f t="shared" si="2"/>
        <v>1.5499828041190611</v>
      </c>
      <c r="AJ10" s="456">
        <f t="shared" si="2"/>
        <v>1.5401183763212281</v>
      </c>
    </row>
    <row r="11" spans="1:45" ht="15.75" x14ac:dyDescent="0.25">
      <c r="A11" s="175"/>
      <c r="B11" s="199"/>
      <c r="C11" s="177"/>
      <c r="D11" s="200"/>
      <c r="E11" s="201"/>
      <c r="F11" s="200"/>
      <c r="G11" s="200"/>
      <c r="H11" s="202"/>
      <c r="I11" s="203"/>
      <c r="J11" s="204"/>
      <c r="K11" s="177"/>
      <c r="L11" s="204"/>
      <c r="M11" s="205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</row>
    <row r="12" spans="1:45" ht="15.75" x14ac:dyDescent="0.25">
      <c r="A12" s="175"/>
      <c r="B12" s="199"/>
      <c r="C12" s="177"/>
      <c r="D12" s="177"/>
      <c r="E12" s="206"/>
      <c r="F12" s="177"/>
      <c r="G12" s="177"/>
      <c r="H12" s="177"/>
      <c r="I12" s="180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</row>
    <row r="13" spans="1:45" ht="15.75" x14ac:dyDescent="0.25">
      <c r="A13" s="175"/>
      <c r="B13" s="199"/>
      <c r="C13" s="200"/>
      <c r="D13" s="159" t="str">
        <f>'TITLE PAGE'!B9</f>
        <v>Company:</v>
      </c>
      <c r="E13" s="319" t="str">
        <f>'TITLE PAGE'!D9</f>
        <v>Severn Trent Water</v>
      </c>
      <c r="F13" s="200"/>
      <c r="G13" s="200"/>
      <c r="H13" s="200"/>
      <c r="I13" s="200"/>
      <c r="J13" s="200"/>
      <c r="K13" s="177"/>
      <c r="L13" s="200"/>
      <c r="M13" s="200"/>
      <c r="N13" s="200"/>
      <c r="O13" s="200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</row>
    <row r="14" spans="1:45" ht="15.75" x14ac:dyDescent="0.25">
      <c r="A14" s="175"/>
      <c r="B14" s="199"/>
      <c r="C14" s="200"/>
      <c r="D14" s="163" t="str">
        <f>'TITLE PAGE'!B10</f>
        <v>Resource Zone Name:</v>
      </c>
      <c r="E14" s="320" t="str">
        <f>'TITLE PAGE'!D10</f>
        <v>Rutland</v>
      </c>
      <c r="F14" s="200"/>
      <c r="G14" s="200"/>
      <c r="H14" s="200"/>
      <c r="I14" s="200"/>
      <c r="J14" s="200"/>
      <c r="K14" s="177"/>
      <c r="L14" s="200"/>
      <c r="M14" s="200"/>
      <c r="N14" s="200"/>
      <c r="O14" s="200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</row>
    <row r="15" spans="1:45" x14ac:dyDescent="0.2">
      <c r="A15" s="175"/>
      <c r="B15" s="207"/>
      <c r="C15" s="200"/>
      <c r="D15" s="163" t="str">
        <f>'TITLE PAGE'!B11</f>
        <v>Resource Zone Number:</v>
      </c>
      <c r="E15" s="321">
        <f>'TITLE PAGE'!D11</f>
        <v>9</v>
      </c>
      <c r="F15" s="200"/>
      <c r="G15" s="200"/>
      <c r="H15" s="200"/>
      <c r="I15" s="200"/>
      <c r="J15" s="200"/>
      <c r="K15" s="177"/>
      <c r="L15" s="200"/>
      <c r="M15" s="200"/>
      <c r="N15" s="200"/>
      <c r="O15" s="200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</row>
    <row r="16" spans="1:45" ht="15.75" x14ac:dyDescent="0.25">
      <c r="A16" s="175"/>
      <c r="B16" s="199"/>
      <c r="C16" s="200"/>
      <c r="D16" s="163" t="str">
        <f>'TITLE PAGE'!B12</f>
        <v xml:space="preserve">Planning Scenario Name:                                                                     </v>
      </c>
      <c r="E16" s="320" t="str">
        <f>'TITLE PAGE'!D12</f>
        <v>Dry Year Annual Average</v>
      </c>
      <c r="F16" s="200"/>
      <c r="G16" s="200"/>
      <c r="H16" s="200"/>
      <c r="I16" s="200"/>
      <c r="J16" s="200"/>
      <c r="K16" s="177"/>
      <c r="L16" s="200"/>
      <c r="M16" s="200"/>
      <c r="N16" s="200"/>
      <c r="O16" s="200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</row>
    <row r="17" spans="1:36" ht="15.75" x14ac:dyDescent="0.25">
      <c r="A17" s="175"/>
      <c r="B17" s="199"/>
      <c r="C17" s="200"/>
      <c r="D17" s="171" t="str">
        <f>'TITLE PAGE'!B13</f>
        <v xml:space="preserve">Chosen Level of Service:  </v>
      </c>
      <c r="E17" s="208" t="str">
        <f>'TITLE PAGE'!D13</f>
        <v>No more than 3 in 100 Temporary Use Bans</v>
      </c>
      <c r="F17" s="200"/>
      <c r="G17" s="200"/>
      <c r="H17" s="200"/>
      <c r="I17" s="200"/>
      <c r="J17" s="200"/>
      <c r="K17" s="177"/>
      <c r="L17" s="200"/>
      <c r="M17" s="200"/>
      <c r="N17" s="200"/>
      <c r="O17" s="200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</row>
    <row r="18" spans="1:36" ht="15.75" x14ac:dyDescent="0.25">
      <c r="A18" s="175"/>
      <c r="B18" s="199"/>
      <c r="C18" s="200"/>
      <c r="D18" s="200"/>
      <c r="E18" s="209"/>
      <c r="F18" s="200"/>
      <c r="G18" s="200"/>
      <c r="H18" s="200"/>
      <c r="I18" s="200"/>
      <c r="J18" s="200"/>
      <c r="K18" s="177"/>
      <c r="L18" s="200"/>
      <c r="M18" s="200"/>
      <c r="N18" s="200"/>
      <c r="O18" s="200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</row>
    <row r="19" spans="1:36" ht="15.75" x14ac:dyDescent="0.25">
      <c r="A19" s="175"/>
      <c r="B19" s="199"/>
      <c r="C19" s="200"/>
      <c r="D19" s="200"/>
      <c r="E19" s="230"/>
      <c r="F19" s="200"/>
      <c r="G19" s="200"/>
      <c r="H19" s="200"/>
      <c r="I19" s="200"/>
      <c r="J19" s="200"/>
      <c r="K19" s="177"/>
      <c r="L19" s="200"/>
      <c r="M19" s="200"/>
      <c r="N19" s="200"/>
      <c r="O19" s="200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</row>
    <row r="20" spans="1:36" ht="18" x14ac:dyDescent="0.25">
      <c r="A20" s="175"/>
      <c r="B20" s="199"/>
      <c r="C20" s="200"/>
      <c r="D20" s="179"/>
      <c r="E20" s="230"/>
      <c r="F20" s="200"/>
      <c r="G20" s="200"/>
      <c r="H20" s="200"/>
      <c r="I20" s="200"/>
      <c r="J20" s="200"/>
      <c r="K20" s="177"/>
      <c r="L20" s="200"/>
      <c r="M20" s="200"/>
      <c r="N20" s="200"/>
      <c r="O20" s="200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</row>
    <row r="21" spans="1:36" ht="15.75" x14ac:dyDescent="0.25">
      <c r="A21" s="175"/>
      <c r="B21" s="199"/>
      <c r="C21" s="200"/>
      <c r="D21" s="200"/>
      <c r="E21" s="230"/>
      <c r="F21" s="200"/>
      <c r="G21" s="200"/>
      <c r="H21" s="200"/>
      <c r="I21" s="200"/>
      <c r="J21" s="200"/>
      <c r="K21" s="177"/>
      <c r="L21" s="200"/>
      <c r="M21" s="200"/>
      <c r="N21" s="200"/>
      <c r="O21" s="200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</row>
  </sheetData>
  <sheetProtection algorithmName="SHA-512" hashValue="0yuVcUL/6Y1lqAUnrG2It0Cug0h7zeovUZss2cP+3VDBSIqKysJNg2O/rMG4CK8soSVS/2udp3jK76oWE8vUjQ==" saltValue="1Y5Vapx2Ea8OPbHXzIZ42Q==" spinCount="100000" sheet="1" objects="1" scenarios="1" selectLockedCells="1" selectUnlockedCells="1"/>
  <mergeCells count="3">
    <mergeCell ref="I1:J1"/>
    <mergeCell ref="B3:B10"/>
    <mergeCell ref="AQ1:AS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54"/>
  <sheetViews>
    <sheetView zoomScale="80" zoomScaleNormal="80" workbookViewId="0"/>
  </sheetViews>
  <sheetFormatPr defaultColWidth="8.88671875" defaultRowHeight="15" x14ac:dyDescent="0.2"/>
  <cols>
    <col min="1" max="2" width="8.77734375" style="469" customWidth="1"/>
    <col min="3" max="3" width="50.77734375" style="469" bestFit="1" customWidth="1"/>
    <col min="4" max="20" width="8.77734375" style="469" customWidth="1"/>
    <col min="21" max="21" width="19.109375" style="469" hidden="1" customWidth="1"/>
    <col min="22" max="23" width="8.77734375" style="469" hidden="1" customWidth="1"/>
    <col min="24" max="24" width="11.33203125" style="469" hidden="1" customWidth="1"/>
    <col min="25" max="127" width="8.77734375" style="469" hidden="1" customWidth="1"/>
    <col min="128" max="1024" width="8.77734375" style="469" customWidth="1"/>
    <col min="1025" max="16384" width="8.88671875" style="468"/>
  </cols>
  <sheetData>
    <row r="1" spans="2:128" ht="18" customHeight="1" x14ac:dyDescent="0.25">
      <c r="B1" s="615" t="s">
        <v>360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4"/>
      <c r="S1" s="474"/>
      <c r="T1" s="474"/>
      <c r="U1" s="608" t="s">
        <v>361</v>
      </c>
      <c r="V1" s="614"/>
      <c r="W1" s="613"/>
      <c r="X1" s="612"/>
      <c r="Y1" s="611">
        <v>3.5000000000000003E-2</v>
      </c>
      <c r="Z1" s="611">
        <v>3.5000000000000003E-2</v>
      </c>
      <c r="AA1" s="611">
        <v>3.5000000000000003E-2</v>
      </c>
      <c r="AB1" s="611">
        <v>3.5000000000000003E-2</v>
      </c>
      <c r="AC1" s="611">
        <v>3.5000000000000003E-2</v>
      </c>
      <c r="AD1" s="611">
        <v>3.5000000000000003E-2</v>
      </c>
      <c r="AE1" s="611">
        <v>3.5000000000000003E-2</v>
      </c>
      <c r="AF1" s="611">
        <v>3.5000000000000003E-2</v>
      </c>
      <c r="AG1" s="611">
        <v>3.5000000000000003E-2</v>
      </c>
      <c r="AH1" s="611">
        <v>3.5000000000000003E-2</v>
      </c>
      <c r="AI1" s="611">
        <v>3.5000000000000003E-2</v>
      </c>
      <c r="AJ1" s="611">
        <v>3.5000000000000003E-2</v>
      </c>
      <c r="AK1" s="611">
        <v>3.5000000000000003E-2</v>
      </c>
      <c r="AL1" s="611">
        <v>3.5000000000000003E-2</v>
      </c>
      <c r="AM1" s="611">
        <v>3.5000000000000003E-2</v>
      </c>
      <c r="AN1" s="611">
        <v>3.5000000000000003E-2</v>
      </c>
      <c r="AO1" s="611">
        <v>3.5000000000000003E-2</v>
      </c>
      <c r="AP1" s="611">
        <v>3.5000000000000003E-2</v>
      </c>
      <c r="AQ1" s="611">
        <v>3.5000000000000003E-2</v>
      </c>
      <c r="AR1" s="611">
        <v>3.5000000000000003E-2</v>
      </c>
      <c r="AS1" s="611">
        <v>3.5000000000000003E-2</v>
      </c>
      <c r="AT1" s="611">
        <v>3.5000000000000003E-2</v>
      </c>
      <c r="AU1" s="611">
        <v>3.5000000000000003E-2</v>
      </c>
      <c r="AV1" s="611">
        <v>3.5000000000000003E-2</v>
      </c>
      <c r="AW1" s="611">
        <v>3.5000000000000003E-2</v>
      </c>
      <c r="AX1" s="611">
        <v>3.5000000000000003E-2</v>
      </c>
      <c r="AY1" s="611">
        <v>3.5000000000000003E-2</v>
      </c>
      <c r="AZ1" s="611">
        <v>3.5000000000000003E-2</v>
      </c>
      <c r="BA1" s="611">
        <v>3.5000000000000003E-2</v>
      </c>
      <c r="BB1" s="611">
        <v>0.03</v>
      </c>
      <c r="BC1" s="611">
        <v>0.03</v>
      </c>
      <c r="BD1" s="611">
        <v>0.03</v>
      </c>
      <c r="BE1" s="611">
        <v>0.03</v>
      </c>
      <c r="BF1" s="611">
        <v>0.03</v>
      </c>
      <c r="BG1" s="611">
        <v>0.03</v>
      </c>
      <c r="BH1" s="611">
        <v>0.03</v>
      </c>
      <c r="BI1" s="611">
        <v>0.03</v>
      </c>
      <c r="BJ1" s="611">
        <v>0.03</v>
      </c>
      <c r="BK1" s="611">
        <v>0.03</v>
      </c>
      <c r="BL1" s="611">
        <v>0.03</v>
      </c>
      <c r="BM1" s="611">
        <v>0.03</v>
      </c>
      <c r="BN1" s="611">
        <v>0.03</v>
      </c>
      <c r="BO1" s="611">
        <v>0.03</v>
      </c>
      <c r="BP1" s="611">
        <v>0.03</v>
      </c>
      <c r="BQ1" s="611">
        <v>0.03</v>
      </c>
      <c r="BR1" s="611">
        <v>0.03</v>
      </c>
      <c r="BS1" s="611">
        <v>0.03</v>
      </c>
      <c r="BT1" s="611">
        <v>0.03</v>
      </c>
      <c r="BU1" s="611">
        <v>0.03</v>
      </c>
      <c r="BV1" s="611">
        <v>0.03</v>
      </c>
      <c r="BW1" s="611">
        <v>0.03</v>
      </c>
      <c r="BX1" s="611">
        <v>0.03</v>
      </c>
      <c r="BY1" s="611">
        <v>0.03</v>
      </c>
      <c r="BZ1" s="611">
        <v>0.03</v>
      </c>
      <c r="CA1" s="611">
        <v>0.03</v>
      </c>
      <c r="CB1" s="611">
        <v>0.03</v>
      </c>
      <c r="CC1" s="611">
        <v>0.03</v>
      </c>
      <c r="CD1" s="611">
        <v>0.03</v>
      </c>
      <c r="CE1" s="611">
        <v>0.03</v>
      </c>
      <c r="CF1" s="611">
        <v>0.03</v>
      </c>
      <c r="CG1" s="611">
        <v>0.03</v>
      </c>
      <c r="CH1" s="611">
        <v>0.03</v>
      </c>
      <c r="CI1" s="611">
        <v>0.03</v>
      </c>
      <c r="CJ1" s="611">
        <v>0.03</v>
      </c>
      <c r="CK1" s="611">
        <v>0.03</v>
      </c>
      <c r="CL1" s="611">
        <v>0.03</v>
      </c>
      <c r="CM1" s="611">
        <v>0.03</v>
      </c>
      <c r="CN1" s="611">
        <v>0.03</v>
      </c>
      <c r="CO1" s="611">
        <v>0.03</v>
      </c>
      <c r="CP1" s="611">
        <v>0.03</v>
      </c>
      <c r="CQ1" s="611">
        <v>0.03</v>
      </c>
      <c r="CR1" s="611">
        <v>0.03</v>
      </c>
      <c r="CS1" s="611">
        <v>0.03</v>
      </c>
      <c r="CT1" s="611">
        <v>0.03</v>
      </c>
      <c r="CU1" s="611">
        <v>2.5000000000000001E-2</v>
      </c>
      <c r="CV1" s="611">
        <v>2.5000000000000001E-2</v>
      </c>
      <c r="CW1" s="611">
        <v>2.5000000000000001E-2</v>
      </c>
      <c r="CX1" s="611">
        <v>2.5000000000000001E-2</v>
      </c>
      <c r="CY1" s="611">
        <v>2.5000000000000001E-2</v>
      </c>
      <c r="CZ1" s="610">
        <v>2.5000000000000001E-2</v>
      </c>
      <c r="DA1" s="610">
        <v>2.5000000000000001E-2</v>
      </c>
      <c r="DB1" s="610">
        <v>2.5000000000000001E-2</v>
      </c>
      <c r="DC1" s="610">
        <v>2.5000000000000001E-2</v>
      </c>
      <c r="DD1" s="610">
        <v>2.5000000000000001E-2</v>
      </c>
      <c r="DE1" s="610">
        <v>2.5000000000000001E-2</v>
      </c>
      <c r="DF1" s="610">
        <v>2.5000000000000001E-2</v>
      </c>
      <c r="DG1" s="610">
        <v>2.5000000000000001E-2</v>
      </c>
      <c r="DH1" s="610">
        <v>2.5000000000000001E-2</v>
      </c>
      <c r="DI1" s="610">
        <v>2.5000000000000001E-2</v>
      </c>
      <c r="DJ1" s="610">
        <v>2.5000000000000001E-2</v>
      </c>
      <c r="DK1" s="610">
        <v>2.5000000000000001E-2</v>
      </c>
      <c r="DL1" s="610">
        <v>2.5000000000000001E-2</v>
      </c>
      <c r="DM1" s="610">
        <v>2.5000000000000001E-2</v>
      </c>
      <c r="DN1" s="610">
        <v>2.5000000000000001E-2</v>
      </c>
      <c r="DO1" s="610">
        <v>2.5000000000000001E-2</v>
      </c>
      <c r="DP1" s="610">
        <v>2.5000000000000001E-2</v>
      </c>
      <c r="DQ1" s="610">
        <v>2.5000000000000001E-2</v>
      </c>
      <c r="DR1" s="610">
        <v>2.5000000000000001E-2</v>
      </c>
      <c r="DS1" s="610">
        <v>2.5000000000000001E-2</v>
      </c>
      <c r="DT1" s="610">
        <v>2.5000000000000001E-2</v>
      </c>
      <c r="DU1" s="610">
        <v>2.5000000000000001E-2</v>
      </c>
      <c r="DV1" s="610">
        <v>2.5000000000000001E-2</v>
      </c>
      <c r="DW1" s="610">
        <v>2.5000000000000001E-2</v>
      </c>
      <c r="DX1" s="474"/>
    </row>
    <row r="2" spans="2:128" ht="18" customHeight="1" x14ac:dyDescent="0.25">
      <c r="B2" s="609" t="s">
        <v>362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4"/>
      <c r="S2" s="474"/>
      <c r="T2" s="474"/>
      <c r="U2" s="608" t="s">
        <v>363</v>
      </c>
      <c r="V2" s="607">
        <v>80</v>
      </c>
      <c r="W2" s="950"/>
      <c r="X2" s="606">
        <v>1</v>
      </c>
      <c r="Y2" s="606">
        <f t="shared" ref="Y2:BD2" si="0">IF(Y3&gt;$V2,0,X2/(1+Y1))</f>
        <v>0.96618357487922713</v>
      </c>
      <c r="Z2" s="606">
        <f t="shared" si="0"/>
        <v>0.93351070036640305</v>
      </c>
      <c r="AA2" s="606">
        <f t="shared" si="0"/>
        <v>0.90194270566802237</v>
      </c>
      <c r="AB2" s="606">
        <f t="shared" si="0"/>
        <v>0.87144222769857238</v>
      </c>
      <c r="AC2" s="606">
        <f t="shared" si="0"/>
        <v>0.84197316685852408</v>
      </c>
      <c r="AD2" s="606">
        <f t="shared" si="0"/>
        <v>0.81350064430775282</v>
      </c>
      <c r="AE2" s="606">
        <f t="shared" si="0"/>
        <v>0.78599096068381924</v>
      </c>
      <c r="AF2" s="606">
        <f t="shared" si="0"/>
        <v>0.75941155621625056</v>
      </c>
      <c r="AG2" s="606">
        <f t="shared" si="0"/>
        <v>0.73373097218961414</v>
      </c>
      <c r="AH2" s="606">
        <f t="shared" si="0"/>
        <v>0.70891881370977217</v>
      </c>
      <c r="AI2" s="606">
        <f t="shared" si="0"/>
        <v>0.68494571372924851</v>
      </c>
      <c r="AJ2" s="606">
        <f t="shared" si="0"/>
        <v>0.66178329828912907</v>
      </c>
      <c r="AK2" s="606">
        <f t="shared" si="0"/>
        <v>0.63940415293635666</v>
      </c>
      <c r="AL2" s="606">
        <f t="shared" si="0"/>
        <v>0.61778179027667313</v>
      </c>
      <c r="AM2" s="606">
        <f t="shared" si="0"/>
        <v>0.59689061862480497</v>
      </c>
      <c r="AN2" s="606">
        <f t="shared" si="0"/>
        <v>0.57670591171478747</v>
      </c>
      <c r="AO2" s="606">
        <f t="shared" si="0"/>
        <v>0.55720377943457733</v>
      </c>
      <c r="AP2" s="606">
        <f t="shared" si="0"/>
        <v>0.53836113955031628</v>
      </c>
      <c r="AQ2" s="606">
        <f t="shared" si="0"/>
        <v>0.520155690386779</v>
      </c>
      <c r="AR2" s="606">
        <f t="shared" si="0"/>
        <v>0.50256588443167061</v>
      </c>
      <c r="AS2" s="606">
        <f t="shared" si="0"/>
        <v>0.48557090283253201</v>
      </c>
      <c r="AT2" s="606">
        <f t="shared" si="0"/>
        <v>0.46915063075606961</v>
      </c>
      <c r="AU2" s="606">
        <f t="shared" si="0"/>
        <v>0.45328563358074364</v>
      </c>
      <c r="AV2" s="606">
        <f t="shared" si="0"/>
        <v>0.43795713389443836</v>
      </c>
      <c r="AW2" s="606">
        <f t="shared" si="0"/>
        <v>0.42314698926998878</v>
      </c>
      <c r="AX2" s="606">
        <f t="shared" si="0"/>
        <v>0.40883767079225974</v>
      </c>
      <c r="AY2" s="606">
        <f t="shared" si="0"/>
        <v>0.39501224231136212</v>
      </c>
      <c r="AZ2" s="606">
        <f t="shared" si="0"/>
        <v>0.38165434039745133</v>
      </c>
      <c r="BA2" s="606">
        <f t="shared" si="0"/>
        <v>0.36874815497338298</v>
      </c>
      <c r="BB2" s="606">
        <f t="shared" si="0"/>
        <v>0.35800791744988636</v>
      </c>
      <c r="BC2" s="606">
        <f t="shared" si="0"/>
        <v>0.34758050237853044</v>
      </c>
      <c r="BD2" s="606">
        <f t="shared" si="0"/>
        <v>0.33745679842575771</v>
      </c>
      <c r="BE2" s="606">
        <f t="shared" ref="BE2:CJ2" si="1">IF(BE3&gt;$V2,0,BD2/(1+BE1))</f>
        <v>0.32762795963665797</v>
      </c>
      <c r="BF2" s="606">
        <f t="shared" si="1"/>
        <v>0.31808539770549316</v>
      </c>
      <c r="BG2" s="606">
        <f t="shared" si="1"/>
        <v>0.30882077447135259</v>
      </c>
      <c r="BH2" s="606">
        <f t="shared" si="1"/>
        <v>0.29982599463238113</v>
      </c>
      <c r="BI2" s="606">
        <f t="shared" si="1"/>
        <v>0.29109319867221467</v>
      </c>
      <c r="BJ2" s="606">
        <f t="shared" si="1"/>
        <v>0.2826147559924414</v>
      </c>
      <c r="BK2" s="606">
        <f t="shared" si="1"/>
        <v>0.27438325824508875</v>
      </c>
      <c r="BL2" s="606">
        <f t="shared" si="1"/>
        <v>0.26639151285930945</v>
      </c>
      <c r="BM2" s="606">
        <f t="shared" si="1"/>
        <v>0.25863253675661113</v>
      </c>
      <c r="BN2" s="606">
        <f t="shared" si="1"/>
        <v>0.25109955024913699</v>
      </c>
      <c r="BO2" s="606">
        <f t="shared" si="1"/>
        <v>0.24378597111566697</v>
      </c>
      <c r="BP2" s="606">
        <f t="shared" si="1"/>
        <v>0.23668540885016209</v>
      </c>
      <c r="BQ2" s="606">
        <f t="shared" si="1"/>
        <v>0.22979165907782728</v>
      </c>
      <c r="BR2" s="606">
        <f t="shared" si="1"/>
        <v>0.22309869813381289</v>
      </c>
      <c r="BS2" s="606">
        <f t="shared" si="1"/>
        <v>0.21660067779981834</v>
      </c>
      <c r="BT2" s="606">
        <f t="shared" si="1"/>
        <v>0.21029192019399839</v>
      </c>
      <c r="BU2" s="606">
        <f t="shared" si="1"/>
        <v>0.20416691280970717</v>
      </c>
      <c r="BV2" s="606">
        <f t="shared" si="1"/>
        <v>0.19822030369874483</v>
      </c>
      <c r="BW2" s="606">
        <f t="shared" si="1"/>
        <v>0.19244689679489788</v>
      </c>
      <c r="BX2" s="606">
        <f t="shared" si="1"/>
        <v>0.18684164737368725</v>
      </c>
      <c r="BY2" s="606">
        <f t="shared" si="1"/>
        <v>0.18139965764435656</v>
      </c>
      <c r="BZ2" s="606">
        <f t="shared" si="1"/>
        <v>0.17611617247024908</v>
      </c>
      <c r="CA2" s="606">
        <f t="shared" si="1"/>
        <v>0.17098657521383406</v>
      </c>
      <c r="CB2" s="606">
        <f t="shared" si="1"/>
        <v>0.1660063837027515</v>
      </c>
      <c r="CC2" s="606">
        <f t="shared" si="1"/>
        <v>0.16117124631335097</v>
      </c>
      <c r="CD2" s="606">
        <f t="shared" si="1"/>
        <v>0.15647693816830191</v>
      </c>
      <c r="CE2" s="606">
        <f t="shared" si="1"/>
        <v>0.1519193574449533</v>
      </c>
      <c r="CF2" s="606">
        <f t="shared" si="1"/>
        <v>0.1474945217912168</v>
      </c>
      <c r="CG2" s="606">
        <f t="shared" si="1"/>
        <v>0.14319856484584156</v>
      </c>
      <c r="CH2" s="606">
        <f t="shared" si="1"/>
        <v>0.13902773286004036</v>
      </c>
      <c r="CI2" s="606">
        <f t="shared" si="1"/>
        <v>0.13497838141751492</v>
      </c>
      <c r="CJ2" s="606">
        <f t="shared" si="1"/>
        <v>0.13104697225001449</v>
      </c>
      <c r="CK2" s="606">
        <f t="shared" ref="CK2:CY2" si="2">IF(CK3&gt;$V2,0,CJ2/(1+CK1))</f>
        <v>0.12723007014564514</v>
      </c>
      <c r="CL2" s="606">
        <f t="shared" si="2"/>
        <v>0.12352433994722828</v>
      </c>
      <c r="CM2" s="606">
        <f t="shared" si="2"/>
        <v>0.11992654363808571</v>
      </c>
      <c r="CN2" s="606">
        <f t="shared" si="2"/>
        <v>0.11643353751270456</v>
      </c>
      <c r="CO2" s="606">
        <f t="shared" si="2"/>
        <v>0.11304226942981026</v>
      </c>
      <c r="CP2" s="606">
        <f t="shared" si="2"/>
        <v>0.10974977614544684</v>
      </c>
      <c r="CQ2" s="606">
        <f t="shared" si="2"/>
        <v>0.10655318072373479</v>
      </c>
      <c r="CR2" s="606">
        <f t="shared" si="2"/>
        <v>0.10344969002304348</v>
      </c>
      <c r="CS2" s="606">
        <f t="shared" si="2"/>
        <v>0.10043659225538201</v>
      </c>
      <c r="CT2" s="606">
        <f t="shared" si="2"/>
        <v>9.7511254616875737E-2</v>
      </c>
      <c r="CU2" s="606">
        <f t="shared" si="2"/>
        <v>9.5132931333537313E-2</v>
      </c>
      <c r="CV2" s="606">
        <f t="shared" si="2"/>
        <v>9.2812615935158368E-2</v>
      </c>
      <c r="CW2" s="606">
        <f t="shared" si="2"/>
        <v>9.0548893595276458E-2</v>
      </c>
      <c r="CX2" s="606">
        <f t="shared" si="2"/>
        <v>8.834038399539168E-2</v>
      </c>
      <c r="CY2" s="606">
        <f t="shared" si="2"/>
        <v>8.6185740483308959E-2</v>
      </c>
      <c r="CZ2" s="605" t="s">
        <v>364</v>
      </c>
      <c r="DA2" s="474"/>
      <c r="DB2" s="474"/>
      <c r="DC2" s="474"/>
      <c r="DD2" s="474"/>
      <c r="DE2" s="474"/>
      <c r="DF2" s="474"/>
      <c r="DG2" s="474"/>
      <c r="DH2" s="474"/>
      <c r="DI2" s="474"/>
      <c r="DJ2" s="474"/>
      <c r="DK2" s="474"/>
      <c r="DL2" s="474"/>
      <c r="DM2" s="474"/>
      <c r="DN2" s="474"/>
      <c r="DO2" s="474"/>
      <c r="DP2" s="474"/>
      <c r="DQ2" s="474"/>
      <c r="DR2" s="474"/>
      <c r="DS2" s="474"/>
      <c r="DT2" s="474"/>
      <c r="DU2" s="474"/>
      <c r="DV2" s="474"/>
      <c r="DW2" s="474"/>
      <c r="DX2" s="474"/>
    </row>
    <row r="3" spans="2:128" x14ac:dyDescent="0.2">
      <c r="B3" s="604"/>
      <c r="C3" s="603"/>
      <c r="D3" s="602"/>
      <c r="E3" s="602"/>
      <c r="F3" s="602"/>
      <c r="G3" s="602"/>
      <c r="H3" s="600"/>
      <c r="I3" s="602"/>
      <c r="J3" s="602"/>
      <c r="K3" s="602"/>
      <c r="L3" s="600"/>
      <c r="M3" s="600"/>
      <c r="N3" s="600"/>
      <c r="O3" s="600"/>
      <c r="P3" s="600"/>
      <c r="Q3" s="600"/>
      <c r="R3" s="600"/>
      <c r="S3" s="601"/>
      <c r="T3" s="601"/>
      <c r="U3" s="600"/>
      <c r="V3" s="599"/>
      <c r="W3" s="950"/>
      <c r="X3" s="598">
        <v>1</v>
      </c>
      <c r="Y3" s="598">
        <f t="shared" ref="Y3:BD3" si="3">X3+1</f>
        <v>2</v>
      </c>
      <c r="Z3" s="598">
        <f t="shared" si="3"/>
        <v>3</v>
      </c>
      <c r="AA3" s="598">
        <f t="shared" si="3"/>
        <v>4</v>
      </c>
      <c r="AB3" s="598">
        <f t="shared" si="3"/>
        <v>5</v>
      </c>
      <c r="AC3" s="598">
        <f t="shared" si="3"/>
        <v>6</v>
      </c>
      <c r="AD3" s="598">
        <f t="shared" si="3"/>
        <v>7</v>
      </c>
      <c r="AE3" s="598">
        <f t="shared" si="3"/>
        <v>8</v>
      </c>
      <c r="AF3" s="598">
        <f t="shared" si="3"/>
        <v>9</v>
      </c>
      <c r="AG3" s="598">
        <f t="shared" si="3"/>
        <v>10</v>
      </c>
      <c r="AH3" s="598">
        <f t="shared" si="3"/>
        <v>11</v>
      </c>
      <c r="AI3" s="598">
        <f t="shared" si="3"/>
        <v>12</v>
      </c>
      <c r="AJ3" s="598">
        <f t="shared" si="3"/>
        <v>13</v>
      </c>
      <c r="AK3" s="598">
        <f t="shared" si="3"/>
        <v>14</v>
      </c>
      <c r="AL3" s="598">
        <f t="shared" si="3"/>
        <v>15</v>
      </c>
      <c r="AM3" s="598">
        <f t="shared" si="3"/>
        <v>16</v>
      </c>
      <c r="AN3" s="598">
        <f t="shared" si="3"/>
        <v>17</v>
      </c>
      <c r="AO3" s="598">
        <f t="shared" si="3"/>
        <v>18</v>
      </c>
      <c r="AP3" s="598">
        <f t="shared" si="3"/>
        <v>19</v>
      </c>
      <c r="AQ3" s="598">
        <f t="shared" si="3"/>
        <v>20</v>
      </c>
      <c r="AR3" s="598">
        <f t="shared" si="3"/>
        <v>21</v>
      </c>
      <c r="AS3" s="598">
        <f t="shared" si="3"/>
        <v>22</v>
      </c>
      <c r="AT3" s="598">
        <f t="shared" si="3"/>
        <v>23</v>
      </c>
      <c r="AU3" s="598">
        <f t="shared" si="3"/>
        <v>24</v>
      </c>
      <c r="AV3" s="598">
        <f t="shared" si="3"/>
        <v>25</v>
      </c>
      <c r="AW3" s="598">
        <f t="shared" si="3"/>
        <v>26</v>
      </c>
      <c r="AX3" s="598">
        <f t="shared" si="3"/>
        <v>27</v>
      </c>
      <c r="AY3" s="598">
        <f t="shared" si="3"/>
        <v>28</v>
      </c>
      <c r="AZ3" s="598">
        <f t="shared" si="3"/>
        <v>29</v>
      </c>
      <c r="BA3" s="598">
        <f t="shared" si="3"/>
        <v>30</v>
      </c>
      <c r="BB3" s="598">
        <f t="shared" si="3"/>
        <v>31</v>
      </c>
      <c r="BC3" s="598">
        <f t="shared" si="3"/>
        <v>32</v>
      </c>
      <c r="BD3" s="598">
        <f t="shared" si="3"/>
        <v>33</v>
      </c>
      <c r="BE3" s="598">
        <f t="shared" ref="BE3:CJ3" si="4">BD3+1</f>
        <v>34</v>
      </c>
      <c r="BF3" s="598">
        <f t="shared" si="4"/>
        <v>35</v>
      </c>
      <c r="BG3" s="598">
        <f t="shared" si="4"/>
        <v>36</v>
      </c>
      <c r="BH3" s="598">
        <f t="shared" si="4"/>
        <v>37</v>
      </c>
      <c r="BI3" s="598">
        <f t="shared" si="4"/>
        <v>38</v>
      </c>
      <c r="BJ3" s="598">
        <f t="shared" si="4"/>
        <v>39</v>
      </c>
      <c r="BK3" s="598">
        <f t="shared" si="4"/>
        <v>40</v>
      </c>
      <c r="BL3" s="598">
        <f t="shared" si="4"/>
        <v>41</v>
      </c>
      <c r="BM3" s="598">
        <f t="shared" si="4"/>
        <v>42</v>
      </c>
      <c r="BN3" s="598">
        <f t="shared" si="4"/>
        <v>43</v>
      </c>
      <c r="BO3" s="598">
        <f t="shared" si="4"/>
        <v>44</v>
      </c>
      <c r="BP3" s="598">
        <f t="shared" si="4"/>
        <v>45</v>
      </c>
      <c r="BQ3" s="598">
        <f t="shared" si="4"/>
        <v>46</v>
      </c>
      <c r="BR3" s="598">
        <f t="shared" si="4"/>
        <v>47</v>
      </c>
      <c r="BS3" s="598">
        <f t="shared" si="4"/>
        <v>48</v>
      </c>
      <c r="BT3" s="598">
        <f t="shared" si="4"/>
        <v>49</v>
      </c>
      <c r="BU3" s="598">
        <f t="shared" si="4"/>
        <v>50</v>
      </c>
      <c r="BV3" s="598">
        <f t="shared" si="4"/>
        <v>51</v>
      </c>
      <c r="BW3" s="598">
        <f t="shared" si="4"/>
        <v>52</v>
      </c>
      <c r="BX3" s="598">
        <f t="shared" si="4"/>
        <v>53</v>
      </c>
      <c r="BY3" s="598">
        <f t="shared" si="4"/>
        <v>54</v>
      </c>
      <c r="BZ3" s="598">
        <f t="shared" si="4"/>
        <v>55</v>
      </c>
      <c r="CA3" s="598">
        <f t="shared" si="4"/>
        <v>56</v>
      </c>
      <c r="CB3" s="598">
        <f t="shared" si="4"/>
        <v>57</v>
      </c>
      <c r="CC3" s="598">
        <f t="shared" si="4"/>
        <v>58</v>
      </c>
      <c r="CD3" s="598">
        <f t="shared" si="4"/>
        <v>59</v>
      </c>
      <c r="CE3" s="598">
        <f t="shared" si="4"/>
        <v>60</v>
      </c>
      <c r="CF3" s="598">
        <f t="shared" si="4"/>
        <v>61</v>
      </c>
      <c r="CG3" s="598">
        <f t="shared" si="4"/>
        <v>62</v>
      </c>
      <c r="CH3" s="598">
        <f t="shared" si="4"/>
        <v>63</v>
      </c>
      <c r="CI3" s="598">
        <f t="shared" si="4"/>
        <v>64</v>
      </c>
      <c r="CJ3" s="598">
        <f t="shared" si="4"/>
        <v>65</v>
      </c>
      <c r="CK3" s="598">
        <f t="shared" ref="CK3:DP3" si="5">CJ3+1</f>
        <v>66</v>
      </c>
      <c r="CL3" s="598">
        <f t="shared" si="5"/>
        <v>67</v>
      </c>
      <c r="CM3" s="598">
        <f t="shared" si="5"/>
        <v>68</v>
      </c>
      <c r="CN3" s="598">
        <f t="shared" si="5"/>
        <v>69</v>
      </c>
      <c r="CO3" s="598">
        <f t="shared" si="5"/>
        <v>70</v>
      </c>
      <c r="CP3" s="598">
        <f t="shared" si="5"/>
        <v>71</v>
      </c>
      <c r="CQ3" s="598">
        <f t="shared" si="5"/>
        <v>72</v>
      </c>
      <c r="CR3" s="598">
        <f t="shared" si="5"/>
        <v>73</v>
      </c>
      <c r="CS3" s="598">
        <f t="shared" si="5"/>
        <v>74</v>
      </c>
      <c r="CT3" s="598">
        <f t="shared" si="5"/>
        <v>75</v>
      </c>
      <c r="CU3" s="598">
        <f t="shared" si="5"/>
        <v>76</v>
      </c>
      <c r="CV3" s="598">
        <f t="shared" si="5"/>
        <v>77</v>
      </c>
      <c r="CW3" s="598">
        <f t="shared" si="5"/>
        <v>78</v>
      </c>
      <c r="CX3" s="598">
        <f t="shared" si="5"/>
        <v>79</v>
      </c>
      <c r="CY3" s="598">
        <f t="shared" si="5"/>
        <v>80</v>
      </c>
      <c r="CZ3" s="597">
        <f t="shared" si="5"/>
        <v>81</v>
      </c>
      <c r="DA3" s="597">
        <f t="shared" si="5"/>
        <v>82</v>
      </c>
      <c r="DB3" s="597">
        <f t="shared" si="5"/>
        <v>83</v>
      </c>
      <c r="DC3" s="597">
        <f t="shared" si="5"/>
        <v>84</v>
      </c>
      <c r="DD3" s="597">
        <f t="shared" si="5"/>
        <v>85</v>
      </c>
      <c r="DE3" s="597">
        <f t="shared" si="5"/>
        <v>86</v>
      </c>
      <c r="DF3" s="597">
        <f t="shared" si="5"/>
        <v>87</v>
      </c>
      <c r="DG3" s="597">
        <f t="shared" si="5"/>
        <v>88</v>
      </c>
      <c r="DH3" s="597">
        <f t="shared" si="5"/>
        <v>89</v>
      </c>
      <c r="DI3" s="597">
        <f t="shared" si="5"/>
        <v>90</v>
      </c>
      <c r="DJ3" s="597">
        <f t="shared" si="5"/>
        <v>91</v>
      </c>
      <c r="DK3" s="597">
        <f t="shared" si="5"/>
        <v>92</v>
      </c>
      <c r="DL3" s="597">
        <f t="shared" si="5"/>
        <v>93</v>
      </c>
      <c r="DM3" s="597">
        <f t="shared" si="5"/>
        <v>94</v>
      </c>
      <c r="DN3" s="597">
        <f t="shared" si="5"/>
        <v>95</v>
      </c>
      <c r="DO3" s="597">
        <f t="shared" si="5"/>
        <v>96</v>
      </c>
      <c r="DP3" s="597">
        <f t="shared" si="5"/>
        <v>97</v>
      </c>
      <c r="DQ3" s="597">
        <f t="shared" ref="DQ3:DW3" si="6">DP3+1</f>
        <v>98</v>
      </c>
      <c r="DR3" s="597">
        <f t="shared" si="6"/>
        <v>99</v>
      </c>
      <c r="DS3" s="597">
        <f t="shared" si="6"/>
        <v>100</v>
      </c>
      <c r="DT3" s="597">
        <f t="shared" si="6"/>
        <v>101</v>
      </c>
      <c r="DU3" s="597">
        <f t="shared" si="6"/>
        <v>102</v>
      </c>
      <c r="DV3" s="597">
        <f t="shared" si="6"/>
        <v>103</v>
      </c>
      <c r="DW3" s="597">
        <f t="shared" si="6"/>
        <v>104</v>
      </c>
      <c r="DX3" s="474"/>
    </row>
    <row r="4" spans="2:128" s="582" customFormat="1" ht="51" x14ac:dyDescent="0.2">
      <c r="B4" s="594" t="s">
        <v>112</v>
      </c>
      <c r="C4" s="596" t="s">
        <v>365</v>
      </c>
      <c r="D4" s="595" t="s">
        <v>366</v>
      </c>
      <c r="E4" s="594" t="s">
        <v>367</v>
      </c>
      <c r="F4" s="593" t="s">
        <v>368</v>
      </c>
      <c r="G4" s="593" t="s">
        <v>369</v>
      </c>
      <c r="H4" s="593" t="s">
        <v>370</v>
      </c>
      <c r="I4" s="593" t="s">
        <v>371</v>
      </c>
      <c r="J4" s="593" t="s">
        <v>372</v>
      </c>
      <c r="K4" s="593" t="s">
        <v>373</v>
      </c>
      <c r="L4" s="590" t="s">
        <v>374</v>
      </c>
      <c r="M4" s="590" t="s">
        <v>375</v>
      </c>
      <c r="N4" s="590" t="s">
        <v>376</v>
      </c>
      <c r="O4" s="590" t="s">
        <v>377</v>
      </c>
      <c r="P4" s="590" t="s">
        <v>378</v>
      </c>
      <c r="Q4" s="590" t="s">
        <v>379</v>
      </c>
      <c r="R4" s="590" t="s">
        <v>380</v>
      </c>
      <c r="S4" s="592" t="s">
        <v>381</v>
      </c>
      <c r="T4" s="591" t="s">
        <v>382</v>
      </c>
      <c r="U4" s="590" t="s">
        <v>383</v>
      </c>
      <c r="V4" s="589" t="s">
        <v>113</v>
      </c>
      <c r="W4" s="588" t="s">
        <v>141</v>
      </c>
      <c r="X4" s="586" t="s">
        <v>384</v>
      </c>
      <c r="Y4" s="586" t="s">
        <v>385</v>
      </c>
      <c r="Z4" s="586" t="s">
        <v>386</v>
      </c>
      <c r="AA4" s="586" t="s">
        <v>387</v>
      </c>
      <c r="AB4" s="586" t="s">
        <v>388</v>
      </c>
      <c r="AC4" s="586" t="s">
        <v>389</v>
      </c>
      <c r="AD4" s="586" t="s">
        <v>390</v>
      </c>
      <c r="AE4" s="586" t="s">
        <v>391</v>
      </c>
      <c r="AF4" s="586" t="s">
        <v>392</v>
      </c>
      <c r="AG4" s="586" t="s">
        <v>393</v>
      </c>
      <c r="AH4" s="586" t="s">
        <v>394</v>
      </c>
      <c r="AI4" s="586" t="s">
        <v>395</v>
      </c>
      <c r="AJ4" s="586" t="s">
        <v>396</v>
      </c>
      <c r="AK4" s="586" t="s">
        <v>397</v>
      </c>
      <c r="AL4" s="586" t="s">
        <v>398</v>
      </c>
      <c r="AM4" s="586" t="s">
        <v>399</v>
      </c>
      <c r="AN4" s="586" t="s">
        <v>400</v>
      </c>
      <c r="AO4" s="586" t="s">
        <v>401</v>
      </c>
      <c r="AP4" s="586" t="s">
        <v>402</v>
      </c>
      <c r="AQ4" s="586" t="s">
        <v>403</v>
      </c>
      <c r="AR4" s="586" t="s">
        <v>404</v>
      </c>
      <c r="AS4" s="586" t="s">
        <v>405</v>
      </c>
      <c r="AT4" s="586" t="s">
        <v>406</v>
      </c>
      <c r="AU4" s="586" t="s">
        <v>407</v>
      </c>
      <c r="AV4" s="586" t="s">
        <v>408</v>
      </c>
      <c r="AW4" s="586" t="s">
        <v>409</v>
      </c>
      <c r="AX4" s="586" t="s">
        <v>410</v>
      </c>
      <c r="AY4" s="586" t="s">
        <v>411</v>
      </c>
      <c r="AZ4" s="586" t="s">
        <v>412</v>
      </c>
      <c r="BA4" s="586" t="s">
        <v>413</v>
      </c>
      <c r="BB4" s="586" t="s">
        <v>414</v>
      </c>
      <c r="BC4" s="586" t="s">
        <v>415</v>
      </c>
      <c r="BD4" s="586" t="s">
        <v>416</v>
      </c>
      <c r="BE4" s="586" t="s">
        <v>417</v>
      </c>
      <c r="BF4" s="586" t="s">
        <v>418</v>
      </c>
      <c r="BG4" s="586" t="s">
        <v>419</v>
      </c>
      <c r="BH4" s="586" t="s">
        <v>420</v>
      </c>
      <c r="BI4" s="586" t="s">
        <v>421</v>
      </c>
      <c r="BJ4" s="586" t="s">
        <v>422</v>
      </c>
      <c r="BK4" s="586" t="s">
        <v>423</v>
      </c>
      <c r="BL4" s="586" t="s">
        <v>424</v>
      </c>
      <c r="BM4" s="586" t="s">
        <v>425</v>
      </c>
      <c r="BN4" s="586" t="s">
        <v>426</v>
      </c>
      <c r="BO4" s="586" t="s">
        <v>427</v>
      </c>
      <c r="BP4" s="586" t="s">
        <v>428</v>
      </c>
      <c r="BQ4" s="586" t="s">
        <v>429</v>
      </c>
      <c r="BR4" s="586" t="s">
        <v>430</v>
      </c>
      <c r="BS4" s="586" t="s">
        <v>431</v>
      </c>
      <c r="BT4" s="586" t="s">
        <v>432</v>
      </c>
      <c r="BU4" s="586" t="s">
        <v>433</v>
      </c>
      <c r="BV4" s="586" t="s">
        <v>434</v>
      </c>
      <c r="BW4" s="586" t="s">
        <v>435</v>
      </c>
      <c r="BX4" s="586" t="s">
        <v>436</v>
      </c>
      <c r="BY4" s="586" t="s">
        <v>437</v>
      </c>
      <c r="BZ4" s="586" t="s">
        <v>438</v>
      </c>
      <c r="CA4" s="586" t="s">
        <v>439</v>
      </c>
      <c r="CB4" s="586" t="s">
        <v>440</v>
      </c>
      <c r="CC4" s="586" t="s">
        <v>441</v>
      </c>
      <c r="CD4" s="586" t="s">
        <v>442</v>
      </c>
      <c r="CE4" s="587" t="s">
        <v>443</v>
      </c>
      <c r="CF4" s="586" t="s">
        <v>444</v>
      </c>
      <c r="CG4" s="586" t="s">
        <v>445</v>
      </c>
      <c r="CH4" s="586" t="s">
        <v>446</v>
      </c>
      <c r="CI4" s="586" t="s">
        <v>447</v>
      </c>
      <c r="CJ4" s="586" t="s">
        <v>448</v>
      </c>
      <c r="CK4" s="586" t="s">
        <v>449</v>
      </c>
      <c r="CL4" s="586" t="s">
        <v>450</v>
      </c>
      <c r="CM4" s="586" t="s">
        <v>451</v>
      </c>
      <c r="CN4" s="586" t="s">
        <v>452</v>
      </c>
      <c r="CO4" s="586" t="s">
        <v>453</v>
      </c>
      <c r="CP4" s="586" t="s">
        <v>454</v>
      </c>
      <c r="CQ4" s="586" t="s">
        <v>455</v>
      </c>
      <c r="CR4" s="586" t="s">
        <v>456</v>
      </c>
      <c r="CS4" s="586" t="s">
        <v>457</v>
      </c>
      <c r="CT4" s="586" t="s">
        <v>458</v>
      </c>
      <c r="CU4" s="586" t="s">
        <v>459</v>
      </c>
      <c r="CV4" s="586" t="s">
        <v>460</v>
      </c>
      <c r="CW4" s="586" t="s">
        <v>461</v>
      </c>
      <c r="CX4" s="586" t="s">
        <v>462</v>
      </c>
      <c r="CY4" s="586" t="s">
        <v>463</v>
      </c>
      <c r="CZ4" s="585" t="s">
        <v>464</v>
      </c>
      <c r="DA4" s="585" t="s">
        <v>465</v>
      </c>
      <c r="DB4" s="585" t="s">
        <v>466</v>
      </c>
      <c r="DC4" s="585" t="s">
        <v>467</v>
      </c>
      <c r="DD4" s="585" t="s">
        <v>468</v>
      </c>
      <c r="DE4" s="585" t="s">
        <v>469</v>
      </c>
      <c r="DF4" s="585" t="s">
        <v>470</v>
      </c>
      <c r="DG4" s="585" t="s">
        <v>471</v>
      </c>
      <c r="DH4" s="585" t="s">
        <v>472</v>
      </c>
      <c r="DI4" s="585" t="s">
        <v>473</v>
      </c>
      <c r="DJ4" s="585" t="s">
        <v>474</v>
      </c>
      <c r="DK4" s="585" t="s">
        <v>475</v>
      </c>
      <c r="DL4" s="585" t="s">
        <v>476</v>
      </c>
      <c r="DM4" s="585" t="s">
        <v>477</v>
      </c>
      <c r="DN4" s="585" t="s">
        <v>478</v>
      </c>
      <c r="DO4" s="585" t="s">
        <v>479</v>
      </c>
      <c r="DP4" s="585" t="s">
        <v>480</v>
      </c>
      <c r="DQ4" s="585" t="s">
        <v>481</v>
      </c>
      <c r="DR4" s="585" t="s">
        <v>482</v>
      </c>
      <c r="DS4" s="585" t="s">
        <v>483</v>
      </c>
      <c r="DT4" s="585" t="s">
        <v>484</v>
      </c>
      <c r="DU4" s="585" t="s">
        <v>485</v>
      </c>
      <c r="DV4" s="585" t="s">
        <v>486</v>
      </c>
      <c r="DW4" s="584" t="s">
        <v>487</v>
      </c>
      <c r="DX4" s="583"/>
    </row>
    <row r="5" spans="2:128" x14ac:dyDescent="0.2">
      <c r="B5" s="581" t="s">
        <v>488</v>
      </c>
      <c r="C5" s="580" t="s">
        <v>489</v>
      </c>
      <c r="D5" s="579"/>
      <c r="E5" s="575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7"/>
      <c r="S5" s="568"/>
      <c r="T5" s="567"/>
      <c r="U5" s="576"/>
      <c r="V5" s="575"/>
      <c r="W5" s="575"/>
      <c r="X5" s="493"/>
      <c r="Y5" s="493"/>
      <c r="Z5" s="493"/>
      <c r="AA5" s="493"/>
      <c r="AB5" s="493"/>
      <c r="AC5" s="564"/>
      <c r="AD5" s="564"/>
      <c r="AE5" s="564"/>
      <c r="AF5" s="564"/>
      <c r="AG5" s="564"/>
      <c r="AH5" s="564"/>
      <c r="AI5" s="564"/>
      <c r="AJ5" s="56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494"/>
      <c r="BF5" s="494"/>
      <c r="BG5" s="494"/>
      <c r="BH5" s="494"/>
      <c r="BI5" s="494"/>
      <c r="BJ5" s="494"/>
      <c r="BK5" s="494"/>
      <c r="BL5" s="494"/>
      <c r="BM5" s="494"/>
      <c r="BN5" s="494"/>
      <c r="BO5" s="494"/>
      <c r="BP5" s="494"/>
      <c r="BQ5" s="494"/>
      <c r="BR5" s="494"/>
      <c r="BS5" s="494"/>
      <c r="BT5" s="494"/>
      <c r="BU5" s="494"/>
      <c r="BV5" s="494"/>
      <c r="BW5" s="494"/>
      <c r="BX5" s="494"/>
      <c r="BY5" s="494"/>
      <c r="BZ5" s="494"/>
      <c r="CA5" s="494"/>
      <c r="CB5" s="494"/>
      <c r="CC5" s="494"/>
      <c r="CD5" s="494"/>
      <c r="CE5" s="494"/>
      <c r="CF5" s="494"/>
      <c r="CG5" s="494"/>
      <c r="CH5" s="497"/>
      <c r="CI5" s="494"/>
      <c r="CJ5" s="494"/>
      <c r="CK5" s="494"/>
      <c r="CL5" s="494"/>
      <c r="CM5" s="494"/>
      <c r="CN5" s="494"/>
      <c r="CO5" s="494"/>
      <c r="CP5" s="494"/>
      <c r="CQ5" s="494"/>
      <c r="CR5" s="494"/>
      <c r="CS5" s="494"/>
      <c r="CT5" s="494"/>
      <c r="CU5" s="494"/>
      <c r="CV5" s="494"/>
      <c r="CW5" s="494"/>
      <c r="CX5" s="494"/>
      <c r="CY5" s="496"/>
      <c r="CZ5" s="574"/>
      <c r="DA5" s="553"/>
      <c r="DB5" s="553"/>
      <c r="DC5" s="553"/>
      <c r="DD5" s="553"/>
      <c r="DE5" s="553"/>
      <c r="DF5" s="553"/>
      <c r="DG5" s="553"/>
      <c r="DH5" s="553"/>
      <c r="DI5" s="553"/>
      <c r="DJ5" s="553"/>
      <c r="DK5" s="553"/>
      <c r="DL5" s="553"/>
      <c r="DM5" s="553"/>
      <c r="DN5" s="553"/>
      <c r="DO5" s="553"/>
      <c r="DP5" s="553"/>
      <c r="DQ5" s="553"/>
      <c r="DR5" s="553"/>
      <c r="DS5" s="553"/>
      <c r="DT5" s="553"/>
      <c r="DU5" s="553"/>
      <c r="DV5" s="553"/>
      <c r="DW5" s="573"/>
      <c r="DX5" s="553"/>
    </row>
    <row r="6" spans="2:128" ht="25.5" x14ac:dyDescent="0.2">
      <c r="B6" s="562" t="s">
        <v>490</v>
      </c>
      <c r="C6" s="561" t="s">
        <v>491</v>
      </c>
      <c r="D6" s="572"/>
      <c r="E6" s="493"/>
      <c r="F6" s="571"/>
      <c r="G6" s="571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69"/>
      <c r="S6" s="568"/>
      <c r="T6" s="567"/>
      <c r="U6" s="566" t="s">
        <v>492</v>
      </c>
      <c r="V6" s="493"/>
      <c r="W6" s="493"/>
      <c r="X6" s="493">
        <f t="shared" ref="X6:BC6" si="7">SUMIF($C:$C,"58.1x",X:X)</f>
        <v>0</v>
      </c>
      <c r="Y6" s="493">
        <f t="shared" si="7"/>
        <v>0</v>
      </c>
      <c r="Z6" s="493">
        <f t="shared" si="7"/>
        <v>0</v>
      </c>
      <c r="AA6" s="493">
        <f t="shared" si="7"/>
        <v>0</v>
      </c>
      <c r="AB6" s="493">
        <f t="shared" si="7"/>
        <v>0</v>
      </c>
      <c r="AC6" s="493">
        <f t="shared" si="7"/>
        <v>0</v>
      </c>
      <c r="AD6" s="493">
        <f t="shared" si="7"/>
        <v>0</v>
      </c>
      <c r="AE6" s="493">
        <f t="shared" si="7"/>
        <v>0</v>
      </c>
      <c r="AF6" s="493">
        <f t="shared" si="7"/>
        <v>0</v>
      </c>
      <c r="AG6" s="493">
        <f t="shared" si="7"/>
        <v>0</v>
      </c>
      <c r="AH6" s="493">
        <f t="shared" si="7"/>
        <v>0</v>
      </c>
      <c r="AI6" s="493">
        <f t="shared" si="7"/>
        <v>0</v>
      </c>
      <c r="AJ6" s="493">
        <f t="shared" si="7"/>
        <v>0</v>
      </c>
      <c r="AK6" s="493">
        <f t="shared" si="7"/>
        <v>0</v>
      </c>
      <c r="AL6" s="493">
        <f t="shared" si="7"/>
        <v>0</v>
      </c>
      <c r="AM6" s="493">
        <f t="shared" si="7"/>
        <v>0</v>
      </c>
      <c r="AN6" s="493">
        <f t="shared" si="7"/>
        <v>0</v>
      </c>
      <c r="AO6" s="493">
        <f t="shared" si="7"/>
        <v>0</v>
      </c>
      <c r="AP6" s="493">
        <f t="shared" si="7"/>
        <v>0</v>
      </c>
      <c r="AQ6" s="493">
        <f t="shared" si="7"/>
        <v>0</v>
      </c>
      <c r="AR6" s="493">
        <f t="shared" si="7"/>
        <v>0</v>
      </c>
      <c r="AS6" s="493">
        <f t="shared" si="7"/>
        <v>0</v>
      </c>
      <c r="AT6" s="493">
        <f t="shared" si="7"/>
        <v>0</v>
      </c>
      <c r="AU6" s="493">
        <f t="shared" si="7"/>
        <v>0</v>
      </c>
      <c r="AV6" s="493">
        <f t="shared" si="7"/>
        <v>0</v>
      </c>
      <c r="AW6" s="493">
        <f t="shared" si="7"/>
        <v>0</v>
      </c>
      <c r="AX6" s="493">
        <f t="shared" si="7"/>
        <v>0</v>
      </c>
      <c r="AY6" s="493">
        <f t="shared" si="7"/>
        <v>0</v>
      </c>
      <c r="AZ6" s="493">
        <f t="shared" si="7"/>
        <v>0</v>
      </c>
      <c r="BA6" s="493">
        <f t="shared" si="7"/>
        <v>0</v>
      </c>
      <c r="BB6" s="493">
        <f t="shared" si="7"/>
        <v>0</v>
      </c>
      <c r="BC6" s="493">
        <f t="shared" si="7"/>
        <v>0</v>
      </c>
      <c r="BD6" s="493">
        <f t="shared" ref="BD6:CI6" si="8">SUMIF($C:$C,"58.1x",BD:BD)</f>
        <v>0</v>
      </c>
      <c r="BE6" s="493">
        <f t="shared" si="8"/>
        <v>0</v>
      </c>
      <c r="BF6" s="493">
        <f t="shared" si="8"/>
        <v>0</v>
      </c>
      <c r="BG6" s="493">
        <f t="shared" si="8"/>
        <v>0</v>
      </c>
      <c r="BH6" s="493">
        <f t="shared" si="8"/>
        <v>0</v>
      </c>
      <c r="BI6" s="493">
        <f t="shared" si="8"/>
        <v>0</v>
      </c>
      <c r="BJ6" s="493">
        <f t="shared" si="8"/>
        <v>0</v>
      </c>
      <c r="BK6" s="493">
        <f t="shared" si="8"/>
        <v>0</v>
      </c>
      <c r="BL6" s="493">
        <f t="shared" si="8"/>
        <v>0</v>
      </c>
      <c r="BM6" s="493">
        <f t="shared" si="8"/>
        <v>0</v>
      </c>
      <c r="BN6" s="493">
        <f t="shared" si="8"/>
        <v>0</v>
      </c>
      <c r="BO6" s="493">
        <f t="shared" si="8"/>
        <v>0</v>
      </c>
      <c r="BP6" s="493">
        <f t="shared" si="8"/>
        <v>0</v>
      </c>
      <c r="BQ6" s="493">
        <f t="shared" si="8"/>
        <v>0</v>
      </c>
      <c r="BR6" s="493">
        <f t="shared" si="8"/>
        <v>0</v>
      </c>
      <c r="BS6" s="493">
        <f t="shared" si="8"/>
        <v>0</v>
      </c>
      <c r="BT6" s="493">
        <f t="shared" si="8"/>
        <v>0</v>
      </c>
      <c r="BU6" s="493">
        <f t="shared" si="8"/>
        <v>0</v>
      </c>
      <c r="BV6" s="493">
        <f t="shared" si="8"/>
        <v>0</v>
      </c>
      <c r="BW6" s="493">
        <f t="shared" si="8"/>
        <v>0</v>
      </c>
      <c r="BX6" s="493">
        <f t="shared" si="8"/>
        <v>0</v>
      </c>
      <c r="BY6" s="493">
        <f t="shared" si="8"/>
        <v>0</v>
      </c>
      <c r="BZ6" s="493">
        <f t="shared" si="8"/>
        <v>0</v>
      </c>
      <c r="CA6" s="493">
        <f t="shared" si="8"/>
        <v>0</v>
      </c>
      <c r="CB6" s="493">
        <f t="shared" si="8"/>
        <v>0</v>
      </c>
      <c r="CC6" s="493">
        <f t="shared" si="8"/>
        <v>0</v>
      </c>
      <c r="CD6" s="493">
        <f t="shared" si="8"/>
        <v>0</v>
      </c>
      <c r="CE6" s="493">
        <f t="shared" si="8"/>
        <v>0</v>
      </c>
      <c r="CF6" s="493">
        <f t="shared" si="8"/>
        <v>0</v>
      </c>
      <c r="CG6" s="493">
        <f t="shared" si="8"/>
        <v>0</v>
      </c>
      <c r="CH6" s="493">
        <f t="shared" si="8"/>
        <v>0</v>
      </c>
      <c r="CI6" s="493">
        <f t="shared" si="8"/>
        <v>0</v>
      </c>
      <c r="CJ6" s="493">
        <f t="shared" ref="CJ6:DO6" si="9">SUMIF($C:$C,"58.1x",CJ:CJ)</f>
        <v>0</v>
      </c>
      <c r="CK6" s="493">
        <f t="shared" si="9"/>
        <v>0</v>
      </c>
      <c r="CL6" s="493">
        <f t="shared" si="9"/>
        <v>0</v>
      </c>
      <c r="CM6" s="493">
        <f t="shared" si="9"/>
        <v>0</v>
      </c>
      <c r="CN6" s="493">
        <f t="shared" si="9"/>
        <v>0</v>
      </c>
      <c r="CO6" s="493">
        <f t="shared" si="9"/>
        <v>0</v>
      </c>
      <c r="CP6" s="493">
        <f t="shared" si="9"/>
        <v>0</v>
      </c>
      <c r="CQ6" s="493">
        <f t="shared" si="9"/>
        <v>0</v>
      </c>
      <c r="CR6" s="493">
        <f t="shared" si="9"/>
        <v>0</v>
      </c>
      <c r="CS6" s="493">
        <f t="shared" si="9"/>
        <v>0</v>
      </c>
      <c r="CT6" s="493">
        <f t="shared" si="9"/>
        <v>0</v>
      </c>
      <c r="CU6" s="493">
        <f t="shared" si="9"/>
        <v>0</v>
      </c>
      <c r="CV6" s="493">
        <f t="shared" si="9"/>
        <v>0</v>
      </c>
      <c r="CW6" s="493">
        <f t="shared" si="9"/>
        <v>0</v>
      </c>
      <c r="CX6" s="493">
        <f t="shared" si="9"/>
        <v>0</v>
      </c>
      <c r="CY6" s="492">
        <f t="shared" si="9"/>
        <v>0</v>
      </c>
      <c r="CZ6" s="491">
        <f t="shared" si="9"/>
        <v>0</v>
      </c>
      <c r="DA6" s="491">
        <f t="shared" si="9"/>
        <v>0</v>
      </c>
      <c r="DB6" s="491">
        <f t="shared" si="9"/>
        <v>0</v>
      </c>
      <c r="DC6" s="491">
        <f t="shared" si="9"/>
        <v>0</v>
      </c>
      <c r="DD6" s="491">
        <f t="shared" si="9"/>
        <v>0</v>
      </c>
      <c r="DE6" s="491">
        <f t="shared" si="9"/>
        <v>0</v>
      </c>
      <c r="DF6" s="491">
        <f t="shared" si="9"/>
        <v>0</v>
      </c>
      <c r="DG6" s="491">
        <f t="shared" si="9"/>
        <v>0</v>
      </c>
      <c r="DH6" s="491">
        <f t="shared" si="9"/>
        <v>0</v>
      </c>
      <c r="DI6" s="491">
        <f t="shared" si="9"/>
        <v>0</v>
      </c>
      <c r="DJ6" s="491">
        <f t="shared" si="9"/>
        <v>0</v>
      </c>
      <c r="DK6" s="491">
        <f t="shared" si="9"/>
        <v>0</v>
      </c>
      <c r="DL6" s="491">
        <f t="shared" si="9"/>
        <v>0</v>
      </c>
      <c r="DM6" s="491">
        <f t="shared" si="9"/>
        <v>0</v>
      </c>
      <c r="DN6" s="491">
        <f t="shared" si="9"/>
        <v>0</v>
      </c>
      <c r="DO6" s="491">
        <f t="shared" si="9"/>
        <v>0</v>
      </c>
      <c r="DP6" s="491">
        <f t="shared" ref="DP6:DW6" si="10">SUMIF($C:$C,"58.1x",DP:DP)</f>
        <v>0</v>
      </c>
      <c r="DQ6" s="491">
        <f t="shared" si="10"/>
        <v>0</v>
      </c>
      <c r="DR6" s="491">
        <f t="shared" si="10"/>
        <v>0</v>
      </c>
      <c r="DS6" s="491">
        <f t="shared" si="10"/>
        <v>0</v>
      </c>
      <c r="DT6" s="491">
        <f t="shared" si="10"/>
        <v>0</v>
      </c>
      <c r="DU6" s="491">
        <f t="shared" si="10"/>
        <v>0</v>
      </c>
      <c r="DV6" s="491">
        <f t="shared" si="10"/>
        <v>0</v>
      </c>
      <c r="DW6" s="565">
        <f t="shared" si="10"/>
        <v>0</v>
      </c>
      <c r="DX6" s="553"/>
    </row>
    <row r="7" spans="2:128" x14ac:dyDescent="0.2">
      <c r="B7" s="562" t="s">
        <v>509</v>
      </c>
      <c r="C7" s="561" t="s">
        <v>510</v>
      </c>
      <c r="D7" s="56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6"/>
      <c r="S7" s="495"/>
      <c r="T7" s="496"/>
      <c r="U7" s="495"/>
      <c r="V7" s="494"/>
      <c r="W7" s="494"/>
      <c r="X7" s="493">
        <f t="shared" ref="X7:BC7" si="11">SUMIF($C:$C,"58.2x",X:X)</f>
        <v>0</v>
      </c>
      <c r="Y7" s="493">
        <f t="shared" si="11"/>
        <v>0</v>
      </c>
      <c r="Z7" s="493">
        <f t="shared" si="11"/>
        <v>0</v>
      </c>
      <c r="AA7" s="493">
        <f t="shared" si="11"/>
        <v>0</v>
      </c>
      <c r="AB7" s="493">
        <f t="shared" si="11"/>
        <v>0</v>
      </c>
      <c r="AC7" s="493">
        <f t="shared" si="11"/>
        <v>0</v>
      </c>
      <c r="AD7" s="493">
        <f t="shared" si="11"/>
        <v>0</v>
      </c>
      <c r="AE7" s="493">
        <f t="shared" si="11"/>
        <v>0</v>
      </c>
      <c r="AF7" s="493">
        <f t="shared" si="11"/>
        <v>0</v>
      </c>
      <c r="AG7" s="493">
        <f t="shared" si="11"/>
        <v>0</v>
      </c>
      <c r="AH7" s="493">
        <f t="shared" si="11"/>
        <v>0</v>
      </c>
      <c r="AI7" s="493">
        <f t="shared" si="11"/>
        <v>0</v>
      </c>
      <c r="AJ7" s="493">
        <f t="shared" si="11"/>
        <v>0</v>
      </c>
      <c r="AK7" s="493">
        <f t="shared" si="11"/>
        <v>0</v>
      </c>
      <c r="AL7" s="493">
        <f t="shared" si="11"/>
        <v>0</v>
      </c>
      <c r="AM7" s="493">
        <f t="shared" si="11"/>
        <v>0</v>
      </c>
      <c r="AN7" s="493">
        <f t="shared" si="11"/>
        <v>0</v>
      </c>
      <c r="AO7" s="493">
        <f t="shared" si="11"/>
        <v>0</v>
      </c>
      <c r="AP7" s="493">
        <f t="shared" si="11"/>
        <v>0</v>
      </c>
      <c r="AQ7" s="493">
        <f t="shared" si="11"/>
        <v>0</v>
      </c>
      <c r="AR7" s="493">
        <f t="shared" si="11"/>
        <v>0</v>
      </c>
      <c r="AS7" s="493">
        <f t="shared" si="11"/>
        <v>0</v>
      </c>
      <c r="AT7" s="493">
        <f t="shared" si="11"/>
        <v>0</v>
      </c>
      <c r="AU7" s="493">
        <f t="shared" si="11"/>
        <v>0</v>
      </c>
      <c r="AV7" s="493">
        <f t="shared" si="11"/>
        <v>0</v>
      </c>
      <c r="AW7" s="493">
        <f t="shared" si="11"/>
        <v>0</v>
      </c>
      <c r="AX7" s="493">
        <f t="shared" si="11"/>
        <v>0</v>
      </c>
      <c r="AY7" s="493">
        <f t="shared" si="11"/>
        <v>0</v>
      </c>
      <c r="AZ7" s="493">
        <f t="shared" si="11"/>
        <v>0</v>
      </c>
      <c r="BA7" s="493">
        <f t="shared" si="11"/>
        <v>0</v>
      </c>
      <c r="BB7" s="493">
        <f t="shared" si="11"/>
        <v>0</v>
      </c>
      <c r="BC7" s="493">
        <f t="shared" si="11"/>
        <v>0</v>
      </c>
      <c r="BD7" s="493">
        <f t="shared" ref="BD7:CI7" si="12">SUMIF($C:$C,"58.2x",BD:BD)</f>
        <v>0</v>
      </c>
      <c r="BE7" s="493">
        <f t="shared" si="12"/>
        <v>0</v>
      </c>
      <c r="BF7" s="493">
        <f t="shared" si="12"/>
        <v>0</v>
      </c>
      <c r="BG7" s="493">
        <f t="shared" si="12"/>
        <v>0</v>
      </c>
      <c r="BH7" s="493">
        <f t="shared" si="12"/>
        <v>0</v>
      </c>
      <c r="BI7" s="493">
        <f t="shared" si="12"/>
        <v>0</v>
      </c>
      <c r="BJ7" s="493">
        <f t="shared" si="12"/>
        <v>0</v>
      </c>
      <c r="BK7" s="493">
        <f t="shared" si="12"/>
        <v>0</v>
      </c>
      <c r="BL7" s="493">
        <f t="shared" si="12"/>
        <v>0</v>
      </c>
      <c r="BM7" s="493">
        <f t="shared" si="12"/>
        <v>0</v>
      </c>
      <c r="BN7" s="493">
        <f t="shared" si="12"/>
        <v>0</v>
      </c>
      <c r="BO7" s="493">
        <f t="shared" si="12"/>
        <v>0</v>
      </c>
      <c r="BP7" s="493">
        <f t="shared" si="12"/>
        <v>0</v>
      </c>
      <c r="BQ7" s="493">
        <f t="shared" si="12"/>
        <v>0</v>
      </c>
      <c r="BR7" s="493">
        <f t="shared" si="12"/>
        <v>0</v>
      </c>
      <c r="BS7" s="493">
        <f t="shared" si="12"/>
        <v>0</v>
      </c>
      <c r="BT7" s="493">
        <f t="shared" si="12"/>
        <v>0</v>
      </c>
      <c r="BU7" s="493">
        <f t="shared" si="12"/>
        <v>0</v>
      </c>
      <c r="BV7" s="493">
        <f t="shared" si="12"/>
        <v>0</v>
      </c>
      <c r="BW7" s="493">
        <f t="shared" si="12"/>
        <v>0</v>
      </c>
      <c r="BX7" s="493">
        <f t="shared" si="12"/>
        <v>0</v>
      </c>
      <c r="BY7" s="493">
        <f t="shared" si="12"/>
        <v>0</v>
      </c>
      <c r="BZ7" s="493">
        <f t="shared" si="12"/>
        <v>0</v>
      </c>
      <c r="CA7" s="493">
        <f t="shared" si="12"/>
        <v>0</v>
      </c>
      <c r="CB7" s="493">
        <f t="shared" si="12"/>
        <v>0</v>
      </c>
      <c r="CC7" s="493">
        <f t="shared" si="12"/>
        <v>0</v>
      </c>
      <c r="CD7" s="493">
        <f t="shared" si="12"/>
        <v>0</v>
      </c>
      <c r="CE7" s="493">
        <f t="shared" si="12"/>
        <v>0</v>
      </c>
      <c r="CF7" s="493">
        <f t="shared" si="12"/>
        <v>0</v>
      </c>
      <c r="CG7" s="493">
        <f t="shared" si="12"/>
        <v>0</v>
      </c>
      <c r="CH7" s="493">
        <f t="shared" si="12"/>
        <v>0</v>
      </c>
      <c r="CI7" s="493">
        <f t="shared" si="12"/>
        <v>0</v>
      </c>
      <c r="CJ7" s="493">
        <f t="shared" ref="CJ7:DO7" si="13">SUMIF($C:$C,"58.2x",CJ:CJ)</f>
        <v>0</v>
      </c>
      <c r="CK7" s="493">
        <f t="shared" si="13"/>
        <v>0</v>
      </c>
      <c r="CL7" s="493">
        <f t="shared" si="13"/>
        <v>0</v>
      </c>
      <c r="CM7" s="493">
        <f t="shared" si="13"/>
        <v>0</v>
      </c>
      <c r="CN7" s="493">
        <f t="shared" si="13"/>
        <v>0</v>
      </c>
      <c r="CO7" s="493">
        <f t="shared" si="13"/>
        <v>0</v>
      </c>
      <c r="CP7" s="493">
        <f t="shared" si="13"/>
        <v>0</v>
      </c>
      <c r="CQ7" s="493">
        <f t="shared" si="13"/>
        <v>0</v>
      </c>
      <c r="CR7" s="493">
        <f t="shared" si="13"/>
        <v>0</v>
      </c>
      <c r="CS7" s="493">
        <f t="shared" si="13"/>
        <v>0</v>
      </c>
      <c r="CT7" s="493">
        <f t="shared" si="13"/>
        <v>0</v>
      </c>
      <c r="CU7" s="493">
        <f t="shared" si="13"/>
        <v>0</v>
      </c>
      <c r="CV7" s="493">
        <f t="shared" si="13"/>
        <v>0</v>
      </c>
      <c r="CW7" s="493">
        <f t="shared" si="13"/>
        <v>0</v>
      </c>
      <c r="CX7" s="493">
        <f t="shared" si="13"/>
        <v>0</v>
      </c>
      <c r="CY7" s="492">
        <f t="shared" si="13"/>
        <v>0</v>
      </c>
      <c r="CZ7" s="491">
        <f t="shared" si="13"/>
        <v>0</v>
      </c>
      <c r="DA7" s="491">
        <f t="shared" si="13"/>
        <v>0</v>
      </c>
      <c r="DB7" s="491">
        <f t="shared" si="13"/>
        <v>0</v>
      </c>
      <c r="DC7" s="491">
        <f t="shared" si="13"/>
        <v>0</v>
      </c>
      <c r="DD7" s="491">
        <f t="shared" si="13"/>
        <v>0</v>
      </c>
      <c r="DE7" s="491">
        <f t="shared" si="13"/>
        <v>0</v>
      </c>
      <c r="DF7" s="491">
        <f t="shared" si="13"/>
        <v>0</v>
      </c>
      <c r="DG7" s="491">
        <f t="shared" si="13"/>
        <v>0</v>
      </c>
      <c r="DH7" s="491">
        <f t="shared" si="13"/>
        <v>0</v>
      </c>
      <c r="DI7" s="491">
        <f t="shared" si="13"/>
        <v>0</v>
      </c>
      <c r="DJ7" s="491">
        <f t="shared" si="13"/>
        <v>0</v>
      </c>
      <c r="DK7" s="491">
        <f t="shared" si="13"/>
        <v>0</v>
      </c>
      <c r="DL7" s="491">
        <f t="shared" si="13"/>
        <v>0</v>
      </c>
      <c r="DM7" s="491">
        <f t="shared" si="13"/>
        <v>0</v>
      </c>
      <c r="DN7" s="491">
        <f t="shared" si="13"/>
        <v>0</v>
      </c>
      <c r="DO7" s="491">
        <f t="shared" si="13"/>
        <v>0</v>
      </c>
      <c r="DP7" s="491">
        <f t="shared" ref="DP7:DW7" si="14">SUMIF($C:$C,"58.2x",DP:DP)</f>
        <v>0</v>
      </c>
      <c r="DQ7" s="491">
        <f t="shared" si="14"/>
        <v>0</v>
      </c>
      <c r="DR7" s="491">
        <f t="shared" si="14"/>
        <v>0</v>
      </c>
      <c r="DS7" s="491">
        <f t="shared" si="14"/>
        <v>0</v>
      </c>
      <c r="DT7" s="491">
        <f t="shared" si="14"/>
        <v>0</v>
      </c>
      <c r="DU7" s="491">
        <f t="shared" si="14"/>
        <v>0</v>
      </c>
      <c r="DV7" s="491">
        <f t="shared" si="14"/>
        <v>0</v>
      </c>
      <c r="DW7" s="490">
        <f t="shared" si="14"/>
        <v>0</v>
      </c>
      <c r="DX7" s="553"/>
    </row>
    <row r="8" spans="2:128" x14ac:dyDescent="0.2">
      <c r="B8" s="562" t="s">
        <v>511</v>
      </c>
      <c r="C8" s="561" t="s">
        <v>512</v>
      </c>
      <c r="D8" s="56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6"/>
      <c r="S8" s="495"/>
      <c r="T8" s="496"/>
      <c r="U8" s="495"/>
      <c r="V8" s="494"/>
      <c r="W8" s="494"/>
      <c r="X8" s="493">
        <f t="shared" ref="X8:BC8" si="15">SUMIF($C:$C,"58.3x",X:X)</f>
        <v>0</v>
      </c>
      <c r="Y8" s="493">
        <f t="shared" si="15"/>
        <v>0</v>
      </c>
      <c r="Z8" s="493">
        <f t="shared" si="15"/>
        <v>0</v>
      </c>
      <c r="AA8" s="493">
        <f t="shared" si="15"/>
        <v>0</v>
      </c>
      <c r="AB8" s="493">
        <f t="shared" si="15"/>
        <v>0</v>
      </c>
      <c r="AC8" s="493">
        <f t="shared" si="15"/>
        <v>0</v>
      </c>
      <c r="AD8" s="493">
        <f t="shared" si="15"/>
        <v>0</v>
      </c>
      <c r="AE8" s="493">
        <f t="shared" si="15"/>
        <v>0</v>
      </c>
      <c r="AF8" s="493">
        <f t="shared" si="15"/>
        <v>0</v>
      </c>
      <c r="AG8" s="493">
        <f t="shared" si="15"/>
        <v>0</v>
      </c>
      <c r="AH8" s="493">
        <f t="shared" si="15"/>
        <v>0</v>
      </c>
      <c r="AI8" s="493">
        <f t="shared" si="15"/>
        <v>0</v>
      </c>
      <c r="AJ8" s="493">
        <f t="shared" si="15"/>
        <v>0</v>
      </c>
      <c r="AK8" s="493">
        <f t="shared" si="15"/>
        <v>0</v>
      </c>
      <c r="AL8" s="493">
        <f t="shared" si="15"/>
        <v>0</v>
      </c>
      <c r="AM8" s="493">
        <f t="shared" si="15"/>
        <v>0</v>
      </c>
      <c r="AN8" s="493">
        <f t="shared" si="15"/>
        <v>0</v>
      </c>
      <c r="AO8" s="493">
        <f t="shared" si="15"/>
        <v>0</v>
      </c>
      <c r="AP8" s="493">
        <f t="shared" si="15"/>
        <v>0</v>
      </c>
      <c r="AQ8" s="493">
        <f t="shared" si="15"/>
        <v>0</v>
      </c>
      <c r="AR8" s="493">
        <f t="shared" si="15"/>
        <v>0</v>
      </c>
      <c r="AS8" s="493">
        <f t="shared" si="15"/>
        <v>0</v>
      </c>
      <c r="AT8" s="493">
        <f t="shared" si="15"/>
        <v>0</v>
      </c>
      <c r="AU8" s="493">
        <f t="shared" si="15"/>
        <v>0</v>
      </c>
      <c r="AV8" s="493">
        <f t="shared" si="15"/>
        <v>0</v>
      </c>
      <c r="AW8" s="493">
        <f t="shared" si="15"/>
        <v>0</v>
      </c>
      <c r="AX8" s="493">
        <f t="shared" si="15"/>
        <v>0</v>
      </c>
      <c r="AY8" s="493">
        <f t="shared" si="15"/>
        <v>0</v>
      </c>
      <c r="AZ8" s="493">
        <f t="shared" si="15"/>
        <v>0</v>
      </c>
      <c r="BA8" s="493">
        <f t="shared" si="15"/>
        <v>0</v>
      </c>
      <c r="BB8" s="493">
        <f t="shared" si="15"/>
        <v>0</v>
      </c>
      <c r="BC8" s="493">
        <f t="shared" si="15"/>
        <v>0</v>
      </c>
      <c r="BD8" s="493">
        <f t="shared" ref="BD8:CI8" si="16">SUMIF($C:$C,"58.3x",BD:BD)</f>
        <v>0</v>
      </c>
      <c r="BE8" s="493">
        <f t="shared" si="16"/>
        <v>0</v>
      </c>
      <c r="BF8" s="493">
        <f t="shared" si="16"/>
        <v>0</v>
      </c>
      <c r="BG8" s="493">
        <f t="shared" si="16"/>
        <v>0</v>
      </c>
      <c r="BH8" s="493">
        <f t="shared" si="16"/>
        <v>0</v>
      </c>
      <c r="BI8" s="493">
        <f t="shared" si="16"/>
        <v>0</v>
      </c>
      <c r="BJ8" s="493">
        <f t="shared" si="16"/>
        <v>0</v>
      </c>
      <c r="BK8" s="493">
        <f t="shared" si="16"/>
        <v>0</v>
      </c>
      <c r="BL8" s="493">
        <f t="shared" si="16"/>
        <v>0</v>
      </c>
      <c r="BM8" s="493">
        <f t="shared" si="16"/>
        <v>0</v>
      </c>
      <c r="BN8" s="493">
        <f t="shared" si="16"/>
        <v>0</v>
      </c>
      <c r="BO8" s="493">
        <f t="shared" si="16"/>
        <v>0</v>
      </c>
      <c r="BP8" s="493">
        <f t="shared" si="16"/>
        <v>0</v>
      </c>
      <c r="BQ8" s="493">
        <f t="shared" si="16"/>
        <v>0</v>
      </c>
      <c r="BR8" s="493">
        <f t="shared" si="16"/>
        <v>0</v>
      </c>
      <c r="BS8" s="493">
        <f t="shared" si="16"/>
        <v>0</v>
      </c>
      <c r="BT8" s="493">
        <f t="shared" si="16"/>
        <v>0</v>
      </c>
      <c r="BU8" s="493">
        <f t="shared" si="16"/>
        <v>0</v>
      </c>
      <c r="BV8" s="493">
        <f t="shared" si="16"/>
        <v>0</v>
      </c>
      <c r="BW8" s="493">
        <f t="shared" si="16"/>
        <v>0</v>
      </c>
      <c r="BX8" s="493">
        <f t="shared" si="16"/>
        <v>0</v>
      </c>
      <c r="BY8" s="493">
        <f t="shared" si="16"/>
        <v>0</v>
      </c>
      <c r="BZ8" s="493">
        <f t="shared" si="16"/>
        <v>0</v>
      </c>
      <c r="CA8" s="493">
        <f t="shared" si="16"/>
        <v>0</v>
      </c>
      <c r="CB8" s="493">
        <f t="shared" si="16"/>
        <v>0</v>
      </c>
      <c r="CC8" s="493">
        <f t="shared" si="16"/>
        <v>0</v>
      </c>
      <c r="CD8" s="493">
        <f t="shared" si="16"/>
        <v>0</v>
      </c>
      <c r="CE8" s="493">
        <f t="shared" si="16"/>
        <v>0</v>
      </c>
      <c r="CF8" s="493">
        <f t="shared" si="16"/>
        <v>0</v>
      </c>
      <c r="CG8" s="493">
        <f t="shared" si="16"/>
        <v>0</v>
      </c>
      <c r="CH8" s="493">
        <f t="shared" si="16"/>
        <v>0</v>
      </c>
      <c r="CI8" s="493">
        <f t="shared" si="16"/>
        <v>0</v>
      </c>
      <c r="CJ8" s="493">
        <f t="shared" ref="CJ8:DO8" si="17">SUMIF($C:$C,"58.3x",CJ:CJ)</f>
        <v>0</v>
      </c>
      <c r="CK8" s="493">
        <f t="shared" si="17"/>
        <v>0</v>
      </c>
      <c r="CL8" s="493">
        <f t="shared" si="17"/>
        <v>0</v>
      </c>
      <c r="CM8" s="493">
        <f t="shared" si="17"/>
        <v>0</v>
      </c>
      <c r="CN8" s="493">
        <f t="shared" si="17"/>
        <v>0</v>
      </c>
      <c r="CO8" s="493">
        <f t="shared" si="17"/>
        <v>0</v>
      </c>
      <c r="CP8" s="493">
        <f t="shared" si="17"/>
        <v>0</v>
      </c>
      <c r="CQ8" s="493">
        <f t="shared" si="17"/>
        <v>0</v>
      </c>
      <c r="CR8" s="493">
        <f t="shared" si="17"/>
        <v>0</v>
      </c>
      <c r="CS8" s="493">
        <f t="shared" si="17"/>
        <v>0</v>
      </c>
      <c r="CT8" s="493">
        <f t="shared" si="17"/>
        <v>0</v>
      </c>
      <c r="CU8" s="493">
        <f t="shared" si="17"/>
        <v>0</v>
      </c>
      <c r="CV8" s="493">
        <f t="shared" si="17"/>
        <v>0</v>
      </c>
      <c r="CW8" s="493">
        <f t="shared" si="17"/>
        <v>0</v>
      </c>
      <c r="CX8" s="493">
        <f t="shared" si="17"/>
        <v>0</v>
      </c>
      <c r="CY8" s="492">
        <f t="shared" si="17"/>
        <v>0</v>
      </c>
      <c r="CZ8" s="491">
        <f t="shared" si="17"/>
        <v>0</v>
      </c>
      <c r="DA8" s="491">
        <f t="shared" si="17"/>
        <v>0</v>
      </c>
      <c r="DB8" s="491">
        <f t="shared" si="17"/>
        <v>0</v>
      </c>
      <c r="DC8" s="491">
        <f t="shared" si="17"/>
        <v>0</v>
      </c>
      <c r="DD8" s="491">
        <f t="shared" si="17"/>
        <v>0</v>
      </c>
      <c r="DE8" s="491">
        <f t="shared" si="17"/>
        <v>0</v>
      </c>
      <c r="DF8" s="491">
        <f t="shared" si="17"/>
        <v>0</v>
      </c>
      <c r="DG8" s="491">
        <f t="shared" si="17"/>
        <v>0</v>
      </c>
      <c r="DH8" s="491">
        <f t="shared" si="17"/>
        <v>0</v>
      </c>
      <c r="DI8" s="491">
        <f t="shared" si="17"/>
        <v>0</v>
      </c>
      <c r="DJ8" s="491">
        <f t="shared" si="17"/>
        <v>0</v>
      </c>
      <c r="DK8" s="491">
        <f t="shared" si="17"/>
        <v>0</v>
      </c>
      <c r="DL8" s="491">
        <f t="shared" si="17"/>
        <v>0</v>
      </c>
      <c r="DM8" s="491">
        <f t="shared" si="17"/>
        <v>0</v>
      </c>
      <c r="DN8" s="491">
        <f t="shared" si="17"/>
        <v>0</v>
      </c>
      <c r="DO8" s="491">
        <f t="shared" si="17"/>
        <v>0</v>
      </c>
      <c r="DP8" s="491">
        <f t="shared" ref="DP8:DW8" si="18">SUMIF($C:$C,"58.3x",DP:DP)</f>
        <v>0</v>
      </c>
      <c r="DQ8" s="491">
        <f t="shared" si="18"/>
        <v>0</v>
      </c>
      <c r="DR8" s="491">
        <f t="shared" si="18"/>
        <v>0</v>
      </c>
      <c r="DS8" s="491">
        <f t="shared" si="18"/>
        <v>0</v>
      </c>
      <c r="DT8" s="491">
        <f t="shared" si="18"/>
        <v>0</v>
      </c>
      <c r="DU8" s="491">
        <f t="shared" si="18"/>
        <v>0</v>
      </c>
      <c r="DV8" s="491">
        <f t="shared" si="18"/>
        <v>0</v>
      </c>
      <c r="DW8" s="490">
        <f t="shared" si="18"/>
        <v>0</v>
      </c>
      <c r="DX8" s="553"/>
    </row>
    <row r="9" spans="2:128" x14ac:dyDescent="0.2">
      <c r="B9" s="562" t="s">
        <v>513</v>
      </c>
      <c r="C9" s="561" t="s">
        <v>804</v>
      </c>
      <c r="D9" s="56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6"/>
      <c r="S9" s="495"/>
      <c r="T9" s="496"/>
      <c r="U9" s="495"/>
      <c r="V9" s="494"/>
      <c r="W9" s="494"/>
      <c r="X9" s="493">
        <f t="shared" ref="X9:BC9" si="19">SUMIF($C:$C,"58.4x",X:X)</f>
        <v>0</v>
      </c>
      <c r="Y9" s="493">
        <f t="shared" si="19"/>
        <v>0</v>
      </c>
      <c r="Z9" s="493">
        <f t="shared" si="19"/>
        <v>0</v>
      </c>
      <c r="AA9" s="493">
        <f t="shared" si="19"/>
        <v>0</v>
      </c>
      <c r="AB9" s="493">
        <f t="shared" si="19"/>
        <v>0</v>
      </c>
      <c r="AC9" s="493">
        <f t="shared" si="19"/>
        <v>0</v>
      </c>
      <c r="AD9" s="493">
        <f t="shared" si="19"/>
        <v>0</v>
      </c>
      <c r="AE9" s="493">
        <f t="shared" si="19"/>
        <v>0</v>
      </c>
      <c r="AF9" s="493">
        <f t="shared" si="19"/>
        <v>0</v>
      </c>
      <c r="AG9" s="493">
        <f t="shared" si="19"/>
        <v>0</v>
      </c>
      <c r="AH9" s="493">
        <f t="shared" si="19"/>
        <v>0</v>
      </c>
      <c r="AI9" s="493">
        <f t="shared" si="19"/>
        <v>0</v>
      </c>
      <c r="AJ9" s="493">
        <f t="shared" si="19"/>
        <v>0</v>
      </c>
      <c r="AK9" s="493">
        <f t="shared" si="19"/>
        <v>0</v>
      </c>
      <c r="AL9" s="493">
        <f t="shared" si="19"/>
        <v>0</v>
      </c>
      <c r="AM9" s="493">
        <f t="shared" si="19"/>
        <v>0</v>
      </c>
      <c r="AN9" s="493">
        <f t="shared" si="19"/>
        <v>0</v>
      </c>
      <c r="AO9" s="493">
        <f t="shared" si="19"/>
        <v>0</v>
      </c>
      <c r="AP9" s="493">
        <f t="shared" si="19"/>
        <v>0</v>
      </c>
      <c r="AQ9" s="493">
        <f t="shared" si="19"/>
        <v>0</v>
      </c>
      <c r="AR9" s="493">
        <f t="shared" si="19"/>
        <v>0</v>
      </c>
      <c r="AS9" s="493">
        <f t="shared" si="19"/>
        <v>0</v>
      </c>
      <c r="AT9" s="493">
        <f t="shared" si="19"/>
        <v>0</v>
      </c>
      <c r="AU9" s="493">
        <f t="shared" si="19"/>
        <v>0</v>
      </c>
      <c r="AV9" s="493">
        <f t="shared" si="19"/>
        <v>0</v>
      </c>
      <c r="AW9" s="493">
        <f t="shared" si="19"/>
        <v>0</v>
      </c>
      <c r="AX9" s="493">
        <f t="shared" si="19"/>
        <v>0</v>
      </c>
      <c r="AY9" s="493">
        <f t="shared" si="19"/>
        <v>0</v>
      </c>
      <c r="AZ9" s="493">
        <f t="shared" si="19"/>
        <v>0</v>
      </c>
      <c r="BA9" s="493">
        <f t="shared" si="19"/>
        <v>0</v>
      </c>
      <c r="BB9" s="493">
        <f t="shared" si="19"/>
        <v>0</v>
      </c>
      <c r="BC9" s="493">
        <f t="shared" si="19"/>
        <v>0</v>
      </c>
      <c r="BD9" s="493">
        <f t="shared" ref="BD9:CI9" si="20">SUMIF($C:$C,"58.4x",BD:BD)</f>
        <v>0</v>
      </c>
      <c r="BE9" s="493">
        <f t="shared" si="20"/>
        <v>0</v>
      </c>
      <c r="BF9" s="493">
        <f t="shared" si="20"/>
        <v>0</v>
      </c>
      <c r="BG9" s="493">
        <f t="shared" si="20"/>
        <v>0</v>
      </c>
      <c r="BH9" s="493">
        <f t="shared" si="20"/>
        <v>0</v>
      </c>
      <c r="BI9" s="493">
        <f t="shared" si="20"/>
        <v>0</v>
      </c>
      <c r="BJ9" s="493">
        <f t="shared" si="20"/>
        <v>0</v>
      </c>
      <c r="BK9" s="493">
        <f t="shared" si="20"/>
        <v>0</v>
      </c>
      <c r="BL9" s="493">
        <f t="shared" si="20"/>
        <v>0</v>
      </c>
      <c r="BM9" s="493">
        <f t="shared" si="20"/>
        <v>0</v>
      </c>
      <c r="BN9" s="493">
        <f t="shared" si="20"/>
        <v>0</v>
      </c>
      <c r="BO9" s="493">
        <f t="shared" si="20"/>
        <v>0</v>
      </c>
      <c r="BP9" s="493">
        <f t="shared" si="20"/>
        <v>0</v>
      </c>
      <c r="BQ9" s="493">
        <f t="shared" si="20"/>
        <v>0</v>
      </c>
      <c r="BR9" s="493">
        <f t="shared" si="20"/>
        <v>0</v>
      </c>
      <c r="BS9" s="493">
        <f t="shared" si="20"/>
        <v>0</v>
      </c>
      <c r="BT9" s="493">
        <f t="shared" si="20"/>
        <v>0</v>
      </c>
      <c r="BU9" s="493">
        <f t="shared" si="20"/>
        <v>0</v>
      </c>
      <c r="BV9" s="493">
        <f t="shared" si="20"/>
        <v>0</v>
      </c>
      <c r="BW9" s="493">
        <f t="shared" si="20"/>
        <v>0</v>
      </c>
      <c r="BX9" s="493">
        <f t="shared" si="20"/>
        <v>0</v>
      </c>
      <c r="BY9" s="493">
        <f t="shared" si="20"/>
        <v>0</v>
      </c>
      <c r="BZ9" s="493">
        <f t="shared" si="20"/>
        <v>0</v>
      </c>
      <c r="CA9" s="493">
        <f t="shared" si="20"/>
        <v>0</v>
      </c>
      <c r="CB9" s="493">
        <f t="shared" si="20"/>
        <v>0</v>
      </c>
      <c r="CC9" s="493">
        <f t="shared" si="20"/>
        <v>0</v>
      </c>
      <c r="CD9" s="493">
        <f t="shared" si="20"/>
        <v>0</v>
      </c>
      <c r="CE9" s="493">
        <f t="shared" si="20"/>
        <v>0</v>
      </c>
      <c r="CF9" s="493">
        <f t="shared" si="20"/>
        <v>0</v>
      </c>
      <c r="CG9" s="493">
        <f t="shared" si="20"/>
        <v>0</v>
      </c>
      <c r="CH9" s="493">
        <f t="shared" si="20"/>
        <v>0</v>
      </c>
      <c r="CI9" s="493">
        <f t="shared" si="20"/>
        <v>0</v>
      </c>
      <c r="CJ9" s="493">
        <f t="shared" ref="CJ9:DO9" si="21">SUMIF($C:$C,"58.4x",CJ:CJ)</f>
        <v>0</v>
      </c>
      <c r="CK9" s="493">
        <f t="shared" si="21"/>
        <v>0</v>
      </c>
      <c r="CL9" s="493">
        <f t="shared" si="21"/>
        <v>0</v>
      </c>
      <c r="CM9" s="493">
        <f t="shared" si="21"/>
        <v>0</v>
      </c>
      <c r="CN9" s="493">
        <f t="shared" si="21"/>
        <v>0</v>
      </c>
      <c r="CO9" s="493">
        <f t="shared" si="21"/>
        <v>0</v>
      </c>
      <c r="CP9" s="493">
        <f t="shared" si="21"/>
        <v>0</v>
      </c>
      <c r="CQ9" s="493">
        <f t="shared" si="21"/>
        <v>0</v>
      </c>
      <c r="CR9" s="493">
        <f t="shared" si="21"/>
        <v>0</v>
      </c>
      <c r="CS9" s="493">
        <f t="shared" si="21"/>
        <v>0</v>
      </c>
      <c r="CT9" s="493">
        <f t="shared" si="21"/>
        <v>0</v>
      </c>
      <c r="CU9" s="493">
        <f t="shared" si="21"/>
        <v>0</v>
      </c>
      <c r="CV9" s="493">
        <f t="shared" si="21"/>
        <v>0</v>
      </c>
      <c r="CW9" s="493">
        <f t="shared" si="21"/>
        <v>0</v>
      </c>
      <c r="CX9" s="493">
        <f t="shared" si="21"/>
        <v>0</v>
      </c>
      <c r="CY9" s="492">
        <f t="shared" si="21"/>
        <v>0</v>
      </c>
      <c r="CZ9" s="491">
        <f t="shared" si="21"/>
        <v>0</v>
      </c>
      <c r="DA9" s="491">
        <f t="shared" si="21"/>
        <v>0</v>
      </c>
      <c r="DB9" s="491">
        <f t="shared" si="21"/>
        <v>0</v>
      </c>
      <c r="DC9" s="491">
        <f t="shared" si="21"/>
        <v>0</v>
      </c>
      <c r="DD9" s="491">
        <f t="shared" si="21"/>
        <v>0</v>
      </c>
      <c r="DE9" s="491">
        <f t="shared" si="21"/>
        <v>0</v>
      </c>
      <c r="DF9" s="491">
        <f t="shared" si="21"/>
        <v>0</v>
      </c>
      <c r="DG9" s="491">
        <f t="shared" si="21"/>
        <v>0</v>
      </c>
      <c r="DH9" s="491">
        <f t="shared" si="21"/>
        <v>0</v>
      </c>
      <c r="DI9" s="491">
        <f t="shared" si="21"/>
        <v>0</v>
      </c>
      <c r="DJ9" s="491">
        <f t="shared" si="21"/>
        <v>0</v>
      </c>
      <c r="DK9" s="491">
        <f t="shared" si="21"/>
        <v>0</v>
      </c>
      <c r="DL9" s="491">
        <f t="shared" si="21"/>
        <v>0</v>
      </c>
      <c r="DM9" s="491">
        <f t="shared" si="21"/>
        <v>0</v>
      </c>
      <c r="DN9" s="491">
        <f t="shared" si="21"/>
        <v>0</v>
      </c>
      <c r="DO9" s="491">
        <f t="shared" si="21"/>
        <v>0</v>
      </c>
      <c r="DP9" s="491">
        <f t="shared" ref="DP9:DW9" si="22">SUMIF($C:$C,"58.4x",DP:DP)</f>
        <v>0</v>
      </c>
      <c r="DQ9" s="491">
        <f t="shared" si="22"/>
        <v>0</v>
      </c>
      <c r="DR9" s="491">
        <f t="shared" si="22"/>
        <v>0</v>
      </c>
      <c r="DS9" s="491">
        <f t="shared" si="22"/>
        <v>0</v>
      </c>
      <c r="DT9" s="491">
        <f t="shared" si="22"/>
        <v>0</v>
      </c>
      <c r="DU9" s="491">
        <f t="shared" si="22"/>
        <v>0</v>
      </c>
      <c r="DV9" s="491">
        <f t="shared" si="22"/>
        <v>0</v>
      </c>
      <c r="DW9" s="490">
        <f t="shared" si="22"/>
        <v>0</v>
      </c>
      <c r="DX9" s="553"/>
    </row>
    <row r="10" spans="2:128" x14ac:dyDescent="0.2">
      <c r="B10" s="562" t="s">
        <v>514</v>
      </c>
      <c r="C10" s="561" t="s">
        <v>515</v>
      </c>
      <c r="D10" s="564"/>
      <c r="E10" s="494"/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6"/>
      <c r="S10" s="495"/>
      <c r="T10" s="496"/>
      <c r="U10" s="495"/>
      <c r="V10" s="494"/>
      <c r="W10" s="494"/>
      <c r="X10" s="493">
        <f t="shared" ref="X10:BC10" si="23">SUMIF($C:$C,"58.5x",X:X)</f>
        <v>0</v>
      </c>
      <c r="Y10" s="493">
        <f t="shared" si="23"/>
        <v>0</v>
      </c>
      <c r="Z10" s="493">
        <f t="shared" si="23"/>
        <v>0</v>
      </c>
      <c r="AA10" s="493">
        <f t="shared" si="23"/>
        <v>0</v>
      </c>
      <c r="AB10" s="493">
        <f t="shared" si="23"/>
        <v>0</v>
      </c>
      <c r="AC10" s="493">
        <f t="shared" si="23"/>
        <v>0</v>
      </c>
      <c r="AD10" s="493">
        <f t="shared" si="23"/>
        <v>0</v>
      </c>
      <c r="AE10" s="493">
        <f t="shared" si="23"/>
        <v>0</v>
      </c>
      <c r="AF10" s="493">
        <f t="shared" si="23"/>
        <v>0</v>
      </c>
      <c r="AG10" s="493">
        <f t="shared" si="23"/>
        <v>0</v>
      </c>
      <c r="AH10" s="493">
        <f t="shared" si="23"/>
        <v>0</v>
      </c>
      <c r="AI10" s="493">
        <f t="shared" si="23"/>
        <v>0</v>
      </c>
      <c r="AJ10" s="493">
        <f t="shared" si="23"/>
        <v>0</v>
      </c>
      <c r="AK10" s="493">
        <f t="shared" si="23"/>
        <v>0</v>
      </c>
      <c r="AL10" s="493">
        <f t="shared" si="23"/>
        <v>0</v>
      </c>
      <c r="AM10" s="493">
        <f t="shared" si="23"/>
        <v>0</v>
      </c>
      <c r="AN10" s="493">
        <f t="shared" si="23"/>
        <v>0</v>
      </c>
      <c r="AO10" s="493">
        <f t="shared" si="23"/>
        <v>0</v>
      </c>
      <c r="AP10" s="493">
        <f t="shared" si="23"/>
        <v>0</v>
      </c>
      <c r="AQ10" s="493">
        <f t="shared" si="23"/>
        <v>0</v>
      </c>
      <c r="AR10" s="493">
        <f t="shared" si="23"/>
        <v>0</v>
      </c>
      <c r="AS10" s="493">
        <f t="shared" si="23"/>
        <v>0</v>
      </c>
      <c r="AT10" s="493">
        <f t="shared" si="23"/>
        <v>0</v>
      </c>
      <c r="AU10" s="493">
        <f t="shared" si="23"/>
        <v>0</v>
      </c>
      <c r="AV10" s="493">
        <f t="shared" si="23"/>
        <v>0</v>
      </c>
      <c r="AW10" s="493">
        <f t="shared" si="23"/>
        <v>0</v>
      </c>
      <c r="AX10" s="493">
        <f t="shared" si="23"/>
        <v>0</v>
      </c>
      <c r="AY10" s="493">
        <f t="shared" si="23"/>
        <v>0</v>
      </c>
      <c r="AZ10" s="493">
        <f t="shared" si="23"/>
        <v>0</v>
      </c>
      <c r="BA10" s="493">
        <f t="shared" si="23"/>
        <v>0</v>
      </c>
      <c r="BB10" s="493">
        <f t="shared" si="23"/>
        <v>0</v>
      </c>
      <c r="BC10" s="493">
        <f t="shared" si="23"/>
        <v>0</v>
      </c>
      <c r="BD10" s="493">
        <f t="shared" ref="BD10:CI10" si="24">SUMIF($C:$C,"58.5x",BD:BD)</f>
        <v>0</v>
      </c>
      <c r="BE10" s="493">
        <f t="shared" si="24"/>
        <v>0</v>
      </c>
      <c r="BF10" s="493">
        <f t="shared" si="24"/>
        <v>0</v>
      </c>
      <c r="BG10" s="493">
        <f t="shared" si="24"/>
        <v>0</v>
      </c>
      <c r="BH10" s="493">
        <f t="shared" si="24"/>
        <v>0</v>
      </c>
      <c r="BI10" s="493">
        <f t="shared" si="24"/>
        <v>0</v>
      </c>
      <c r="BJ10" s="493">
        <f t="shared" si="24"/>
        <v>0</v>
      </c>
      <c r="BK10" s="493">
        <f t="shared" si="24"/>
        <v>0</v>
      </c>
      <c r="BL10" s="493">
        <f t="shared" si="24"/>
        <v>0</v>
      </c>
      <c r="BM10" s="493">
        <f t="shared" si="24"/>
        <v>0</v>
      </c>
      <c r="BN10" s="493">
        <f t="shared" si="24"/>
        <v>0</v>
      </c>
      <c r="BO10" s="493">
        <f t="shared" si="24"/>
        <v>0</v>
      </c>
      <c r="BP10" s="493">
        <f t="shared" si="24"/>
        <v>0</v>
      </c>
      <c r="BQ10" s="493">
        <f t="shared" si="24"/>
        <v>0</v>
      </c>
      <c r="BR10" s="493">
        <f t="shared" si="24"/>
        <v>0</v>
      </c>
      <c r="BS10" s="493">
        <f t="shared" si="24"/>
        <v>0</v>
      </c>
      <c r="BT10" s="493">
        <f t="shared" si="24"/>
        <v>0</v>
      </c>
      <c r="BU10" s="493">
        <f t="shared" si="24"/>
        <v>0</v>
      </c>
      <c r="BV10" s="493">
        <f t="shared" si="24"/>
        <v>0</v>
      </c>
      <c r="BW10" s="493">
        <f t="shared" si="24"/>
        <v>0</v>
      </c>
      <c r="BX10" s="493">
        <f t="shared" si="24"/>
        <v>0</v>
      </c>
      <c r="BY10" s="493">
        <f t="shared" si="24"/>
        <v>0</v>
      </c>
      <c r="BZ10" s="493">
        <f t="shared" si="24"/>
        <v>0</v>
      </c>
      <c r="CA10" s="493">
        <f t="shared" si="24"/>
        <v>0</v>
      </c>
      <c r="CB10" s="493">
        <f t="shared" si="24"/>
        <v>0</v>
      </c>
      <c r="CC10" s="493">
        <f t="shared" si="24"/>
        <v>0</v>
      </c>
      <c r="CD10" s="493">
        <f t="shared" si="24"/>
        <v>0</v>
      </c>
      <c r="CE10" s="493">
        <f t="shared" si="24"/>
        <v>0</v>
      </c>
      <c r="CF10" s="493">
        <f t="shared" si="24"/>
        <v>0</v>
      </c>
      <c r="CG10" s="493">
        <f t="shared" si="24"/>
        <v>0</v>
      </c>
      <c r="CH10" s="493">
        <f t="shared" si="24"/>
        <v>0</v>
      </c>
      <c r="CI10" s="493">
        <f t="shared" si="24"/>
        <v>0</v>
      </c>
      <c r="CJ10" s="493">
        <f t="shared" ref="CJ10:DO10" si="25">SUMIF($C:$C,"58.5x",CJ:CJ)</f>
        <v>0</v>
      </c>
      <c r="CK10" s="493">
        <f t="shared" si="25"/>
        <v>0</v>
      </c>
      <c r="CL10" s="493">
        <f t="shared" si="25"/>
        <v>0</v>
      </c>
      <c r="CM10" s="493">
        <f t="shared" si="25"/>
        <v>0</v>
      </c>
      <c r="CN10" s="493">
        <f t="shared" si="25"/>
        <v>0</v>
      </c>
      <c r="CO10" s="493">
        <f t="shared" si="25"/>
        <v>0</v>
      </c>
      <c r="CP10" s="493">
        <f t="shared" si="25"/>
        <v>0</v>
      </c>
      <c r="CQ10" s="493">
        <f t="shared" si="25"/>
        <v>0</v>
      </c>
      <c r="CR10" s="493">
        <f t="shared" si="25"/>
        <v>0</v>
      </c>
      <c r="CS10" s="493">
        <f t="shared" si="25"/>
        <v>0</v>
      </c>
      <c r="CT10" s="493">
        <f t="shared" si="25"/>
        <v>0</v>
      </c>
      <c r="CU10" s="493">
        <f t="shared" si="25"/>
        <v>0</v>
      </c>
      <c r="CV10" s="493">
        <f t="shared" si="25"/>
        <v>0</v>
      </c>
      <c r="CW10" s="493">
        <f t="shared" si="25"/>
        <v>0</v>
      </c>
      <c r="CX10" s="493">
        <f t="shared" si="25"/>
        <v>0</v>
      </c>
      <c r="CY10" s="492">
        <f t="shared" si="25"/>
        <v>0</v>
      </c>
      <c r="CZ10" s="491">
        <f t="shared" si="25"/>
        <v>0</v>
      </c>
      <c r="DA10" s="491">
        <f t="shared" si="25"/>
        <v>0</v>
      </c>
      <c r="DB10" s="491">
        <f t="shared" si="25"/>
        <v>0</v>
      </c>
      <c r="DC10" s="491">
        <f t="shared" si="25"/>
        <v>0</v>
      </c>
      <c r="DD10" s="491">
        <f t="shared" si="25"/>
        <v>0</v>
      </c>
      <c r="DE10" s="491">
        <f t="shared" si="25"/>
        <v>0</v>
      </c>
      <c r="DF10" s="491">
        <f t="shared" si="25"/>
        <v>0</v>
      </c>
      <c r="DG10" s="491">
        <f t="shared" si="25"/>
        <v>0</v>
      </c>
      <c r="DH10" s="491">
        <f t="shared" si="25"/>
        <v>0</v>
      </c>
      <c r="DI10" s="491">
        <f t="shared" si="25"/>
        <v>0</v>
      </c>
      <c r="DJ10" s="491">
        <f t="shared" si="25"/>
        <v>0</v>
      </c>
      <c r="DK10" s="491">
        <f t="shared" si="25"/>
        <v>0</v>
      </c>
      <c r="DL10" s="491">
        <f t="shared" si="25"/>
        <v>0</v>
      </c>
      <c r="DM10" s="491">
        <f t="shared" si="25"/>
        <v>0</v>
      </c>
      <c r="DN10" s="491">
        <f t="shared" si="25"/>
        <v>0</v>
      </c>
      <c r="DO10" s="491">
        <f t="shared" si="25"/>
        <v>0</v>
      </c>
      <c r="DP10" s="491">
        <f t="shared" ref="DP10:DW10" si="26">SUMIF($C:$C,"58.5x",DP:DP)</f>
        <v>0</v>
      </c>
      <c r="DQ10" s="491">
        <f t="shared" si="26"/>
        <v>0</v>
      </c>
      <c r="DR10" s="491">
        <f t="shared" si="26"/>
        <v>0</v>
      </c>
      <c r="DS10" s="491">
        <f t="shared" si="26"/>
        <v>0</v>
      </c>
      <c r="DT10" s="491">
        <f t="shared" si="26"/>
        <v>0</v>
      </c>
      <c r="DU10" s="491">
        <f t="shared" si="26"/>
        <v>0</v>
      </c>
      <c r="DV10" s="491">
        <f t="shared" si="26"/>
        <v>0</v>
      </c>
      <c r="DW10" s="490">
        <f t="shared" si="26"/>
        <v>0</v>
      </c>
      <c r="DX10" s="553"/>
    </row>
    <row r="11" spans="2:128" x14ac:dyDescent="0.2">
      <c r="B11" s="562" t="s">
        <v>516</v>
      </c>
      <c r="C11" s="561" t="s">
        <v>517</v>
      </c>
      <c r="D11" s="56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6"/>
      <c r="S11" s="495"/>
      <c r="T11" s="496"/>
      <c r="U11" s="495"/>
      <c r="V11" s="494"/>
      <c r="W11" s="494"/>
      <c r="X11" s="493">
        <f t="shared" ref="X11:BC11" si="27">SUMIF($C:$C,"58.6x",X:X)</f>
        <v>0</v>
      </c>
      <c r="Y11" s="493">
        <f t="shared" si="27"/>
        <v>0</v>
      </c>
      <c r="Z11" s="493">
        <f t="shared" si="27"/>
        <v>0</v>
      </c>
      <c r="AA11" s="493">
        <f t="shared" si="27"/>
        <v>0</v>
      </c>
      <c r="AB11" s="493">
        <f t="shared" si="27"/>
        <v>0</v>
      </c>
      <c r="AC11" s="493">
        <f t="shared" si="27"/>
        <v>0</v>
      </c>
      <c r="AD11" s="493">
        <f t="shared" si="27"/>
        <v>0</v>
      </c>
      <c r="AE11" s="493">
        <f t="shared" si="27"/>
        <v>0</v>
      </c>
      <c r="AF11" s="493">
        <f t="shared" si="27"/>
        <v>0</v>
      </c>
      <c r="AG11" s="493">
        <f t="shared" si="27"/>
        <v>0</v>
      </c>
      <c r="AH11" s="493">
        <f t="shared" si="27"/>
        <v>0</v>
      </c>
      <c r="AI11" s="493">
        <f t="shared" si="27"/>
        <v>0</v>
      </c>
      <c r="AJ11" s="493">
        <f t="shared" si="27"/>
        <v>0</v>
      </c>
      <c r="AK11" s="493">
        <f t="shared" si="27"/>
        <v>0</v>
      </c>
      <c r="AL11" s="493">
        <f t="shared" si="27"/>
        <v>0</v>
      </c>
      <c r="AM11" s="493">
        <f t="shared" si="27"/>
        <v>0</v>
      </c>
      <c r="AN11" s="493">
        <f t="shared" si="27"/>
        <v>0</v>
      </c>
      <c r="AO11" s="493">
        <f t="shared" si="27"/>
        <v>0</v>
      </c>
      <c r="AP11" s="493">
        <f t="shared" si="27"/>
        <v>0</v>
      </c>
      <c r="AQ11" s="493">
        <f t="shared" si="27"/>
        <v>0</v>
      </c>
      <c r="AR11" s="493">
        <f t="shared" si="27"/>
        <v>0</v>
      </c>
      <c r="AS11" s="493">
        <f t="shared" si="27"/>
        <v>0</v>
      </c>
      <c r="AT11" s="493">
        <f t="shared" si="27"/>
        <v>0</v>
      </c>
      <c r="AU11" s="493">
        <f t="shared" si="27"/>
        <v>0</v>
      </c>
      <c r="AV11" s="493">
        <f t="shared" si="27"/>
        <v>0</v>
      </c>
      <c r="AW11" s="493">
        <f t="shared" si="27"/>
        <v>0</v>
      </c>
      <c r="AX11" s="493">
        <f t="shared" si="27"/>
        <v>0</v>
      </c>
      <c r="AY11" s="493">
        <f t="shared" si="27"/>
        <v>0</v>
      </c>
      <c r="AZ11" s="493">
        <f t="shared" si="27"/>
        <v>0</v>
      </c>
      <c r="BA11" s="493">
        <f t="shared" si="27"/>
        <v>0</v>
      </c>
      <c r="BB11" s="493">
        <f t="shared" si="27"/>
        <v>0</v>
      </c>
      <c r="BC11" s="493">
        <f t="shared" si="27"/>
        <v>0</v>
      </c>
      <c r="BD11" s="493">
        <f t="shared" ref="BD11:CI11" si="28">SUMIF($C:$C,"58.6x",BD:BD)</f>
        <v>0</v>
      </c>
      <c r="BE11" s="493">
        <f t="shared" si="28"/>
        <v>0</v>
      </c>
      <c r="BF11" s="493">
        <f t="shared" si="28"/>
        <v>0</v>
      </c>
      <c r="BG11" s="493">
        <f t="shared" si="28"/>
        <v>0</v>
      </c>
      <c r="BH11" s="493">
        <f t="shared" si="28"/>
        <v>0</v>
      </c>
      <c r="BI11" s="493">
        <f t="shared" si="28"/>
        <v>0</v>
      </c>
      <c r="BJ11" s="493">
        <f t="shared" si="28"/>
        <v>0</v>
      </c>
      <c r="BK11" s="493">
        <f t="shared" si="28"/>
        <v>0</v>
      </c>
      <c r="BL11" s="493">
        <f t="shared" si="28"/>
        <v>0</v>
      </c>
      <c r="BM11" s="493">
        <f t="shared" si="28"/>
        <v>0</v>
      </c>
      <c r="BN11" s="493">
        <f t="shared" si="28"/>
        <v>0</v>
      </c>
      <c r="BO11" s="493">
        <f t="shared" si="28"/>
        <v>0</v>
      </c>
      <c r="BP11" s="493">
        <f t="shared" si="28"/>
        <v>0</v>
      </c>
      <c r="BQ11" s="493">
        <f t="shared" si="28"/>
        <v>0</v>
      </c>
      <c r="BR11" s="493">
        <f t="shared" si="28"/>
        <v>0</v>
      </c>
      <c r="BS11" s="493">
        <f t="shared" si="28"/>
        <v>0</v>
      </c>
      <c r="BT11" s="493">
        <f t="shared" si="28"/>
        <v>0</v>
      </c>
      <c r="BU11" s="493">
        <f t="shared" si="28"/>
        <v>0</v>
      </c>
      <c r="BV11" s="493">
        <f t="shared" si="28"/>
        <v>0</v>
      </c>
      <c r="BW11" s="493">
        <f t="shared" si="28"/>
        <v>0</v>
      </c>
      <c r="BX11" s="493">
        <f t="shared" si="28"/>
        <v>0</v>
      </c>
      <c r="BY11" s="493">
        <f t="shared" si="28"/>
        <v>0</v>
      </c>
      <c r="BZ11" s="493">
        <f t="shared" si="28"/>
        <v>0</v>
      </c>
      <c r="CA11" s="493">
        <f t="shared" si="28"/>
        <v>0</v>
      </c>
      <c r="CB11" s="493">
        <f t="shared" si="28"/>
        <v>0</v>
      </c>
      <c r="CC11" s="493">
        <f t="shared" si="28"/>
        <v>0</v>
      </c>
      <c r="CD11" s="493">
        <f t="shared" si="28"/>
        <v>0</v>
      </c>
      <c r="CE11" s="493">
        <f t="shared" si="28"/>
        <v>0</v>
      </c>
      <c r="CF11" s="493">
        <f t="shared" si="28"/>
        <v>0</v>
      </c>
      <c r="CG11" s="493">
        <f t="shared" si="28"/>
        <v>0</v>
      </c>
      <c r="CH11" s="493">
        <f t="shared" si="28"/>
        <v>0</v>
      </c>
      <c r="CI11" s="493">
        <f t="shared" si="28"/>
        <v>0</v>
      </c>
      <c r="CJ11" s="493">
        <f t="shared" ref="CJ11:DO11" si="29">SUMIF($C:$C,"58.6x",CJ:CJ)</f>
        <v>0</v>
      </c>
      <c r="CK11" s="493">
        <f t="shared" si="29"/>
        <v>0</v>
      </c>
      <c r="CL11" s="493">
        <f t="shared" si="29"/>
        <v>0</v>
      </c>
      <c r="CM11" s="493">
        <f t="shared" si="29"/>
        <v>0</v>
      </c>
      <c r="CN11" s="493">
        <f t="shared" si="29"/>
        <v>0</v>
      </c>
      <c r="CO11" s="493">
        <f t="shared" si="29"/>
        <v>0</v>
      </c>
      <c r="CP11" s="493">
        <f t="shared" si="29"/>
        <v>0</v>
      </c>
      <c r="CQ11" s="493">
        <f t="shared" si="29"/>
        <v>0</v>
      </c>
      <c r="CR11" s="493">
        <f t="shared" si="29"/>
        <v>0</v>
      </c>
      <c r="CS11" s="493">
        <f t="shared" si="29"/>
        <v>0</v>
      </c>
      <c r="CT11" s="493">
        <f t="shared" si="29"/>
        <v>0</v>
      </c>
      <c r="CU11" s="493">
        <f t="shared" si="29"/>
        <v>0</v>
      </c>
      <c r="CV11" s="493">
        <f t="shared" si="29"/>
        <v>0</v>
      </c>
      <c r="CW11" s="493">
        <f t="shared" si="29"/>
        <v>0</v>
      </c>
      <c r="CX11" s="493">
        <f t="shared" si="29"/>
        <v>0</v>
      </c>
      <c r="CY11" s="492">
        <f t="shared" si="29"/>
        <v>0</v>
      </c>
      <c r="CZ11" s="491">
        <f t="shared" si="29"/>
        <v>0</v>
      </c>
      <c r="DA11" s="491">
        <f t="shared" si="29"/>
        <v>0</v>
      </c>
      <c r="DB11" s="491">
        <f t="shared" si="29"/>
        <v>0</v>
      </c>
      <c r="DC11" s="491">
        <f t="shared" si="29"/>
        <v>0</v>
      </c>
      <c r="DD11" s="491">
        <f t="shared" si="29"/>
        <v>0</v>
      </c>
      <c r="DE11" s="491">
        <f t="shared" si="29"/>
        <v>0</v>
      </c>
      <c r="DF11" s="491">
        <f t="shared" si="29"/>
        <v>0</v>
      </c>
      <c r="DG11" s="491">
        <f t="shared" si="29"/>
        <v>0</v>
      </c>
      <c r="DH11" s="491">
        <f t="shared" si="29"/>
        <v>0</v>
      </c>
      <c r="DI11" s="491">
        <f t="shared" si="29"/>
        <v>0</v>
      </c>
      <c r="DJ11" s="491">
        <f t="shared" si="29"/>
        <v>0</v>
      </c>
      <c r="DK11" s="491">
        <f t="shared" si="29"/>
        <v>0</v>
      </c>
      <c r="DL11" s="491">
        <f t="shared" si="29"/>
        <v>0</v>
      </c>
      <c r="DM11" s="491">
        <f t="shared" si="29"/>
        <v>0</v>
      </c>
      <c r="DN11" s="491">
        <f t="shared" si="29"/>
        <v>0</v>
      </c>
      <c r="DO11" s="491">
        <f t="shared" si="29"/>
        <v>0</v>
      </c>
      <c r="DP11" s="491">
        <f t="shared" ref="DP11:DW11" si="30">SUMIF($C:$C,"58.6x",DP:DP)</f>
        <v>0</v>
      </c>
      <c r="DQ11" s="491">
        <f t="shared" si="30"/>
        <v>0</v>
      </c>
      <c r="DR11" s="491">
        <f t="shared" si="30"/>
        <v>0</v>
      </c>
      <c r="DS11" s="491">
        <f t="shared" si="30"/>
        <v>0</v>
      </c>
      <c r="DT11" s="491">
        <f t="shared" si="30"/>
        <v>0</v>
      </c>
      <c r="DU11" s="491">
        <f t="shared" si="30"/>
        <v>0</v>
      </c>
      <c r="DV11" s="491">
        <f t="shared" si="30"/>
        <v>0</v>
      </c>
      <c r="DW11" s="490">
        <f t="shared" si="30"/>
        <v>0</v>
      </c>
      <c r="DX11" s="553"/>
    </row>
    <row r="12" spans="2:128" x14ac:dyDescent="0.2">
      <c r="B12" s="562" t="s">
        <v>518</v>
      </c>
      <c r="C12" s="561" t="s">
        <v>519</v>
      </c>
      <c r="D12" s="564"/>
      <c r="E12" s="494"/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6"/>
      <c r="S12" s="495"/>
      <c r="T12" s="496"/>
      <c r="U12" s="495"/>
      <c r="V12" s="494"/>
      <c r="W12" s="494"/>
      <c r="X12" s="493">
        <f t="shared" ref="X12:BC12" si="31">SUMIF($C:$C,"58.7x",X:X)</f>
        <v>0</v>
      </c>
      <c r="Y12" s="493">
        <f t="shared" si="31"/>
        <v>0</v>
      </c>
      <c r="Z12" s="493">
        <f t="shared" si="31"/>
        <v>0</v>
      </c>
      <c r="AA12" s="493">
        <f t="shared" si="31"/>
        <v>0</v>
      </c>
      <c r="AB12" s="493">
        <f t="shared" si="31"/>
        <v>0</v>
      </c>
      <c r="AC12" s="493">
        <f t="shared" si="31"/>
        <v>0</v>
      </c>
      <c r="AD12" s="493">
        <f t="shared" si="31"/>
        <v>0</v>
      </c>
      <c r="AE12" s="493">
        <f t="shared" si="31"/>
        <v>0</v>
      </c>
      <c r="AF12" s="493">
        <f t="shared" si="31"/>
        <v>0</v>
      </c>
      <c r="AG12" s="493">
        <f t="shared" si="31"/>
        <v>0</v>
      </c>
      <c r="AH12" s="493">
        <f t="shared" si="31"/>
        <v>0</v>
      </c>
      <c r="AI12" s="493">
        <f t="shared" si="31"/>
        <v>0</v>
      </c>
      <c r="AJ12" s="493">
        <f t="shared" si="31"/>
        <v>0</v>
      </c>
      <c r="AK12" s="493">
        <f t="shared" si="31"/>
        <v>0</v>
      </c>
      <c r="AL12" s="493">
        <f t="shared" si="31"/>
        <v>0</v>
      </c>
      <c r="AM12" s="493">
        <f t="shared" si="31"/>
        <v>0</v>
      </c>
      <c r="AN12" s="493">
        <f t="shared" si="31"/>
        <v>0</v>
      </c>
      <c r="AO12" s="493">
        <f t="shared" si="31"/>
        <v>0</v>
      </c>
      <c r="AP12" s="493">
        <f t="shared" si="31"/>
        <v>0</v>
      </c>
      <c r="AQ12" s="493">
        <f t="shared" si="31"/>
        <v>0</v>
      </c>
      <c r="AR12" s="493">
        <f t="shared" si="31"/>
        <v>0</v>
      </c>
      <c r="AS12" s="493">
        <f t="shared" si="31"/>
        <v>0</v>
      </c>
      <c r="AT12" s="493">
        <f t="shared" si="31"/>
        <v>0</v>
      </c>
      <c r="AU12" s="493">
        <f t="shared" si="31"/>
        <v>0</v>
      </c>
      <c r="AV12" s="493">
        <f t="shared" si="31"/>
        <v>0</v>
      </c>
      <c r="AW12" s="493">
        <f t="shared" si="31"/>
        <v>0</v>
      </c>
      <c r="AX12" s="493">
        <f t="shared" si="31"/>
        <v>0</v>
      </c>
      <c r="AY12" s="493">
        <f t="shared" si="31"/>
        <v>0</v>
      </c>
      <c r="AZ12" s="493">
        <f t="shared" si="31"/>
        <v>0</v>
      </c>
      <c r="BA12" s="493">
        <f t="shared" si="31"/>
        <v>0</v>
      </c>
      <c r="BB12" s="493">
        <f t="shared" si="31"/>
        <v>0</v>
      </c>
      <c r="BC12" s="493">
        <f t="shared" si="31"/>
        <v>0</v>
      </c>
      <c r="BD12" s="493">
        <f t="shared" ref="BD12:CI12" si="32">SUMIF($C:$C,"58.7x",BD:BD)</f>
        <v>0</v>
      </c>
      <c r="BE12" s="493">
        <f t="shared" si="32"/>
        <v>0</v>
      </c>
      <c r="BF12" s="493">
        <f t="shared" si="32"/>
        <v>0</v>
      </c>
      <c r="BG12" s="493">
        <f t="shared" si="32"/>
        <v>0</v>
      </c>
      <c r="BH12" s="493">
        <f t="shared" si="32"/>
        <v>0</v>
      </c>
      <c r="BI12" s="493">
        <f t="shared" si="32"/>
        <v>0</v>
      </c>
      <c r="BJ12" s="493">
        <f t="shared" si="32"/>
        <v>0</v>
      </c>
      <c r="BK12" s="493">
        <f t="shared" si="32"/>
        <v>0</v>
      </c>
      <c r="BL12" s="493">
        <f t="shared" si="32"/>
        <v>0</v>
      </c>
      <c r="BM12" s="493">
        <f t="shared" si="32"/>
        <v>0</v>
      </c>
      <c r="BN12" s="493">
        <f t="shared" si="32"/>
        <v>0</v>
      </c>
      <c r="BO12" s="493">
        <f t="shared" si="32"/>
        <v>0</v>
      </c>
      <c r="BP12" s="493">
        <f t="shared" si="32"/>
        <v>0</v>
      </c>
      <c r="BQ12" s="493">
        <f t="shared" si="32"/>
        <v>0</v>
      </c>
      <c r="BR12" s="493">
        <f t="shared" si="32"/>
        <v>0</v>
      </c>
      <c r="BS12" s="493">
        <f t="shared" si="32"/>
        <v>0</v>
      </c>
      <c r="BT12" s="493">
        <f t="shared" si="32"/>
        <v>0</v>
      </c>
      <c r="BU12" s="493">
        <f t="shared" si="32"/>
        <v>0</v>
      </c>
      <c r="BV12" s="493">
        <f t="shared" si="32"/>
        <v>0</v>
      </c>
      <c r="BW12" s="493">
        <f t="shared" si="32"/>
        <v>0</v>
      </c>
      <c r="BX12" s="493">
        <f t="shared" si="32"/>
        <v>0</v>
      </c>
      <c r="BY12" s="493">
        <f t="shared" si="32"/>
        <v>0</v>
      </c>
      <c r="BZ12" s="493">
        <f t="shared" si="32"/>
        <v>0</v>
      </c>
      <c r="CA12" s="493">
        <f t="shared" si="32"/>
        <v>0</v>
      </c>
      <c r="CB12" s="493">
        <f t="shared" si="32"/>
        <v>0</v>
      </c>
      <c r="CC12" s="493">
        <f t="shared" si="32"/>
        <v>0</v>
      </c>
      <c r="CD12" s="493">
        <f t="shared" si="32"/>
        <v>0</v>
      </c>
      <c r="CE12" s="493">
        <f t="shared" si="32"/>
        <v>0</v>
      </c>
      <c r="CF12" s="493">
        <f t="shared" si="32"/>
        <v>0</v>
      </c>
      <c r="CG12" s="493">
        <f t="shared" si="32"/>
        <v>0</v>
      </c>
      <c r="CH12" s="493">
        <f t="shared" si="32"/>
        <v>0</v>
      </c>
      <c r="CI12" s="493">
        <f t="shared" si="32"/>
        <v>0</v>
      </c>
      <c r="CJ12" s="493">
        <f t="shared" ref="CJ12:DO12" si="33">SUMIF($C:$C,"58.7x",CJ:CJ)</f>
        <v>0</v>
      </c>
      <c r="CK12" s="493">
        <f t="shared" si="33"/>
        <v>0</v>
      </c>
      <c r="CL12" s="493">
        <f t="shared" si="33"/>
        <v>0</v>
      </c>
      <c r="CM12" s="493">
        <f t="shared" si="33"/>
        <v>0</v>
      </c>
      <c r="CN12" s="493">
        <f t="shared" si="33"/>
        <v>0</v>
      </c>
      <c r="CO12" s="493">
        <f t="shared" si="33"/>
        <v>0</v>
      </c>
      <c r="CP12" s="493">
        <f t="shared" si="33"/>
        <v>0</v>
      </c>
      <c r="CQ12" s="493">
        <f t="shared" si="33"/>
        <v>0</v>
      </c>
      <c r="CR12" s="493">
        <f t="shared" si="33"/>
        <v>0</v>
      </c>
      <c r="CS12" s="493">
        <f t="shared" si="33"/>
        <v>0</v>
      </c>
      <c r="CT12" s="493">
        <f t="shared" si="33"/>
        <v>0</v>
      </c>
      <c r="CU12" s="493">
        <f t="shared" si="33"/>
        <v>0</v>
      </c>
      <c r="CV12" s="493">
        <f t="shared" si="33"/>
        <v>0</v>
      </c>
      <c r="CW12" s="493">
        <f t="shared" si="33"/>
        <v>0</v>
      </c>
      <c r="CX12" s="493">
        <f t="shared" si="33"/>
        <v>0</v>
      </c>
      <c r="CY12" s="492">
        <f t="shared" si="33"/>
        <v>0</v>
      </c>
      <c r="CZ12" s="491">
        <f t="shared" si="33"/>
        <v>0</v>
      </c>
      <c r="DA12" s="491">
        <f t="shared" si="33"/>
        <v>0</v>
      </c>
      <c r="DB12" s="491">
        <f t="shared" si="33"/>
        <v>0</v>
      </c>
      <c r="DC12" s="491">
        <f t="shared" si="33"/>
        <v>0</v>
      </c>
      <c r="DD12" s="491">
        <f t="shared" si="33"/>
        <v>0</v>
      </c>
      <c r="DE12" s="491">
        <f t="shared" si="33"/>
        <v>0</v>
      </c>
      <c r="DF12" s="491">
        <f t="shared" si="33"/>
        <v>0</v>
      </c>
      <c r="DG12" s="491">
        <f t="shared" si="33"/>
        <v>0</v>
      </c>
      <c r="DH12" s="491">
        <f t="shared" si="33"/>
        <v>0</v>
      </c>
      <c r="DI12" s="491">
        <f t="shared" si="33"/>
        <v>0</v>
      </c>
      <c r="DJ12" s="491">
        <f t="shared" si="33"/>
        <v>0</v>
      </c>
      <c r="DK12" s="491">
        <f t="shared" si="33"/>
        <v>0</v>
      </c>
      <c r="DL12" s="491">
        <f t="shared" si="33"/>
        <v>0</v>
      </c>
      <c r="DM12" s="491">
        <f t="shared" si="33"/>
        <v>0</v>
      </c>
      <c r="DN12" s="491">
        <f t="shared" si="33"/>
        <v>0</v>
      </c>
      <c r="DO12" s="491">
        <f t="shared" si="33"/>
        <v>0</v>
      </c>
      <c r="DP12" s="491">
        <f t="shared" ref="DP12:DW12" si="34">SUMIF($C:$C,"58.7x",DP:DP)</f>
        <v>0</v>
      </c>
      <c r="DQ12" s="491">
        <f t="shared" si="34"/>
        <v>0</v>
      </c>
      <c r="DR12" s="491">
        <f t="shared" si="34"/>
        <v>0</v>
      </c>
      <c r="DS12" s="491">
        <f t="shared" si="34"/>
        <v>0</v>
      </c>
      <c r="DT12" s="491">
        <f t="shared" si="34"/>
        <v>0</v>
      </c>
      <c r="DU12" s="491">
        <f t="shared" si="34"/>
        <v>0</v>
      </c>
      <c r="DV12" s="491">
        <f t="shared" si="34"/>
        <v>0</v>
      </c>
      <c r="DW12" s="490">
        <f t="shared" si="34"/>
        <v>0</v>
      </c>
      <c r="DX12" s="553"/>
    </row>
    <row r="13" spans="2:128" x14ac:dyDescent="0.2">
      <c r="B13" s="560" t="s">
        <v>520</v>
      </c>
      <c r="C13" s="559" t="s">
        <v>803</v>
      </c>
      <c r="D13" s="494"/>
      <c r="E13" s="494"/>
      <c r="F13" s="494"/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6"/>
      <c r="S13" s="495"/>
      <c r="T13" s="496"/>
      <c r="U13" s="558"/>
      <c r="V13" s="493"/>
      <c r="W13" s="493"/>
      <c r="X13" s="493"/>
      <c r="Y13" s="493"/>
      <c r="Z13" s="493"/>
      <c r="AA13" s="493"/>
      <c r="AB13" s="493"/>
      <c r="AC13" s="493"/>
      <c r="AD13" s="493"/>
      <c r="AE13" s="493"/>
      <c r="AF13" s="493"/>
      <c r="AG13" s="493"/>
      <c r="AH13" s="493"/>
      <c r="AI13" s="493"/>
      <c r="AJ13" s="493"/>
      <c r="AK13" s="493"/>
      <c r="AL13" s="493"/>
      <c r="AM13" s="493"/>
      <c r="AN13" s="493"/>
      <c r="AO13" s="493"/>
      <c r="AP13" s="493"/>
      <c r="AQ13" s="493"/>
      <c r="AR13" s="493"/>
      <c r="AS13" s="493"/>
      <c r="AT13" s="493"/>
      <c r="AU13" s="493"/>
      <c r="AV13" s="493"/>
      <c r="AW13" s="493"/>
      <c r="AX13" s="493"/>
      <c r="AY13" s="493"/>
      <c r="AZ13" s="493"/>
      <c r="BA13" s="493"/>
      <c r="BB13" s="493"/>
      <c r="BC13" s="493"/>
      <c r="BD13" s="493"/>
      <c r="BE13" s="493"/>
      <c r="BF13" s="493"/>
      <c r="BG13" s="493"/>
      <c r="BH13" s="493"/>
      <c r="BI13" s="493"/>
      <c r="BJ13" s="493"/>
      <c r="BK13" s="493"/>
      <c r="BL13" s="493"/>
      <c r="BM13" s="493"/>
      <c r="BN13" s="493"/>
      <c r="BO13" s="493"/>
      <c r="BP13" s="493"/>
      <c r="BQ13" s="493"/>
      <c r="BR13" s="493"/>
      <c r="BS13" s="493"/>
      <c r="BT13" s="493"/>
      <c r="BU13" s="493"/>
      <c r="BV13" s="493"/>
      <c r="BW13" s="493"/>
      <c r="BX13" s="493"/>
      <c r="BY13" s="493"/>
      <c r="BZ13" s="493"/>
      <c r="CA13" s="493"/>
      <c r="CB13" s="493"/>
      <c r="CC13" s="493"/>
      <c r="CD13" s="493"/>
      <c r="CE13" s="493"/>
      <c r="CF13" s="493"/>
      <c r="CG13" s="493"/>
      <c r="CH13" s="493"/>
      <c r="CI13" s="493"/>
      <c r="CJ13" s="493"/>
      <c r="CK13" s="493"/>
      <c r="CL13" s="493"/>
      <c r="CM13" s="493"/>
      <c r="CN13" s="493"/>
      <c r="CO13" s="493"/>
      <c r="CP13" s="493"/>
      <c r="CQ13" s="493"/>
      <c r="CR13" s="493"/>
      <c r="CS13" s="493"/>
      <c r="CT13" s="493"/>
      <c r="CU13" s="493"/>
      <c r="CV13" s="493"/>
      <c r="CW13" s="493"/>
      <c r="CX13" s="493"/>
      <c r="CY13" s="492"/>
      <c r="CZ13" s="491"/>
      <c r="DA13" s="491"/>
      <c r="DB13" s="491"/>
      <c r="DC13" s="491"/>
      <c r="DD13" s="491"/>
      <c r="DE13" s="491"/>
      <c r="DF13" s="491"/>
      <c r="DG13" s="491"/>
      <c r="DH13" s="491"/>
      <c r="DI13" s="491"/>
      <c r="DJ13" s="491"/>
      <c r="DK13" s="491"/>
      <c r="DL13" s="491"/>
      <c r="DM13" s="491"/>
      <c r="DN13" s="491"/>
      <c r="DO13" s="491"/>
      <c r="DP13" s="491"/>
      <c r="DQ13" s="491"/>
      <c r="DR13" s="491"/>
      <c r="DS13" s="491"/>
      <c r="DT13" s="491"/>
      <c r="DU13" s="491"/>
      <c r="DV13" s="491"/>
      <c r="DW13" s="490"/>
      <c r="DX13" s="553"/>
    </row>
    <row r="14" spans="2:128" x14ac:dyDescent="0.2">
      <c r="B14" s="562" t="s">
        <v>521</v>
      </c>
      <c r="C14" s="561" t="s">
        <v>522</v>
      </c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6"/>
      <c r="S14" s="495"/>
      <c r="T14" s="496"/>
      <c r="U14" s="495"/>
      <c r="V14" s="494"/>
      <c r="W14" s="494"/>
      <c r="X14" s="493">
        <f t="shared" ref="X14:BC14" si="35">SUMIF($C:$C,"59.1x",X:X)</f>
        <v>0</v>
      </c>
      <c r="Y14" s="493">
        <f t="shared" si="35"/>
        <v>0</v>
      </c>
      <c r="Z14" s="493">
        <f t="shared" si="35"/>
        <v>0</v>
      </c>
      <c r="AA14" s="493">
        <f t="shared" si="35"/>
        <v>0</v>
      </c>
      <c r="AB14" s="493">
        <f t="shared" si="35"/>
        <v>0</v>
      </c>
      <c r="AC14" s="493">
        <f t="shared" si="35"/>
        <v>0</v>
      </c>
      <c r="AD14" s="493">
        <f t="shared" si="35"/>
        <v>0</v>
      </c>
      <c r="AE14" s="493">
        <f t="shared" si="35"/>
        <v>0</v>
      </c>
      <c r="AF14" s="493">
        <f t="shared" si="35"/>
        <v>0</v>
      </c>
      <c r="AG14" s="493">
        <f t="shared" si="35"/>
        <v>0</v>
      </c>
      <c r="AH14" s="493">
        <f t="shared" si="35"/>
        <v>0</v>
      </c>
      <c r="AI14" s="493">
        <f t="shared" si="35"/>
        <v>0</v>
      </c>
      <c r="AJ14" s="493">
        <f t="shared" si="35"/>
        <v>0</v>
      </c>
      <c r="AK14" s="493">
        <f t="shared" si="35"/>
        <v>0</v>
      </c>
      <c r="AL14" s="493">
        <f t="shared" si="35"/>
        <v>0</v>
      </c>
      <c r="AM14" s="493">
        <f t="shared" si="35"/>
        <v>0</v>
      </c>
      <c r="AN14" s="493">
        <f t="shared" si="35"/>
        <v>0</v>
      </c>
      <c r="AO14" s="493">
        <f t="shared" si="35"/>
        <v>0</v>
      </c>
      <c r="AP14" s="493">
        <f t="shared" si="35"/>
        <v>0</v>
      </c>
      <c r="AQ14" s="493">
        <f t="shared" si="35"/>
        <v>0</v>
      </c>
      <c r="AR14" s="493">
        <f t="shared" si="35"/>
        <v>0</v>
      </c>
      <c r="AS14" s="493">
        <f t="shared" si="35"/>
        <v>0</v>
      </c>
      <c r="AT14" s="493">
        <f t="shared" si="35"/>
        <v>0</v>
      </c>
      <c r="AU14" s="493">
        <f t="shared" si="35"/>
        <v>0</v>
      </c>
      <c r="AV14" s="493">
        <f t="shared" si="35"/>
        <v>0</v>
      </c>
      <c r="AW14" s="493">
        <f t="shared" si="35"/>
        <v>0</v>
      </c>
      <c r="AX14" s="493">
        <f t="shared" si="35"/>
        <v>0</v>
      </c>
      <c r="AY14" s="493">
        <f t="shared" si="35"/>
        <v>0</v>
      </c>
      <c r="AZ14" s="493">
        <f t="shared" si="35"/>
        <v>0</v>
      </c>
      <c r="BA14" s="493">
        <f t="shared" si="35"/>
        <v>0</v>
      </c>
      <c r="BB14" s="493">
        <f t="shared" si="35"/>
        <v>0</v>
      </c>
      <c r="BC14" s="493">
        <f t="shared" si="35"/>
        <v>0</v>
      </c>
      <c r="BD14" s="493">
        <f t="shared" ref="BD14:CI14" si="36">SUMIF($C:$C,"59.1x",BD:BD)</f>
        <v>0</v>
      </c>
      <c r="BE14" s="493">
        <f t="shared" si="36"/>
        <v>0</v>
      </c>
      <c r="BF14" s="493">
        <f t="shared" si="36"/>
        <v>0</v>
      </c>
      <c r="BG14" s="493">
        <f t="shared" si="36"/>
        <v>0</v>
      </c>
      <c r="BH14" s="493">
        <f t="shared" si="36"/>
        <v>0</v>
      </c>
      <c r="BI14" s="493">
        <f t="shared" si="36"/>
        <v>0</v>
      </c>
      <c r="BJ14" s="493">
        <f t="shared" si="36"/>
        <v>0</v>
      </c>
      <c r="BK14" s="493">
        <f t="shared" si="36"/>
        <v>0</v>
      </c>
      <c r="BL14" s="493">
        <f t="shared" si="36"/>
        <v>0</v>
      </c>
      <c r="BM14" s="493">
        <f t="shared" si="36"/>
        <v>0</v>
      </c>
      <c r="BN14" s="493">
        <f t="shared" si="36"/>
        <v>0</v>
      </c>
      <c r="BO14" s="493">
        <f t="shared" si="36"/>
        <v>0</v>
      </c>
      <c r="BP14" s="493">
        <f t="shared" si="36"/>
        <v>0</v>
      </c>
      <c r="BQ14" s="493">
        <f t="shared" si="36"/>
        <v>0</v>
      </c>
      <c r="BR14" s="493">
        <f t="shared" si="36"/>
        <v>0</v>
      </c>
      <c r="BS14" s="493">
        <f t="shared" si="36"/>
        <v>0</v>
      </c>
      <c r="BT14" s="493">
        <f t="shared" si="36"/>
        <v>0</v>
      </c>
      <c r="BU14" s="493">
        <f t="shared" si="36"/>
        <v>0</v>
      </c>
      <c r="BV14" s="493">
        <f t="shared" si="36"/>
        <v>0</v>
      </c>
      <c r="BW14" s="493">
        <f t="shared" si="36"/>
        <v>0</v>
      </c>
      <c r="BX14" s="493">
        <f t="shared" si="36"/>
        <v>0</v>
      </c>
      <c r="BY14" s="493">
        <f t="shared" si="36"/>
        <v>0</v>
      </c>
      <c r="BZ14" s="493">
        <f t="shared" si="36"/>
        <v>0</v>
      </c>
      <c r="CA14" s="493">
        <f t="shared" si="36"/>
        <v>0</v>
      </c>
      <c r="CB14" s="493">
        <f t="shared" si="36"/>
        <v>0</v>
      </c>
      <c r="CC14" s="493">
        <f t="shared" si="36"/>
        <v>0</v>
      </c>
      <c r="CD14" s="493">
        <f t="shared" si="36"/>
        <v>0</v>
      </c>
      <c r="CE14" s="493">
        <f t="shared" si="36"/>
        <v>0</v>
      </c>
      <c r="CF14" s="493">
        <f t="shared" si="36"/>
        <v>0</v>
      </c>
      <c r="CG14" s="493">
        <f t="shared" si="36"/>
        <v>0</v>
      </c>
      <c r="CH14" s="493">
        <f t="shared" si="36"/>
        <v>0</v>
      </c>
      <c r="CI14" s="493">
        <f t="shared" si="36"/>
        <v>0</v>
      </c>
      <c r="CJ14" s="493">
        <f t="shared" ref="CJ14:DO14" si="37">SUMIF($C:$C,"59.1x",CJ:CJ)</f>
        <v>0</v>
      </c>
      <c r="CK14" s="493">
        <f t="shared" si="37"/>
        <v>0</v>
      </c>
      <c r="CL14" s="493">
        <f t="shared" si="37"/>
        <v>0</v>
      </c>
      <c r="CM14" s="493">
        <f t="shared" si="37"/>
        <v>0</v>
      </c>
      <c r="CN14" s="493">
        <f t="shared" si="37"/>
        <v>0</v>
      </c>
      <c r="CO14" s="493">
        <f t="shared" si="37"/>
        <v>0</v>
      </c>
      <c r="CP14" s="493">
        <f t="shared" si="37"/>
        <v>0</v>
      </c>
      <c r="CQ14" s="493">
        <f t="shared" si="37"/>
        <v>0</v>
      </c>
      <c r="CR14" s="493">
        <f t="shared" si="37"/>
        <v>0</v>
      </c>
      <c r="CS14" s="493">
        <f t="shared" si="37"/>
        <v>0</v>
      </c>
      <c r="CT14" s="493">
        <f t="shared" si="37"/>
        <v>0</v>
      </c>
      <c r="CU14" s="493">
        <f t="shared" si="37"/>
        <v>0</v>
      </c>
      <c r="CV14" s="493">
        <f t="shared" si="37"/>
        <v>0</v>
      </c>
      <c r="CW14" s="493">
        <f t="shared" si="37"/>
        <v>0</v>
      </c>
      <c r="CX14" s="493">
        <f t="shared" si="37"/>
        <v>0</v>
      </c>
      <c r="CY14" s="492">
        <f t="shared" si="37"/>
        <v>0</v>
      </c>
      <c r="CZ14" s="491">
        <f t="shared" si="37"/>
        <v>0</v>
      </c>
      <c r="DA14" s="491">
        <f t="shared" si="37"/>
        <v>0</v>
      </c>
      <c r="DB14" s="491">
        <f t="shared" si="37"/>
        <v>0</v>
      </c>
      <c r="DC14" s="491">
        <f t="shared" si="37"/>
        <v>0</v>
      </c>
      <c r="DD14" s="491">
        <f t="shared" si="37"/>
        <v>0</v>
      </c>
      <c r="DE14" s="491">
        <f t="shared" si="37"/>
        <v>0</v>
      </c>
      <c r="DF14" s="491">
        <f t="shared" si="37"/>
        <v>0</v>
      </c>
      <c r="DG14" s="491">
        <f t="shared" si="37"/>
        <v>0</v>
      </c>
      <c r="DH14" s="491">
        <f t="shared" si="37"/>
        <v>0</v>
      </c>
      <c r="DI14" s="491">
        <f t="shared" si="37"/>
        <v>0</v>
      </c>
      <c r="DJ14" s="491">
        <f t="shared" si="37"/>
        <v>0</v>
      </c>
      <c r="DK14" s="491">
        <f t="shared" si="37"/>
        <v>0</v>
      </c>
      <c r="DL14" s="491">
        <f t="shared" si="37"/>
        <v>0</v>
      </c>
      <c r="DM14" s="491">
        <f t="shared" si="37"/>
        <v>0</v>
      </c>
      <c r="DN14" s="491">
        <f t="shared" si="37"/>
        <v>0</v>
      </c>
      <c r="DO14" s="491">
        <f t="shared" si="37"/>
        <v>0</v>
      </c>
      <c r="DP14" s="491">
        <f t="shared" ref="DP14:DW14" si="38">SUMIF($C:$C,"59.1x",DP:DP)</f>
        <v>0</v>
      </c>
      <c r="DQ14" s="491">
        <f t="shared" si="38"/>
        <v>0</v>
      </c>
      <c r="DR14" s="491">
        <f t="shared" si="38"/>
        <v>0</v>
      </c>
      <c r="DS14" s="491">
        <f t="shared" si="38"/>
        <v>0</v>
      </c>
      <c r="DT14" s="491">
        <f t="shared" si="38"/>
        <v>0</v>
      </c>
      <c r="DU14" s="491">
        <f t="shared" si="38"/>
        <v>0</v>
      </c>
      <c r="DV14" s="491">
        <f t="shared" si="38"/>
        <v>0</v>
      </c>
      <c r="DW14" s="490">
        <f t="shared" si="38"/>
        <v>0</v>
      </c>
      <c r="DX14" s="553"/>
    </row>
    <row r="15" spans="2:128" ht="51" x14ac:dyDescent="0.2">
      <c r="B15" s="551" t="s">
        <v>493</v>
      </c>
      <c r="C15" s="550" t="s">
        <v>815</v>
      </c>
      <c r="D15" s="549" t="s">
        <v>816</v>
      </c>
      <c r="E15" s="548" t="s">
        <v>569</v>
      </c>
      <c r="F15" s="515" t="s">
        <v>813</v>
      </c>
      <c r="G15" s="547" t="s">
        <v>817</v>
      </c>
      <c r="H15" s="515" t="s">
        <v>495</v>
      </c>
      <c r="I15" s="622">
        <v>0.36070105600000002</v>
      </c>
      <c r="J15" s="452">
        <v>2236.4070888627266</v>
      </c>
      <c r="K15" s="452">
        <v>2709.2887540809206</v>
      </c>
      <c r="L15" s="452">
        <v>209.06883629929274</v>
      </c>
      <c r="M15" s="452">
        <v>-461.91211633978617</v>
      </c>
      <c r="N15" s="452">
        <v>0.66224747303291531</v>
      </c>
      <c r="O15" s="452">
        <v>402.88761616607729</v>
      </c>
      <c r="P15" s="452">
        <v>2859.9953376795374</v>
      </c>
      <c r="Q15" s="452">
        <v>109.83892361428688</v>
      </c>
      <c r="R15" s="623">
        <v>127.88348561057023</v>
      </c>
      <c r="S15" s="546">
        <v>3</v>
      </c>
      <c r="T15" s="545">
        <v>3</v>
      </c>
      <c r="U15" s="544" t="s">
        <v>496</v>
      </c>
      <c r="V15" s="517" t="s">
        <v>124</v>
      </c>
      <c r="W15" s="533" t="s">
        <v>75</v>
      </c>
      <c r="X15" s="515">
        <v>0</v>
      </c>
      <c r="Y15" s="515">
        <v>5.9178400000004005E-4</v>
      </c>
      <c r="Z15" s="515">
        <v>2.3495299999998199E-3</v>
      </c>
      <c r="AA15" s="515">
        <v>5.2454250000004699E-3</v>
      </c>
      <c r="AB15" s="515">
        <v>9.2517160000003002E-3</v>
      </c>
      <c r="AC15" s="515">
        <v>1.4340696000000101E-2</v>
      </c>
      <c r="AD15" s="515">
        <v>2.0748215E-2</v>
      </c>
      <c r="AE15" s="515">
        <v>2.8693077000000001E-2</v>
      </c>
      <c r="AF15" s="515">
        <v>3.8162260000000198E-2</v>
      </c>
      <c r="AG15" s="515">
        <v>4.9143814000000202E-2</v>
      </c>
      <c r="AH15" s="515">
        <v>6.1626841999999703E-2</v>
      </c>
      <c r="AI15" s="515">
        <v>7.5477956999999707E-2</v>
      </c>
      <c r="AJ15" s="515">
        <v>9.0592884000000096E-2</v>
      </c>
      <c r="AK15" s="515">
        <v>0.106955336</v>
      </c>
      <c r="AL15" s="515">
        <v>0.12454984199999999</v>
      </c>
      <c r="AM15" s="515">
        <v>0.143361725</v>
      </c>
      <c r="AN15" s="515">
        <v>0.163323673</v>
      </c>
      <c r="AO15" s="515">
        <v>0.18444165900000001</v>
      </c>
      <c r="AP15" s="515">
        <v>0.206686393</v>
      </c>
      <c r="AQ15" s="515">
        <v>0.230028384</v>
      </c>
      <c r="AR15" s="515">
        <v>0.25443790500000002</v>
      </c>
      <c r="AS15" s="515">
        <v>0.27979185899999998</v>
      </c>
      <c r="AT15" s="515">
        <v>0.30597143999999998</v>
      </c>
      <c r="AU15" s="515">
        <v>0.332950038</v>
      </c>
      <c r="AV15" s="515">
        <v>0.36070105600000002</v>
      </c>
      <c r="AW15" s="515">
        <v>0.38919789399999999</v>
      </c>
      <c r="AX15" s="515">
        <v>0.38919789399999999</v>
      </c>
      <c r="AY15" s="515">
        <v>0.38919789399999999</v>
      </c>
      <c r="AZ15" s="515">
        <v>0.38919789399999999</v>
      </c>
      <c r="BA15" s="515">
        <v>0.38919789399999999</v>
      </c>
      <c r="BB15" s="515">
        <v>0.38919789399999999</v>
      </c>
      <c r="BC15" s="515">
        <v>0.38919789399999999</v>
      </c>
      <c r="BD15" s="515">
        <v>0.38919789399999999</v>
      </c>
      <c r="BE15" s="515">
        <v>0.38919789399999999</v>
      </c>
      <c r="BF15" s="515">
        <v>0.38919789399999999</v>
      </c>
      <c r="BG15" s="515">
        <v>0.38919789399999999</v>
      </c>
      <c r="BH15" s="515">
        <v>0.38919789399999999</v>
      </c>
      <c r="BI15" s="515">
        <v>0.38919789399999999</v>
      </c>
      <c r="BJ15" s="515">
        <v>0.38919789399999999</v>
      </c>
      <c r="BK15" s="515">
        <v>0.38919789399999999</v>
      </c>
      <c r="BL15" s="515">
        <v>0.38919789399999999</v>
      </c>
      <c r="BM15" s="515">
        <v>0.38919789399999999</v>
      </c>
      <c r="BN15" s="515">
        <v>0.38919789399999999</v>
      </c>
      <c r="BO15" s="515">
        <v>0.38919789399999999</v>
      </c>
      <c r="BP15" s="515">
        <v>0.38919789399999999</v>
      </c>
      <c r="BQ15" s="515">
        <v>0.38919789399999999</v>
      </c>
      <c r="BR15" s="515">
        <v>0.38919789399999999</v>
      </c>
      <c r="BS15" s="515">
        <v>0.38919789399999999</v>
      </c>
      <c r="BT15" s="515">
        <v>0.38919789399999999</v>
      </c>
      <c r="BU15" s="515">
        <v>0.38919789399999999</v>
      </c>
      <c r="BV15" s="515">
        <v>0.38919789399999999</v>
      </c>
      <c r="BW15" s="515">
        <v>0.38919789399999999</v>
      </c>
      <c r="BX15" s="515">
        <v>0.38919789399999999</v>
      </c>
      <c r="BY15" s="515">
        <v>0.38919789399999999</v>
      </c>
      <c r="BZ15" s="515">
        <v>0.38919789399999999</v>
      </c>
      <c r="CA15" s="515">
        <v>0.38919789399999999</v>
      </c>
      <c r="CB15" s="515">
        <v>0.38919789399999999</v>
      </c>
      <c r="CC15" s="515">
        <v>0.38919789399999999</v>
      </c>
      <c r="CD15" s="515">
        <v>0.38919789399999999</v>
      </c>
      <c r="CE15" s="515">
        <v>0.38919789399999999</v>
      </c>
      <c r="CF15" s="515">
        <v>0.38919789399999999</v>
      </c>
      <c r="CG15" s="515">
        <v>0.38919789399999999</v>
      </c>
      <c r="CH15" s="515">
        <v>0.38919789399999999</v>
      </c>
      <c r="CI15" s="515">
        <v>0.38919789399999999</v>
      </c>
      <c r="CJ15" s="515">
        <v>0.38919789399999999</v>
      </c>
      <c r="CK15" s="515">
        <v>0.38919789399999999</v>
      </c>
      <c r="CL15" s="515">
        <v>0.38919789399999999</v>
      </c>
      <c r="CM15" s="515">
        <v>0.38919789399999999</v>
      </c>
      <c r="CN15" s="515">
        <v>0.38919789399999999</v>
      </c>
      <c r="CO15" s="515">
        <v>0.38919789399999999</v>
      </c>
      <c r="CP15" s="515">
        <v>0.38919789399999999</v>
      </c>
      <c r="CQ15" s="515">
        <v>0.38919789399999999</v>
      </c>
      <c r="CR15" s="515">
        <v>0.38919789399999999</v>
      </c>
      <c r="CS15" s="515">
        <v>0.38919789399999999</v>
      </c>
      <c r="CT15" s="515">
        <v>0.38919789399999999</v>
      </c>
      <c r="CU15" s="515">
        <v>0.38919789399999999</v>
      </c>
      <c r="CV15" s="515">
        <v>0.38919789399999999</v>
      </c>
      <c r="CW15" s="515">
        <v>0.38919789399999999</v>
      </c>
      <c r="CX15" s="515">
        <v>0.38919789399999999</v>
      </c>
      <c r="CY15" s="515">
        <v>0.38919789399999999</v>
      </c>
      <c r="CZ15" s="514">
        <v>0</v>
      </c>
      <c r="DA15" s="513">
        <v>0</v>
      </c>
      <c r="DB15" s="513">
        <v>0</v>
      </c>
      <c r="DC15" s="513">
        <v>0</v>
      </c>
      <c r="DD15" s="513">
        <v>0</v>
      </c>
      <c r="DE15" s="513">
        <v>0</v>
      </c>
      <c r="DF15" s="513">
        <v>0</v>
      </c>
      <c r="DG15" s="513">
        <v>0</v>
      </c>
      <c r="DH15" s="513">
        <v>0</v>
      </c>
      <c r="DI15" s="513">
        <v>0</v>
      </c>
      <c r="DJ15" s="513">
        <v>0</v>
      </c>
      <c r="DK15" s="513">
        <v>0</v>
      </c>
      <c r="DL15" s="513">
        <v>0</v>
      </c>
      <c r="DM15" s="513">
        <v>0</v>
      </c>
      <c r="DN15" s="513">
        <v>0</v>
      </c>
      <c r="DO15" s="513">
        <v>0</v>
      </c>
      <c r="DP15" s="513">
        <v>0</v>
      </c>
      <c r="DQ15" s="513">
        <v>0</v>
      </c>
      <c r="DR15" s="513">
        <v>0</v>
      </c>
      <c r="DS15" s="513">
        <v>0</v>
      </c>
      <c r="DT15" s="513">
        <v>0</v>
      </c>
      <c r="DU15" s="513">
        <v>0</v>
      </c>
      <c r="DV15" s="513">
        <v>0</v>
      </c>
      <c r="DW15" s="512">
        <v>0</v>
      </c>
      <c r="DX15" s="553"/>
    </row>
    <row r="16" spans="2:128" x14ac:dyDescent="0.2">
      <c r="B16" s="543"/>
      <c r="C16" s="563"/>
      <c r="D16" s="541"/>
      <c r="E16" s="539"/>
      <c r="F16" s="539"/>
      <c r="G16" s="541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40"/>
      <c r="S16" s="539"/>
      <c r="T16" s="539"/>
      <c r="U16" s="524" t="s">
        <v>497</v>
      </c>
      <c r="V16" s="517" t="s">
        <v>124</v>
      </c>
      <c r="W16" s="533" t="s">
        <v>498</v>
      </c>
      <c r="X16" s="515">
        <v>2.7955956714729102</v>
      </c>
      <c r="Y16" s="515">
        <v>2.8043986492497703</v>
      </c>
      <c r="Z16" s="515">
        <v>2.8145555444189299</v>
      </c>
      <c r="AA16" s="515">
        <v>2.82514399913331</v>
      </c>
      <c r="AB16" s="515">
        <v>2.8361607336749697</v>
      </c>
      <c r="AC16" s="515">
        <v>2.8493230495145401</v>
      </c>
      <c r="AD16" s="515">
        <v>2.8650846466981701</v>
      </c>
      <c r="AE16" s="515">
        <v>2.8820661420230698</v>
      </c>
      <c r="AF16" s="515">
        <v>2.8999489672181498</v>
      </c>
      <c r="AG16" s="515">
        <v>2.9187759567440197</v>
      </c>
      <c r="AH16" s="515">
        <v>2.93777914803991</v>
      </c>
      <c r="AI16" s="515">
        <v>2.9569226183110802</v>
      </c>
      <c r="AJ16" s="515">
        <v>2.9768159481003598</v>
      </c>
      <c r="AK16" s="515">
        <v>2.9976447856115302</v>
      </c>
      <c r="AL16" s="515">
        <v>3.0194671335405299</v>
      </c>
      <c r="AM16" s="515">
        <v>3.0419865760086702</v>
      </c>
      <c r="AN16" s="515">
        <v>3.0656427009425702</v>
      </c>
      <c r="AO16" s="515">
        <v>3.0903974803484102</v>
      </c>
      <c r="AP16" s="515">
        <v>3.1162637703450602</v>
      </c>
      <c r="AQ16" s="515">
        <v>3.1433181035486499</v>
      </c>
      <c r="AR16" s="515">
        <v>3.1709938801392901</v>
      </c>
      <c r="AS16" s="515">
        <v>3.1991777504497101</v>
      </c>
      <c r="AT16" s="515">
        <v>3.22854289500353</v>
      </c>
      <c r="AU16" s="515">
        <v>3.2593487432924797</v>
      </c>
      <c r="AV16" s="515">
        <v>3.2917237326683999</v>
      </c>
      <c r="AW16" s="515">
        <v>3.2917237326683999</v>
      </c>
      <c r="AX16" s="515">
        <v>3.2917237326683999</v>
      </c>
      <c r="AY16" s="515">
        <v>3.2917237326683999</v>
      </c>
      <c r="AZ16" s="515">
        <v>3.2917237326683999</v>
      </c>
      <c r="BA16" s="515">
        <v>3.2917237326683999</v>
      </c>
      <c r="BB16" s="515">
        <v>3.2917237326683999</v>
      </c>
      <c r="BC16" s="515">
        <v>3.2917237326683999</v>
      </c>
      <c r="BD16" s="515">
        <v>3.2917237326683999</v>
      </c>
      <c r="BE16" s="515">
        <v>3.2917237326683999</v>
      </c>
      <c r="BF16" s="515">
        <v>3.2917237326683999</v>
      </c>
      <c r="BG16" s="515">
        <v>3.2917237326683999</v>
      </c>
      <c r="BH16" s="515">
        <v>3.2917237326683999</v>
      </c>
      <c r="BI16" s="515">
        <v>3.2917237326683999</v>
      </c>
      <c r="BJ16" s="515">
        <v>3.2917237326683999</v>
      </c>
      <c r="BK16" s="515">
        <v>3.2917237326683999</v>
      </c>
      <c r="BL16" s="515">
        <v>3.2917237326683999</v>
      </c>
      <c r="BM16" s="515">
        <v>3.2917237326683999</v>
      </c>
      <c r="BN16" s="515">
        <v>3.2917237326683999</v>
      </c>
      <c r="BO16" s="515">
        <v>3.2917237326683999</v>
      </c>
      <c r="BP16" s="515">
        <v>3.2917237326683999</v>
      </c>
      <c r="BQ16" s="515">
        <v>3.2917237326683999</v>
      </c>
      <c r="BR16" s="515">
        <v>3.2917237326683999</v>
      </c>
      <c r="BS16" s="515">
        <v>3.2917237326683999</v>
      </c>
      <c r="BT16" s="515">
        <v>3.2917237326683999</v>
      </c>
      <c r="BU16" s="515">
        <v>3.2917237326683999</v>
      </c>
      <c r="BV16" s="515">
        <v>3.2917237326683999</v>
      </c>
      <c r="BW16" s="515">
        <v>3.2917237326683999</v>
      </c>
      <c r="BX16" s="515">
        <v>3.2917237326683999</v>
      </c>
      <c r="BY16" s="515">
        <v>3.2917237326683999</v>
      </c>
      <c r="BZ16" s="515">
        <v>3.2917237326683999</v>
      </c>
      <c r="CA16" s="515">
        <v>3.2917237326683999</v>
      </c>
      <c r="CB16" s="515">
        <v>3.2917237326683999</v>
      </c>
      <c r="CC16" s="515">
        <v>3.2917237326683999</v>
      </c>
      <c r="CD16" s="515">
        <v>3.2917237326683999</v>
      </c>
      <c r="CE16" s="515">
        <v>3.2917237326683999</v>
      </c>
      <c r="CF16" s="515">
        <v>3.2917237326683999</v>
      </c>
      <c r="CG16" s="515">
        <v>3.2917237326683999</v>
      </c>
      <c r="CH16" s="515">
        <v>3.2917237326683999</v>
      </c>
      <c r="CI16" s="515">
        <v>3.2917237326683999</v>
      </c>
      <c r="CJ16" s="515">
        <v>3.2917237326683999</v>
      </c>
      <c r="CK16" s="515">
        <v>3.2917237326683999</v>
      </c>
      <c r="CL16" s="515">
        <v>3.2917237326683999</v>
      </c>
      <c r="CM16" s="515">
        <v>3.2917237326683999</v>
      </c>
      <c r="CN16" s="515">
        <v>3.2917237326683999</v>
      </c>
      <c r="CO16" s="515">
        <v>3.2917237326683999</v>
      </c>
      <c r="CP16" s="515">
        <v>3.2917237326683999</v>
      </c>
      <c r="CQ16" s="515">
        <v>3.2917237326683999</v>
      </c>
      <c r="CR16" s="515">
        <v>3.2917237326683999</v>
      </c>
      <c r="CS16" s="515">
        <v>3.2917237326683999</v>
      </c>
      <c r="CT16" s="515">
        <v>3.2917237326683999</v>
      </c>
      <c r="CU16" s="515">
        <v>3.2917237326683999</v>
      </c>
      <c r="CV16" s="515">
        <v>3.2917237326683999</v>
      </c>
      <c r="CW16" s="515">
        <v>3.2917237326683999</v>
      </c>
      <c r="CX16" s="515">
        <v>3.2917237326683999</v>
      </c>
      <c r="CY16" s="515">
        <v>3.2917237326683999</v>
      </c>
      <c r="CZ16" s="514">
        <v>0</v>
      </c>
      <c r="DA16" s="513">
        <v>0</v>
      </c>
      <c r="DB16" s="513">
        <v>0</v>
      </c>
      <c r="DC16" s="513">
        <v>0</v>
      </c>
      <c r="DD16" s="513">
        <v>0</v>
      </c>
      <c r="DE16" s="513">
        <v>0</v>
      </c>
      <c r="DF16" s="513">
        <v>0</v>
      </c>
      <c r="DG16" s="513">
        <v>0</v>
      </c>
      <c r="DH16" s="513">
        <v>0</v>
      </c>
      <c r="DI16" s="513">
        <v>0</v>
      </c>
      <c r="DJ16" s="513">
        <v>0</v>
      </c>
      <c r="DK16" s="513">
        <v>0</v>
      </c>
      <c r="DL16" s="513">
        <v>0</v>
      </c>
      <c r="DM16" s="513">
        <v>0</v>
      </c>
      <c r="DN16" s="513">
        <v>0</v>
      </c>
      <c r="DO16" s="513">
        <v>0</v>
      </c>
      <c r="DP16" s="513">
        <v>0</v>
      </c>
      <c r="DQ16" s="513">
        <v>0</v>
      </c>
      <c r="DR16" s="513">
        <v>0</v>
      </c>
      <c r="DS16" s="513">
        <v>0</v>
      </c>
      <c r="DT16" s="513">
        <v>0</v>
      </c>
      <c r="DU16" s="513">
        <v>0</v>
      </c>
      <c r="DV16" s="513">
        <v>0</v>
      </c>
      <c r="DW16" s="512">
        <v>0</v>
      </c>
      <c r="DX16" s="553"/>
    </row>
    <row r="17" spans="2:128" x14ac:dyDescent="0.2">
      <c r="B17" s="538"/>
      <c r="C17" s="537"/>
      <c r="D17" s="536"/>
      <c r="E17" s="536"/>
      <c r="F17" s="536"/>
      <c r="G17" s="536"/>
      <c r="H17" s="536"/>
      <c r="I17" s="534"/>
      <c r="J17" s="534"/>
      <c r="K17" s="534"/>
      <c r="L17" s="534"/>
      <c r="M17" s="534"/>
      <c r="N17" s="534"/>
      <c r="O17" s="534"/>
      <c r="P17" s="534"/>
      <c r="Q17" s="534"/>
      <c r="R17" s="535"/>
      <c r="S17" s="534"/>
      <c r="T17" s="534"/>
      <c r="U17" s="524" t="s">
        <v>499</v>
      </c>
      <c r="V17" s="517" t="s">
        <v>124</v>
      </c>
      <c r="W17" s="533" t="s">
        <v>498</v>
      </c>
      <c r="X17" s="515">
        <v>59.625926030853627</v>
      </c>
      <c r="Y17" s="515">
        <v>59.996295592732935</v>
      </c>
      <c r="Z17" s="515">
        <v>60.514275810426575</v>
      </c>
      <c r="AA17" s="515">
        <v>61.157897281168303</v>
      </c>
      <c r="AB17" s="515">
        <v>61.924980295865872</v>
      </c>
      <c r="AC17" s="515">
        <v>62.877905099114159</v>
      </c>
      <c r="AD17" s="515">
        <v>64.050993622613589</v>
      </c>
      <c r="AE17" s="515">
        <v>65.415745996068495</v>
      </c>
      <c r="AF17" s="515">
        <v>66.966845693693713</v>
      </c>
      <c r="AG17" s="515">
        <v>68.707283885530529</v>
      </c>
      <c r="AH17" s="515">
        <v>70.610002782396919</v>
      </c>
      <c r="AI17" s="515">
        <v>72.666795029126021</v>
      </c>
      <c r="AJ17" s="515">
        <v>74.893053468629091</v>
      </c>
      <c r="AK17" s="515">
        <v>77.29571076341125</v>
      </c>
      <c r="AL17" s="515">
        <v>79.879590435572197</v>
      </c>
      <c r="AM17" s="515">
        <v>82.636502233164009</v>
      </c>
      <c r="AN17" s="515">
        <v>85.582761128460973</v>
      </c>
      <c r="AO17" s="515">
        <v>88.721178674557848</v>
      </c>
      <c r="AP17" s="515">
        <v>92.056273068951967</v>
      </c>
      <c r="AQ17" s="515">
        <v>95.59463853889298</v>
      </c>
      <c r="AR17" s="515">
        <v>99.318351670258849</v>
      </c>
      <c r="AS17" s="515">
        <v>103.219626371033</v>
      </c>
      <c r="AT17" s="515">
        <v>107.31941677664328</v>
      </c>
      <c r="AU17" s="515">
        <v>111.63093276999538</v>
      </c>
      <c r="AV17" s="515">
        <v>116.16571851967078</v>
      </c>
      <c r="AW17" s="515">
        <v>116.16571851967078</v>
      </c>
      <c r="AX17" s="515">
        <v>116.16571851967078</v>
      </c>
      <c r="AY17" s="515">
        <v>116.16571851967078</v>
      </c>
      <c r="AZ17" s="515">
        <v>116.16571851967078</v>
      </c>
      <c r="BA17" s="515">
        <v>116.16571851967078</v>
      </c>
      <c r="BB17" s="515">
        <v>116.16571851967078</v>
      </c>
      <c r="BC17" s="515">
        <v>116.16571851967078</v>
      </c>
      <c r="BD17" s="515">
        <v>116.16571851967078</v>
      </c>
      <c r="BE17" s="515">
        <v>116.16571851967078</v>
      </c>
      <c r="BF17" s="515">
        <v>116.16571851967078</v>
      </c>
      <c r="BG17" s="515">
        <v>116.16571851967078</v>
      </c>
      <c r="BH17" s="515">
        <v>116.16571851967078</v>
      </c>
      <c r="BI17" s="515">
        <v>116.16571851967078</v>
      </c>
      <c r="BJ17" s="515">
        <v>116.16571851967078</v>
      </c>
      <c r="BK17" s="515">
        <v>116.16571851967078</v>
      </c>
      <c r="BL17" s="515">
        <v>116.16571851967078</v>
      </c>
      <c r="BM17" s="515">
        <v>116.16571851967078</v>
      </c>
      <c r="BN17" s="515">
        <v>116.16571851967078</v>
      </c>
      <c r="BO17" s="515">
        <v>116.16571851967078</v>
      </c>
      <c r="BP17" s="515">
        <v>116.16571851967078</v>
      </c>
      <c r="BQ17" s="515">
        <v>116.16571851967078</v>
      </c>
      <c r="BR17" s="515">
        <v>116.16571851967078</v>
      </c>
      <c r="BS17" s="515">
        <v>116.16571851967078</v>
      </c>
      <c r="BT17" s="515">
        <v>116.16571851967078</v>
      </c>
      <c r="BU17" s="515">
        <v>116.16571851967078</v>
      </c>
      <c r="BV17" s="515">
        <v>116.16571851967078</v>
      </c>
      <c r="BW17" s="515">
        <v>116.16571851967078</v>
      </c>
      <c r="BX17" s="515">
        <v>116.16571851967078</v>
      </c>
      <c r="BY17" s="515">
        <v>116.16571851967078</v>
      </c>
      <c r="BZ17" s="515">
        <v>116.16571851967078</v>
      </c>
      <c r="CA17" s="515">
        <v>116.16571851967078</v>
      </c>
      <c r="CB17" s="515">
        <v>116.16571851967078</v>
      </c>
      <c r="CC17" s="515">
        <v>116.16571851967078</v>
      </c>
      <c r="CD17" s="515">
        <v>116.16571851967078</v>
      </c>
      <c r="CE17" s="515">
        <v>116.16571851967078</v>
      </c>
      <c r="CF17" s="515">
        <v>116.16571851967078</v>
      </c>
      <c r="CG17" s="515">
        <v>116.16571851967078</v>
      </c>
      <c r="CH17" s="515">
        <v>116.16571851967078</v>
      </c>
      <c r="CI17" s="515">
        <v>116.16571851967078</v>
      </c>
      <c r="CJ17" s="515">
        <v>116.16571851967078</v>
      </c>
      <c r="CK17" s="515">
        <v>116.16571851967078</v>
      </c>
      <c r="CL17" s="515">
        <v>116.16571851967078</v>
      </c>
      <c r="CM17" s="515">
        <v>116.16571851967078</v>
      </c>
      <c r="CN17" s="515">
        <v>116.16571851967078</v>
      </c>
      <c r="CO17" s="515">
        <v>116.16571851967078</v>
      </c>
      <c r="CP17" s="515">
        <v>116.16571851967078</v>
      </c>
      <c r="CQ17" s="515">
        <v>116.16571851967078</v>
      </c>
      <c r="CR17" s="515">
        <v>116.16571851967078</v>
      </c>
      <c r="CS17" s="515">
        <v>116.16571851967078</v>
      </c>
      <c r="CT17" s="515">
        <v>116.16571851967078</v>
      </c>
      <c r="CU17" s="515">
        <v>116.16571851967078</v>
      </c>
      <c r="CV17" s="515">
        <v>116.16571851967078</v>
      </c>
      <c r="CW17" s="515">
        <v>116.16571851967078</v>
      </c>
      <c r="CX17" s="515">
        <v>116.16571851967078</v>
      </c>
      <c r="CY17" s="515">
        <v>116.16571851967078</v>
      </c>
      <c r="CZ17" s="514">
        <v>0</v>
      </c>
      <c r="DA17" s="513">
        <v>0</v>
      </c>
      <c r="DB17" s="513">
        <v>0</v>
      </c>
      <c r="DC17" s="513">
        <v>0</v>
      </c>
      <c r="DD17" s="513">
        <v>0</v>
      </c>
      <c r="DE17" s="513">
        <v>0</v>
      </c>
      <c r="DF17" s="513">
        <v>0</v>
      </c>
      <c r="DG17" s="513">
        <v>0</v>
      </c>
      <c r="DH17" s="513">
        <v>0</v>
      </c>
      <c r="DI17" s="513">
        <v>0</v>
      </c>
      <c r="DJ17" s="513">
        <v>0</v>
      </c>
      <c r="DK17" s="513">
        <v>0</v>
      </c>
      <c r="DL17" s="513">
        <v>0</v>
      </c>
      <c r="DM17" s="513">
        <v>0</v>
      </c>
      <c r="DN17" s="513">
        <v>0</v>
      </c>
      <c r="DO17" s="513">
        <v>0</v>
      </c>
      <c r="DP17" s="513">
        <v>0</v>
      </c>
      <c r="DQ17" s="513">
        <v>0</v>
      </c>
      <c r="DR17" s="513">
        <v>0</v>
      </c>
      <c r="DS17" s="513">
        <v>0</v>
      </c>
      <c r="DT17" s="513">
        <v>0</v>
      </c>
      <c r="DU17" s="513">
        <v>0</v>
      </c>
      <c r="DV17" s="513">
        <v>0</v>
      </c>
      <c r="DW17" s="512">
        <v>0</v>
      </c>
      <c r="DX17" s="553"/>
    </row>
    <row r="18" spans="2:128" x14ac:dyDescent="0.2">
      <c r="B18" s="538"/>
      <c r="C18" s="537"/>
      <c r="D18" s="536"/>
      <c r="E18" s="536"/>
      <c r="F18" s="536"/>
      <c r="G18" s="536"/>
      <c r="H18" s="536"/>
      <c r="I18" s="534"/>
      <c r="J18" s="534"/>
      <c r="K18" s="534"/>
      <c r="L18" s="534"/>
      <c r="M18" s="534"/>
      <c r="N18" s="534"/>
      <c r="O18" s="534"/>
      <c r="P18" s="534"/>
      <c r="Q18" s="534"/>
      <c r="R18" s="535"/>
      <c r="S18" s="534"/>
      <c r="T18" s="534"/>
      <c r="U18" s="524" t="s">
        <v>805</v>
      </c>
      <c r="V18" s="517" t="s">
        <v>124</v>
      </c>
      <c r="W18" s="533" t="s">
        <v>498</v>
      </c>
      <c r="X18" s="515"/>
      <c r="Y18" s="515"/>
      <c r="Z18" s="515"/>
      <c r="AA18" s="515"/>
      <c r="AB18" s="515"/>
      <c r="AC18" s="515"/>
      <c r="AD18" s="515"/>
      <c r="AE18" s="515"/>
      <c r="AF18" s="515"/>
      <c r="AG18" s="515"/>
      <c r="AH18" s="515"/>
      <c r="AI18" s="515"/>
      <c r="AJ18" s="515"/>
      <c r="AK18" s="515"/>
      <c r="AL18" s="515"/>
      <c r="AM18" s="515"/>
      <c r="AN18" s="515"/>
      <c r="AO18" s="515"/>
      <c r="AP18" s="515"/>
      <c r="AQ18" s="515"/>
      <c r="AR18" s="515"/>
      <c r="AS18" s="515"/>
      <c r="AT18" s="515"/>
      <c r="AU18" s="515"/>
      <c r="AV18" s="515"/>
      <c r="AW18" s="515"/>
      <c r="AX18" s="515"/>
      <c r="AY18" s="515"/>
      <c r="AZ18" s="515"/>
      <c r="BA18" s="515"/>
      <c r="BB18" s="515"/>
      <c r="BC18" s="515"/>
      <c r="BD18" s="515"/>
      <c r="BE18" s="515"/>
      <c r="BF18" s="515"/>
      <c r="BG18" s="515"/>
      <c r="BH18" s="515"/>
      <c r="BI18" s="515"/>
      <c r="BJ18" s="515"/>
      <c r="BK18" s="515"/>
      <c r="BL18" s="515"/>
      <c r="BM18" s="515"/>
      <c r="BN18" s="515"/>
      <c r="BO18" s="515"/>
      <c r="BP18" s="515"/>
      <c r="BQ18" s="515"/>
      <c r="BR18" s="515"/>
      <c r="BS18" s="515"/>
      <c r="BT18" s="515"/>
      <c r="BU18" s="515"/>
      <c r="BV18" s="515"/>
      <c r="BW18" s="515"/>
      <c r="BX18" s="515"/>
      <c r="BY18" s="515"/>
      <c r="BZ18" s="515"/>
      <c r="CA18" s="515"/>
      <c r="CB18" s="515"/>
      <c r="CC18" s="515"/>
      <c r="CD18" s="515"/>
      <c r="CE18" s="515"/>
      <c r="CF18" s="515"/>
      <c r="CG18" s="515"/>
      <c r="CH18" s="515"/>
      <c r="CI18" s="515"/>
      <c r="CJ18" s="515"/>
      <c r="CK18" s="515"/>
      <c r="CL18" s="515"/>
      <c r="CM18" s="515"/>
      <c r="CN18" s="515"/>
      <c r="CO18" s="515"/>
      <c r="CP18" s="515"/>
      <c r="CQ18" s="515"/>
      <c r="CR18" s="515"/>
      <c r="CS18" s="515"/>
      <c r="CT18" s="515"/>
      <c r="CU18" s="515"/>
      <c r="CV18" s="515"/>
      <c r="CW18" s="515"/>
      <c r="CX18" s="515"/>
      <c r="CY18" s="515"/>
      <c r="CZ18" s="514">
        <v>0</v>
      </c>
      <c r="DA18" s="513">
        <v>0</v>
      </c>
      <c r="DB18" s="513">
        <v>0</v>
      </c>
      <c r="DC18" s="513">
        <v>0</v>
      </c>
      <c r="DD18" s="513">
        <v>0</v>
      </c>
      <c r="DE18" s="513">
        <v>0</v>
      </c>
      <c r="DF18" s="513">
        <v>0</v>
      </c>
      <c r="DG18" s="513">
        <v>0</v>
      </c>
      <c r="DH18" s="513">
        <v>0</v>
      </c>
      <c r="DI18" s="513">
        <v>0</v>
      </c>
      <c r="DJ18" s="513">
        <v>0</v>
      </c>
      <c r="DK18" s="513">
        <v>0</v>
      </c>
      <c r="DL18" s="513">
        <v>0</v>
      </c>
      <c r="DM18" s="513">
        <v>0</v>
      </c>
      <c r="DN18" s="513">
        <v>0</v>
      </c>
      <c r="DO18" s="513">
        <v>0</v>
      </c>
      <c r="DP18" s="513">
        <v>0</v>
      </c>
      <c r="DQ18" s="513">
        <v>0</v>
      </c>
      <c r="DR18" s="513">
        <v>0</v>
      </c>
      <c r="DS18" s="513">
        <v>0</v>
      </c>
      <c r="DT18" s="513">
        <v>0</v>
      </c>
      <c r="DU18" s="513">
        <v>0</v>
      </c>
      <c r="DV18" s="513">
        <v>0</v>
      </c>
      <c r="DW18" s="512">
        <v>0</v>
      </c>
      <c r="DX18" s="553"/>
    </row>
    <row r="19" spans="2:128" x14ac:dyDescent="0.2">
      <c r="B19" s="532"/>
      <c r="C19" s="531"/>
      <c r="D19" s="530"/>
      <c r="E19" s="530"/>
      <c r="F19" s="530"/>
      <c r="G19" s="530"/>
      <c r="H19" s="530"/>
      <c r="I19" s="528"/>
      <c r="J19" s="528"/>
      <c r="K19" s="528"/>
      <c r="L19" s="528"/>
      <c r="M19" s="528"/>
      <c r="N19" s="528"/>
      <c r="O19" s="528"/>
      <c r="P19" s="528"/>
      <c r="Q19" s="528"/>
      <c r="R19" s="529"/>
      <c r="S19" s="528"/>
      <c r="T19" s="528"/>
      <c r="U19" s="524" t="s">
        <v>500</v>
      </c>
      <c r="V19" s="517" t="s">
        <v>124</v>
      </c>
      <c r="W19" s="516" t="s">
        <v>498</v>
      </c>
      <c r="X19" s="515"/>
      <c r="Y19" s="515"/>
      <c r="Z19" s="515"/>
      <c r="AA19" s="515"/>
      <c r="AB19" s="515"/>
      <c r="AC19" s="515"/>
      <c r="AD19" s="515"/>
      <c r="AE19" s="515"/>
      <c r="AF19" s="515"/>
      <c r="AG19" s="515"/>
      <c r="AH19" s="515"/>
      <c r="AI19" s="515"/>
      <c r="AJ19" s="515"/>
      <c r="AK19" s="515"/>
      <c r="AL19" s="515"/>
      <c r="AM19" s="515"/>
      <c r="AN19" s="515"/>
      <c r="AO19" s="515"/>
      <c r="AP19" s="515"/>
      <c r="AQ19" s="515"/>
      <c r="AR19" s="515"/>
      <c r="AS19" s="515"/>
      <c r="AT19" s="515"/>
      <c r="AU19" s="515"/>
      <c r="AV19" s="515"/>
      <c r="AW19" s="515"/>
      <c r="AX19" s="515"/>
      <c r="AY19" s="515"/>
      <c r="AZ19" s="515"/>
      <c r="BA19" s="515"/>
      <c r="BB19" s="515"/>
      <c r="BC19" s="515"/>
      <c r="BD19" s="515"/>
      <c r="BE19" s="515"/>
      <c r="BF19" s="515"/>
      <c r="BG19" s="515"/>
      <c r="BH19" s="515"/>
      <c r="BI19" s="515"/>
      <c r="BJ19" s="515"/>
      <c r="BK19" s="515"/>
      <c r="BL19" s="515"/>
      <c r="BM19" s="515"/>
      <c r="BN19" s="515"/>
      <c r="BO19" s="515"/>
      <c r="BP19" s="515"/>
      <c r="BQ19" s="515"/>
      <c r="BR19" s="515"/>
      <c r="BS19" s="515"/>
      <c r="BT19" s="515"/>
      <c r="BU19" s="515"/>
      <c r="BV19" s="515"/>
      <c r="BW19" s="515"/>
      <c r="BX19" s="515"/>
      <c r="BY19" s="515"/>
      <c r="BZ19" s="515"/>
      <c r="CA19" s="515"/>
      <c r="CB19" s="515"/>
      <c r="CC19" s="515"/>
      <c r="CD19" s="515"/>
      <c r="CE19" s="515"/>
      <c r="CF19" s="515"/>
      <c r="CG19" s="515"/>
      <c r="CH19" s="515"/>
      <c r="CI19" s="515"/>
      <c r="CJ19" s="515"/>
      <c r="CK19" s="515"/>
      <c r="CL19" s="515"/>
      <c r="CM19" s="515"/>
      <c r="CN19" s="515"/>
      <c r="CO19" s="515"/>
      <c r="CP19" s="515"/>
      <c r="CQ19" s="515"/>
      <c r="CR19" s="515"/>
      <c r="CS19" s="515"/>
      <c r="CT19" s="515"/>
      <c r="CU19" s="515"/>
      <c r="CV19" s="515"/>
      <c r="CW19" s="515"/>
      <c r="CX19" s="515"/>
      <c r="CY19" s="515"/>
      <c r="CZ19" s="514">
        <v>0</v>
      </c>
      <c r="DA19" s="513">
        <v>0</v>
      </c>
      <c r="DB19" s="513">
        <v>0</v>
      </c>
      <c r="DC19" s="513">
        <v>0</v>
      </c>
      <c r="DD19" s="513">
        <v>0</v>
      </c>
      <c r="DE19" s="513">
        <v>0</v>
      </c>
      <c r="DF19" s="513">
        <v>0</v>
      </c>
      <c r="DG19" s="513">
        <v>0</v>
      </c>
      <c r="DH19" s="513">
        <v>0</v>
      </c>
      <c r="DI19" s="513">
        <v>0</v>
      </c>
      <c r="DJ19" s="513">
        <v>0</v>
      </c>
      <c r="DK19" s="513">
        <v>0</v>
      </c>
      <c r="DL19" s="513">
        <v>0</v>
      </c>
      <c r="DM19" s="513">
        <v>0</v>
      </c>
      <c r="DN19" s="513">
        <v>0</v>
      </c>
      <c r="DO19" s="513">
        <v>0</v>
      </c>
      <c r="DP19" s="513">
        <v>0</v>
      </c>
      <c r="DQ19" s="513">
        <v>0</v>
      </c>
      <c r="DR19" s="513">
        <v>0</v>
      </c>
      <c r="DS19" s="513">
        <v>0</v>
      </c>
      <c r="DT19" s="513">
        <v>0</v>
      </c>
      <c r="DU19" s="513">
        <v>0</v>
      </c>
      <c r="DV19" s="513">
        <v>0</v>
      </c>
      <c r="DW19" s="512">
        <v>0</v>
      </c>
      <c r="DX19" s="553"/>
    </row>
    <row r="20" spans="2:128" x14ac:dyDescent="0.2">
      <c r="B20" s="525"/>
      <c r="C20" s="522"/>
      <c r="D20" s="521"/>
      <c r="E20" s="521"/>
      <c r="F20" s="521"/>
      <c r="G20" s="521"/>
      <c r="H20" s="521"/>
      <c r="I20" s="519"/>
      <c r="J20" s="519"/>
      <c r="K20" s="519"/>
      <c r="L20" s="519"/>
      <c r="M20" s="519"/>
      <c r="N20" s="519"/>
      <c r="O20" s="519"/>
      <c r="P20" s="519"/>
      <c r="Q20" s="519"/>
      <c r="R20" s="520"/>
      <c r="S20" s="519"/>
      <c r="T20" s="519"/>
      <c r="U20" s="524" t="s">
        <v>501</v>
      </c>
      <c r="V20" s="517" t="s">
        <v>124</v>
      </c>
      <c r="W20" s="516" t="s">
        <v>498</v>
      </c>
      <c r="X20" s="515">
        <v>6.6182688831173904</v>
      </c>
      <c r="Y20" s="515">
        <v>6.6391089761586803</v>
      </c>
      <c r="Z20" s="515">
        <v>6.66315432146133</v>
      </c>
      <c r="AA20" s="515">
        <v>6.6882213370786507</v>
      </c>
      <c r="AB20" s="515">
        <v>6.7143022586348797</v>
      </c>
      <c r="AC20" s="515">
        <v>6.7454626106985396</v>
      </c>
      <c r="AD20" s="515">
        <v>6.7827764788136999</v>
      </c>
      <c r="AE20" s="515">
        <v>6.8229783231807097</v>
      </c>
      <c r="AF20" s="515">
        <v>6.8653139680447</v>
      </c>
      <c r="AG20" s="515">
        <v>6.9098848193353</v>
      </c>
      <c r="AH20" s="515">
        <v>6.9548728091640495</v>
      </c>
      <c r="AI20" s="515">
        <v>7.0001928942190599</v>
      </c>
      <c r="AJ20" s="515">
        <v>7.0472881901767197</v>
      </c>
      <c r="AK20" s="515">
        <v>7.0965981989803302</v>
      </c>
      <c r="AL20" s="515">
        <v>7.1482602357079008</v>
      </c>
      <c r="AM20" s="515">
        <v>7.2015725679857399</v>
      </c>
      <c r="AN20" s="515">
        <v>7.25757587244882</v>
      </c>
      <c r="AO20" s="515">
        <v>7.3161801219552496</v>
      </c>
      <c r="AP20" s="515">
        <v>7.3774157519690799</v>
      </c>
      <c r="AQ20" s="515">
        <v>7.4414639451401703</v>
      </c>
      <c r="AR20" s="515">
        <v>7.5069833379819197</v>
      </c>
      <c r="AS20" s="515">
        <v>7.57370558747769</v>
      </c>
      <c r="AT20" s="515">
        <v>7.6432243753453104</v>
      </c>
      <c r="AU20" s="515">
        <v>7.71615387270763</v>
      </c>
      <c r="AV20" s="515">
        <v>7.7927981410345302</v>
      </c>
      <c r="AW20" s="515">
        <v>7.7927981410345302</v>
      </c>
      <c r="AX20" s="515">
        <v>7.7927981410345302</v>
      </c>
      <c r="AY20" s="515">
        <v>7.7927981410345302</v>
      </c>
      <c r="AZ20" s="515">
        <v>7.7927981410345302</v>
      </c>
      <c r="BA20" s="515">
        <v>7.7927981410345302</v>
      </c>
      <c r="BB20" s="515">
        <v>7.7927981410345302</v>
      </c>
      <c r="BC20" s="515">
        <v>7.7927981410345302</v>
      </c>
      <c r="BD20" s="515">
        <v>7.7927981410345302</v>
      </c>
      <c r="BE20" s="515">
        <v>7.7927981410345302</v>
      </c>
      <c r="BF20" s="515">
        <v>7.7927981410345302</v>
      </c>
      <c r="BG20" s="515">
        <v>7.7927981410345302</v>
      </c>
      <c r="BH20" s="515">
        <v>7.7927981410345302</v>
      </c>
      <c r="BI20" s="515">
        <v>7.7927981410345302</v>
      </c>
      <c r="BJ20" s="515">
        <v>7.7927981410345302</v>
      </c>
      <c r="BK20" s="515">
        <v>7.7927981410345302</v>
      </c>
      <c r="BL20" s="515">
        <v>7.7927981410345302</v>
      </c>
      <c r="BM20" s="515">
        <v>7.7927981410345302</v>
      </c>
      <c r="BN20" s="515">
        <v>7.7927981410345302</v>
      </c>
      <c r="BO20" s="515">
        <v>7.7927981410345302</v>
      </c>
      <c r="BP20" s="515">
        <v>7.7927981410345302</v>
      </c>
      <c r="BQ20" s="515">
        <v>7.7927981410345302</v>
      </c>
      <c r="BR20" s="515">
        <v>7.7927981410345302</v>
      </c>
      <c r="BS20" s="515">
        <v>7.7927981410345302</v>
      </c>
      <c r="BT20" s="515">
        <v>7.7927981410345302</v>
      </c>
      <c r="BU20" s="515">
        <v>7.7927981410345302</v>
      </c>
      <c r="BV20" s="515">
        <v>7.7927981410345302</v>
      </c>
      <c r="BW20" s="515">
        <v>7.7927981410345302</v>
      </c>
      <c r="BX20" s="515">
        <v>7.7927981410345302</v>
      </c>
      <c r="BY20" s="515">
        <v>7.7927981410345302</v>
      </c>
      <c r="BZ20" s="515">
        <v>7.7927981410345302</v>
      </c>
      <c r="CA20" s="515">
        <v>7.7927981410345302</v>
      </c>
      <c r="CB20" s="515">
        <v>7.7927981410345302</v>
      </c>
      <c r="CC20" s="515">
        <v>7.7927981410345302</v>
      </c>
      <c r="CD20" s="515">
        <v>7.7927981410345302</v>
      </c>
      <c r="CE20" s="515">
        <v>7.7927981410345302</v>
      </c>
      <c r="CF20" s="515">
        <v>7.7927981410345302</v>
      </c>
      <c r="CG20" s="515">
        <v>7.7927981410345302</v>
      </c>
      <c r="CH20" s="515">
        <v>7.7927981410345302</v>
      </c>
      <c r="CI20" s="515">
        <v>7.7927981410345302</v>
      </c>
      <c r="CJ20" s="515">
        <v>7.7927981410345302</v>
      </c>
      <c r="CK20" s="515">
        <v>7.7927981410345302</v>
      </c>
      <c r="CL20" s="515">
        <v>7.7927981410345302</v>
      </c>
      <c r="CM20" s="515">
        <v>7.7927981410345302</v>
      </c>
      <c r="CN20" s="515">
        <v>7.7927981410345302</v>
      </c>
      <c r="CO20" s="515">
        <v>7.7927981410345302</v>
      </c>
      <c r="CP20" s="515">
        <v>7.7927981410345302</v>
      </c>
      <c r="CQ20" s="515">
        <v>7.7927981410345302</v>
      </c>
      <c r="CR20" s="515">
        <v>7.7927981410345302</v>
      </c>
      <c r="CS20" s="515">
        <v>7.7927981410345302</v>
      </c>
      <c r="CT20" s="515">
        <v>7.7927981410345302</v>
      </c>
      <c r="CU20" s="515">
        <v>7.7927981410345302</v>
      </c>
      <c r="CV20" s="515">
        <v>7.7927981410345302</v>
      </c>
      <c r="CW20" s="515">
        <v>7.7927981410345302</v>
      </c>
      <c r="CX20" s="515">
        <v>7.7927981410345302</v>
      </c>
      <c r="CY20" s="515">
        <v>7.7927981410345302</v>
      </c>
      <c r="CZ20" s="514">
        <v>0</v>
      </c>
      <c r="DA20" s="513">
        <v>0</v>
      </c>
      <c r="DB20" s="513">
        <v>0</v>
      </c>
      <c r="DC20" s="513">
        <v>0</v>
      </c>
      <c r="DD20" s="513">
        <v>0</v>
      </c>
      <c r="DE20" s="513">
        <v>0</v>
      </c>
      <c r="DF20" s="513">
        <v>0</v>
      </c>
      <c r="DG20" s="513">
        <v>0</v>
      </c>
      <c r="DH20" s="513">
        <v>0</v>
      </c>
      <c r="DI20" s="513">
        <v>0</v>
      </c>
      <c r="DJ20" s="513">
        <v>0</v>
      </c>
      <c r="DK20" s="513">
        <v>0</v>
      </c>
      <c r="DL20" s="513">
        <v>0</v>
      </c>
      <c r="DM20" s="513">
        <v>0</v>
      </c>
      <c r="DN20" s="513">
        <v>0</v>
      </c>
      <c r="DO20" s="513">
        <v>0</v>
      </c>
      <c r="DP20" s="513">
        <v>0</v>
      </c>
      <c r="DQ20" s="513">
        <v>0</v>
      </c>
      <c r="DR20" s="513">
        <v>0</v>
      </c>
      <c r="DS20" s="513">
        <v>0</v>
      </c>
      <c r="DT20" s="513">
        <v>0</v>
      </c>
      <c r="DU20" s="513">
        <v>0</v>
      </c>
      <c r="DV20" s="513">
        <v>0</v>
      </c>
      <c r="DW20" s="512">
        <v>0</v>
      </c>
      <c r="DX20" s="553"/>
    </row>
    <row r="21" spans="2:128" x14ac:dyDescent="0.2">
      <c r="B21" s="525"/>
      <c r="C21" s="522"/>
      <c r="D21" s="521"/>
      <c r="E21" s="521"/>
      <c r="F21" s="521"/>
      <c r="G21" s="521"/>
      <c r="H21" s="521"/>
      <c r="I21" s="519"/>
      <c r="J21" s="519"/>
      <c r="K21" s="519"/>
      <c r="L21" s="519"/>
      <c r="M21" s="519"/>
      <c r="N21" s="519"/>
      <c r="O21" s="519"/>
      <c r="P21" s="519"/>
      <c r="Q21" s="519"/>
      <c r="R21" s="520"/>
      <c r="S21" s="519"/>
      <c r="T21" s="519"/>
      <c r="U21" s="527" t="s">
        <v>502</v>
      </c>
      <c r="V21" s="526" t="s">
        <v>124</v>
      </c>
      <c r="W21" s="516" t="s">
        <v>498</v>
      </c>
      <c r="X21" s="515">
        <v>0</v>
      </c>
      <c r="Y21" s="515">
        <v>4.4613323506407371E-2</v>
      </c>
      <c r="Z21" s="515">
        <v>0.17712601553606414</v>
      </c>
      <c r="AA21" s="515">
        <v>0.3954413138131514</v>
      </c>
      <c r="AB21" s="515">
        <v>0.69746697933264601</v>
      </c>
      <c r="AC21" s="515">
        <v>1.0811142409308181</v>
      </c>
      <c r="AD21" s="515">
        <v>1.5641633230628598</v>
      </c>
      <c r="AE21" s="515">
        <v>2.1631093888904909</v>
      </c>
      <c r="AF21" s="515">
        <v>2.8769707378292133</v>
      </c>
      <c r="AG21" s="515">
        <v>3.7048464850698433</v>
      </c>
      <c r="AH21" s="515">
        <v>4.6459151292093965</v>
      </c>
      <c r="AI21" s="515">
        <v>5.6901209110815154</v>
      </c>
      <c r="AJ21" s="515">
        <v>6.8296027626129918</v>
      </c>
      <c r="AK21" s="515">
        <v>8.0631328418885531</v>
      </c>
      <c r="AL21" s="515">
        <v>9.3895448234787473</v>
      </c>
      <c r="AM21" s="515">
        <v>10.807732239907088</v>
      </c>
      <c r="AN21" s="515">
        <v>12.312620584205044</v>
      </c>
      <c r="AO21" s="515">
        <v>13.904660148001492</v>
      </c>
      <c r="AP21" s="515">
        <v>15.581642821165877</v>
      </c>
      <c r="AQ21" s="515">
        <v>17.341345340609763</v>
      </c>
      <c r="AR21" s="515">
        <v>19.181526651712073</v>
      </c>
      <c r="AS21" s="515">
        <v>21.092906736284302</v>
      </c>
      <c r="AT21" s="515">
        <v>23.066529065402893</v>
      </c>
      <c r="AU21" s="515">
        <v>25.100387568375659</v>
      </c>
      <c r="AV21" s="515">
        <v>27.19247715455246</v>
      </c>
      <c r="AW21" s="515">
        <v>29.340792507119605</v>
      </c>
      <c r="AX21" s="515">
        <v>29.340792507119605</v>
      </c>
      <c r="AY21" s="515">
        <v>29.340792507119605</v>
      </c>
      <c r="AZ21" s="515">
        <v>29.340792507119605</v>
      </c>
      <c r="BA21" s="515">
        <v>29.340792507119605</v>
      </c>
      <c r="BB21" s="515">
        <v>29.340792507119605</v>
      </c>
      <c r="BC21" s="515">
        <v>29.340792507119605</v>
      </c>
      <c r="BD21" s="515">
        <v>29.340792507119605</v>
      </c>
      <c r="BE21" s="515">
        <v>29.340792507119605</v>
      </c>
      <c r="BF21" s="515">
        <v>29.340792507119605</v>
      </c>
      <c r="BG21" s="515">
        <v>29.340792507119605</v>
      </c>
      <c r="BH21" s="515">
        <v>29.340792507119605</v>
      </c>
      <c r="BI21" s="515">
        <v>29.340792507119605</v>
      </c>
      <c r="BJ21" s="515">
        <v>29.340792507119605</v>
      </c>
      <c r="BK21" s="515">
        <v>29.340792507119605</v>
      </c>
      <c r="BL21" s="515">
        <v>29.340792507119605</v>
      </c>
      <c r="BM21" s="515">
        <v>29.340792507119605</v>
      </c>
      <c r="BN21" s="515">
        <v>29.340792507119605</v>
      </c>
      <c r="BO21" s="515">
        <v>29.340792507119605</v>
      </c>
      <c r="BP21" s="515">
        <v>29.340792507119605</v>
      </c>
      <c r="BQ21" s="515">
        <v>29.340792507119605</v>
      </c>
      <c r="BR21" s="515">
        <v>29.340792507119605</v>
      </c>
      <c r="BS21" s="515">
        <v>29.340792507119605</v>
      </c>
      <c r="BT21" s="515">
        <v>29.340792507119605</v>
      </c>
      <c r="BU21" s="515">
        <v>29.340792507119605</v>
      </c>
      <c r="BV21" s="515">
        <v>29.340792507119605</v>
      </c>
      <c r="BW21" s="515">
        <v>29.340792507119605</v>
      </c>
      <c r="BX21" s="515">
        <v>29.340792507119605</v>
      </c>
      <c r="BY21" s="515">
        <v>29.340792507119605</v>
      </c>
      <c r="BZ21" s="515">
        <v>29.340792507119605</v>
      </c>
      <c r="CA21" s="515">
        <v>29.340792507119605</v>
      </c>
      <c r="CB21" s="515">
        <v>29.340792507119605</v>
      </c>
      <c r="CC21" s="515">
        <v>29.340792507119605</v>
      </c>
      <c r="CD21" s="515">
        <v>29.340792507119605</v>
      </c>
      <c r="CE21" s="515">
        <v>29.340792507119605</v>
      </c>
      <c r="CF21" s="515">
        <v>29.340792507119605</v>
      </c>
      <c r="CG21" s="515">
        <v>29.340792507119605</v>
      </c>
      <c r="CH21" s="515">
        <v>29.340792507119605</v>
      </c>
      <c r="CI21" s="515">
        <v>29.340792507119605</v>
      </c>
      <c r="CJ21" s="515">
        <v>29.340792507119605</v>
      </c>
      <c r="CK21" s="515">
        <v>29.340792507119605</v>
      </c>
      <c r="CL21" s="515">
        <v>29.340792507119605</v>
      </c>
      <c r="CM21" s="515">
        <v>29.340792507119605</v>
      </c>
      <c r="CN21" s="515">
        <v>29.340792507119605</v>
      </c>
      <c r="CO21" s="515">
        <v>29.340792507119605</v>
      </c>
      <c r="CP21" s="515">
        <v>29.340792507119605</v>
      </c>
      <c r="CQ21" s="515">
        <v>29.340792507119605</v>
      </c>
      <c r="CR21" s="515">
        <v>29.340792507119605</v>
      </c>
      <c r="CS21" s="515">
        <v>29.340792507119605</v>
      </c>
      <c r="CT21" s="515">
        <v>29.340792507119605</v>
      </c>
      <c r="CU21" s="515">
        <v>29.340792507119605</v>
      </c>
      <c r="CV21" s="515">
        <v>29.340792507119605</v>
      </c>
      <c r="CW21" s="515">
        <v>29.340792507119605</v>
      </c>
      <c r="CX21" s="515">
        <v>29.340792507119605</v>
      </c>
      <c r="CY21" s="515">
        <v>29.340792507119605</v>
      </c>
      <c r="CZ21" s="514">
        <v>0</v>
      </c>
      <c r="DA21" s="513">
        <v>0</v>
      </c>
      <c r="DB21" s="513">
        <v>0</v>
      </c>
      <c r="DC21" s="513">
        <v>0</v>
      </c>
      <c r="DD21" s="513">
        <v>0</v>
      </c>
      <c r="DE21" s="513">
        <v>0</v>
      </c>
      <c r="DF21" s="513">
        <v>0</v>
      </c>
      <c r="DG21" s="513">
        <v>0</v>
      </c>
      <c r="DH21" s="513">
        <v>0</v>
      </c>
      <c r="DI21" s="513">
        <v>0</v>
      </c>
      <c r="DJ21" s="513">
        <v>0</v>
      </c>
      <c r="DK21" s="513">
        <v>0</v>
      </c>
      <c r="DL21" s="513">
        <v>0</v>
      </c>
      <c r="DM21" s="513">
        <v>0</v>
      </c>
      <c r="DN21" s="513">
        <v>0</v>
      </c>
      <c r="DO21" s="513">
        <v>0</v>
      </c>
      <c r="DP21" s="513">
        <v>0</v>
      </c>
      <c r="DQ21" s="513">
        <v>0</v>
      </c>
      <c r="DR21" s="513">
        <v>0</v>
      </c>
      <c r="DS21" s="513">
        <v>0</v>
      </c>
      <c r="DT21" s="513">
        <v>0</v>
      </c>
      <c r="DU21" s="513">
        <v>0</v>
      </c>
      <c r="DV21" s="513">
        <v>0</v>
      </c>
      <c r="DW21" s="512">
        <v>0</v>
      </c>
      <c r="DX21" s="553"/>
    </row>
    <row r="22" spans="2:128" x14ac:dyDescent="0.2">
      <c r="B22" s="525"/>
      <c r="C22" s="522"/>
      <c r="D22" s="521"/>
      <c r="E22" s="521"/>
      <c r="F22" s="521"/>
      <c r="G22" s="521"/>
      <c r="H22" s="521"/>
      <c r="I22" s="519"/>
      <c r="J22" s="519"/>
      <c r="K22" s="519"/>
      <c r="L22" s="519"/>
      <c r="M22" s="519"/>
      <c r="N22" s="519"/>
      <c r="O22" s="519"/>
      <c r="P22" s="519"/>
      <c r="Q22" s="519"/>
      <c r="R22" s="520"/>
      <c r="S22" s="519"/>
      <c r="T22" s="519"/>
      <c r="U22" s="524" t="s">
        <v>503</v>
      </c>
      <c r="V22" s="517" t="s">
        <v>124</v>
      </c>
      <c r="W22" s="516" t="s">
        <v>498</v>
      </c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5"/>
      <c r="AL22" s="515"/>
      <c r="AM22" s="515"/>
      <c r="AN22" s="515"/>
      <c r="AO22" s="515"/>
      <c r="AP22" s="515"/>
      <c r="AQ22" s="515"/>
      <c r="AR22" s="515"/>
      <c r="AS22" s="515"/>
      <c r="AT22" s="515"/>
      <c r="AU22" s="515"/>
      <c r="AV22" s="515"/>
      <c r="AW22" s="515"/>
      <c r="AX22" s="515"/>
      <c r="AY22" s="515"/>
      <c r="AZ22" s="515"/>
      <c r="BA22" s="515"/>
      <c r="BB22" s="515"/>
      <c r="BC22" s="515"/>
      <c r="BD22" s="515"/>
      <c r="BE22" s="515"/>
      <c r="BF22" s="515"/>
      <c r="BG22" s="515"/>
      <c r="BH22" s="515"/>
      <c r="BI22" s="515"/>
      <c r="BJ22" s="515"/>
      <c r="BK22" s="515"/>
      <c r="BL22" s="515"/>
      <c r="BM22" s="515"/>
      <c r="BN22" s="515"/>
      <c r="BO22" s="515"/>
      <c r="BP22" s="515"/>
      <c r="BQ22" s="515"/>
      <c r="BR22" s="515"/>
      <c r="BS22" s="515"/>
      <c r="BT22" s="515"/>
      <c r="BU22" s="515"/>
      <c r="BV22" s="515"/>
      <c r="BW22" s="515"/>
      <c r="BX22" s="515"/>
      <c r="BY22" s="515"/>
      <c r="BZ22" s="515"/>
      <c r="CA22" s="515"/>
      <c r="CB22" s="515"/>
      <c r="CC22" s="515"/>
      <c r="CD22" s="515"/>
      <c r="CE22" s="515"/>
      <c r="CF22" s="515"/>
      <c r="CG22" s="515"/>
      <c r="CH22" s="515"/>
      <c r="CI22" s="515"/>
      <c r="CJ22" s="515"/>
      <c r="CK22" s="515"/>
      <c r="CL22" s="515"/>
      <c r="CM22" s="515"/>
      <c r="CN22" s="515"/>
      <c r="CO22" s="515"/>
      <c r="CP22" s="515"/>
      <c r="CQ22" s="515"/>
      <c r="CR22" s="515"/>
      <c r="CS22" s="515"/>
      <c r="CT22" s="515"/>
      <c r="CU22" s="515"/>
      <c r="CV22" s="515"/>
      <c r="CW22" s="515"/>
      <c r="CX22" s="515"/>
      <c r="CY22" s="515"/>
      <c r="CZ22" s="514">
        <v>0</v>
      </c>
      <c r="DA22" s="513">
        <v>0</v>
      </c>
      <c r="DB22" s="513">
        <v>0</v>
      </c>
      <c r="DC22" s="513">
        <v>0</v>
      </c>
      <c r="DD22" s="513">
        <v>0</v>
      </c>
      <c r="DE22" s="513">
        <v>0</v>
      </c>
      <c r="DF22" s="513">
        <v>0</v>
      </c>
      <c r="DG22" s="513">
        <v>0</v>
      </c>
      <c r="DH22" s="513">
        <v>0</v>
      </c>
      <c r="DI22" s="513">
        <v>0</v>
      </c>
      <c r="DJ22" s="513">
        <v>0</v>
      </c>
      <c r="DK22" s="513">
        <v>0</v>
      </c>
      <c r="DL22" s="513">
        <v>0</v>
      </c>
      <c r="DM22" s="513">
        <v>0</v>
      </c>
      <c r="DN22" s="513">
        <v>0</v>
      </c>
      <c r="DO22" s="513">
        <v>0</v>
      </c>
      <c r="DP22" s="513">
        <v>0</v>
      </c>
      <c r="DQ22" s="513">
        <v>0</v>
      </c>
      <c r="DR22" s="513">
        <v>0</v>
      </c>
      <c r="DS22" s="513">
        <v>0</v>
      </c>
      <c r="DT22" s="513">
        <v>0</v>
      </c>
      <c r="DU22" s="513">
        <v>0</v>
      </c>
      <c r="DV22" s="513">
        <v>0</v>
      </c>
      <c r="DW22" s="512">
        <v>0</v>
      </c>
      <c r="DX22" s="553"/>
    </row>
    <row r="23" spans="2:128" x14ac:dyDescent="0.2">
      <c r="B23" s="523"/>
      <c r="C23" s="522"/>
      <c r="D23" s="521"/>
      <c r="E23" s="521"/>
      <c r="F23" s="521"/>
      <c r="G23" s="521"/>
      <c r="H23" s="521"/>
      <c r="I23" s="519"/>
      <c r="J23" s="519"/>
      <c r="K23" s="519"/>
      <c r="L23" s="519"/>
      <c r="M23" s="519"/>
      <c r="N23" s="519"/>
      <c r="O23" s="519"/>
      <c r="P23" s="519"/>
      <c r="Q23" s="519"/>
      <c r="R23" s="520"/>
      <c r="S23" s="519"/>
      <c r="T23" s="519"/>
      <c r="U23" s="524" t="s">
        <v>504</v>
      </c>
      <c r="V23" s="517" t="s">
        <v>124</v>
      </c>
      <c r="W23" s="516" t="s">
        <v>498</v>
      </c>
      <c r="X23" s="515">
        <v>3.3515647079189595E-2</v>
      </c>
      <c r="Y23" s="515">
        <v>0.13313104144275301</v>
      </c>
      <c r="Z23" s="515">
        <v>0.29746250179626199</v>
      </c>
      <c r="AA23" s="515">
        <v>0.52524736778025205</v>
      </c>
      <c r="AB23" s="515">
        <v>0.81533595948079407</v>
      </c>
      <c r="AC23" s="515">
        <v>1.1817819451462301</v>
      </c>
      <c r="AD23" s="515">
        <v>1.63802031631108</v>
      </c>
      <c r="AE23" s="515">
        <v>2.18453604160023</v>
      </c>
      <c r="AF23" s="515">
        <v>2.8221307229330099</v>
      </c>
      <c r="AG23" s="515">
        <v>3.5519369772498397</v>
      </c>
      <c r="AH23" s="515">
        <v>4.3681268311011596</v>
      </c>
      <c r="AI23" s="515">
        <v>5.2666450386766703</v>
      </c>
      <c r="AJ23" s="515">
        <v>6.2488020149068202</v>
      </c>
      <c r="AK23" s="515">
        <v>7.3162200536706896</v>
      </c>
      <c r="AL23" s="515">
        <v>8.4708541425997996</v>
      </c>
      <c r="AM23" s="515">
        <v>9.7116827491936597</v>
      </c>
      <c r="AN23" s="515">
        <v>11.042492430567899</v>
      </c>
      <c r="AO23" s="515">
        <v>12.4652567619686</v>
      </c>
      <c r="AP23" s="515">
        <v>13.982288518455601</v>
      </c>
      <c r="AQ23" s="515">
        <v>15.596292435917499</v>
      </c>
      <c r="AR23" s="515">
        <v>17.3040801332013</v>
      </c>
      <c r="AS23" s="515">
        <v>19.102724863953298</v>
      </c>
      <c r="AT23" s="515">
        <v>20.995829067666698</v>
      </c>
      <c r="AU23" s="515">
        <v>22.987578975659101</v>
      </c>
      <c r="AV23" s="515">
        <v>25.082773998238</v>
      </c>
      <c r="AW23" s="515">
        <v>25.082773998238</v>
      </c>
      <c r="AX23" s="515">
        <v>25.082773998238</v>
      </c>
      <c r="AY23" s="515">
        <v>25.082773998238</v>
      </c>
      <c r="AZ23" s="515">
        <v>25.082773998238</v>
      </c>
      <c r="BA23" s="515">
        <v>25.082773998238</v>
      </c>
      <c r="BB23" s="515">
        <v>25.082773998238</v>
      </c>
      <c r="BC23" s="515">
        <v>25.082773998238</v>
      </c>
      <c r="BD23" s="515">
        <v>25.082773998238</v>
      </c>
      <c r="BE23" s="515">
        <v>25.082773998238</v>
      </c>
      <c r="BF23" s="515">
        <v>25.082773998238</v>
      </c>
      <c r="BG23" s="515">
        <v>25.082773998238</v>
      </c>
      <c r="BH23" s="515">
        <v>25.082773998238</v>
      </c>
      <c r="BI23" s="515">
        <v>25.082773998238</v>
      </c>
      <c r="BJ23" s="515">
        <v>25.082773998238</v>
      </c>
      <c r="BK23" s="515">
        <v>25.082773998238</v>
      </c>
      <c r="BL23" s="515">
        <v>25.082773998238</v>
      </c>
      <c r="BM23" s="515">
        <v>25.082773998238</v>
      </c>
      <c r="BN23" s="515">
        <v>25.082773998238</v>
      </c>
      <c r="BO23" s="515">
        <v>25.082773998238</v>
      </c>
      <c r="BP23" s="515">
        <v>25.082773998238</v>
      </c>
      <c r="BQ23" s="515">
        <v>25.082773998238</v>
      </c>
      <c r="BR23" s="515">
        <v>25.082773998238</v>
      </c>
      <c r="BS23" s="515">
        <v>25.082773998238</v>
      </c>
      <c r="BT23" s="515">
        <v>25.082773998238</v>
      </c>
      <c r="BU23" s="515">
        <v>25.082773998238</v>
      </c>
      <c r="BV23" s="515">
        <v>25.082773998238</v>
      </c>
      <c r="BW23" s="515">
        <v>25.082773998238</v>
      </c>
      <c r="BX23" s="515">
        <v>25.082773998238</v>
      </c>
      <c r="BY23" s="515">
        <v>25.082773998238</v>
      </c>
      <c r="BZ23" s="515">
        <v>25.082773998238</v>
      </c>
      <c r="CA23" s="515">
        <v>25.082773998238</v>
      </c>
      <c r="CB23" s="515">
        <v>25.082773998238</v>
      </c>
      <c r="CC23" s="515">
        <v>25.082773998238</v>
      </c>
      <c r="CD23" s="515">
        <v>25.082773998238</v>
      </c>
      <c r="CE23" s="515">
        <v>25.082773998238</v>
      </c>
      <c r="CF23" s="515">
        <v>25.082773998238</v>
      </c>
      <c r="CG23" s="515">
        <v>25.082773998238</v>
      </c>
      <c r="CH23" s="515">
        <v>25.082773998238</v>
      </c>
      <c r="CI23" s="515">
        <v>25.082773998238</v>
      </c>
      <c r="CJ23" s="515">
        <v>25.082773998238</v>
      </c>
      <c r="CK23" s="515">
        <v>25.082773998238</v>
      </c>
      <c r="CL23" s="515">
        <v>25.082773998238</v>
      </c>
      <c r="CM23" s="515">
        <v>25.082773998238</v>
      </c>
      <c r="CN23" s="515">
        <v>25.082773998238</v>
      </c>
      <c r="CO23" s="515">
        <v>25.082773998238</v>
      </c>
      <c r="CP23" s="515">
        <v>25.082773998238</v>
      </c>
      <c r="CQ23" s="515">
        <v>25.082773998238</v>
      </c>
      <c r="CR23" s="515">
        <v>25.082773998238</v>
      </c>
      <c r="CS23" s="515">
        <v>25.082773998238</v>
      </c>
      <c r="CT23" s="515">
        <v>25.082773998238</v>
      </c>
      <c r="CU23" s="515">
        <v>25.082773998238</v>
      </c>
      <c r="CV23" s="515">
        <v>25.082773998238</v>
      </c>
      <c r="CW23" s="515">
        <v>25.082773998238</v>
      </c>
      <c r="CX23" s="515">
        <v>25.082773998238</v>
      </c>
      <c r="CY23" s="515">
        <v>25.082773998238</v>
      </c>
      <c r="CZ23" s="514">
        <v>0</v>
      </c>
      <c r="DA23" s="513">
        <v>0</v>
      </c>
      <c r="DB23" s="513">
        <v>0</v>
      </c>
      <c r="DC23" s="513">
        <v>0</v>
      </c>
      <c r="DD23" s="513">
        <v>0</v>
      </c>
      <c r="DE23" s="513">
        <v>0</v>
      </c>
      <c r="DF23" s="513">
        <v>0</v>
      </c>
      <c r="DG23" s="513">
        <v>0</v>
      </c>
      <c r="DH23" s="513">
        <v>0</v>
      </c>
      <c r="DI23" s="513">
        <v>0</v>
      </c>
      <c r="DJ23" s="513">
        <v>0</v>
      </c>
      <c r="DK23" s="513">
        <v>0</v>
      </c>
      <c r="DL23" s="513">
        <v>0</v>
      </c>
      <c r="DM23" s="513">
        <v>0</v>
      </c>
      <c r="DN23" s="513">
        <v>0</v>
      </c>
      <c r="DO23" s="513">
        <v>0</v>
      </c>
      <c r="DP23" s="513">
        <v>0</v>
      </c>
      <c r="DQ23" s="513">
        <v>0</v>
      </c>
      <c r="DR23" s="513">
        <v>0</v>
      </c>
      <c r="DS23" s="513">
        <v>0</v>
      </c>
      <c r="DT23" s="513">
        <v>0</v>
      </c>
      <c r="DU23" s="513">
        <v>0</v>
      </c>
      <c r="DV23" s="513">
        <v>0</v>
      </c>
      <c r="DW23" s="512">
        <v>0</v>
      </c>
      <c r="DX23" s="553"/>
    </row>
    <row r="24" spans="2:128" x14ac:dyDescent="0.2">
      <c r="B24" s="523"/>
      <c r="C24" s="522"/>
      <c r="D24" s="521"/>
      <c r="E24" s="521"/>
      <c r="F24" s="521"/>
      <c r="G24" s="521"/>
      <c r="H24" s="521"/>
      <c r="I24" s="519"/>
      <c r="J24" s="519"/>
      <c r="K24" s="519"/>
      <c r="L24" s="519"/>
      <c r="M24" s="519"/>
      <c r="N24" s="519"/>
      <c r="O24" s="519"/>
      <c r="P24" s="519"/>
      <c r="Q24" s="519"/>
      <c r="R24" s="520"/>
      <c r="S24" s="519"/>
      <c r="T24" s="519"/>
      <c r="U24" s="524" t="s">
        <v>505</v>
      </c>
      <c r="V24" s="517" t="s">
        <v>124</v>
      </c>
      <c r="W24" s="516" t="s">
        <v>498</v>
      </c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5"/>
      <c r="CI24" s="515"/>
      <c r="CJ24" s="515"/>
      <c r="CK24" s="515"/>
      <c r="CL24" s="515"/>
      <c r="CM24" s="515"/>
      <c r="CN24" s="515"/>
      <c r="CO24" s="515"/>
      <c r="CP24" s="515"/>
      <c r="CQ24" s="515"/>
      <c r="CR24" s="515"/>
      <c r="CS24" s="515"/>
      <c r="CT24" s="515"/>
      <c r="CU24" s="515"/>
      <c r="CV24" s="515"/>
      <c r="CW24" s="515"/>
      <c r="CX24" s="515"/>
      <c r="CY24" s="515"/>
      <c r="CZ24" s="514">
        <v>0</v>
      </c>
      <c r="DA24" s="513">
        <v>0</v>
      </c>
      <c r="DB24" s="513">
        <v>0</v>
      </c>
      <c r="DC24" s="513">
        <v>0</v>
      </c>
      <c r="DD24" s="513">
        <v>0</v>
      </c>
      <c r="DE24" s="513">
        <v>0</v>
      </c>
      <c r="DF24" s="513">
        <v>0</v>
      </c>
      <c r="DG24" s="513">
        <v>0</v>
      </c>
      <c r="DH24" s="513">
        <v>0</v>
      </c>
      <c r="DI24" s="513">
        <v>0</v>
      </c>
      <c r="DJ24" s="513">
        <v>0</v>
      </c>
      <c r="DK24" s="513">
        <v>0</v>
      </c>
      <c r="DL24" s="513">
        <v>0</v>
      </c>
      <c r="DM24" s="513">
        <v>0</v>
      </c>
      <c r="DN24" s="513">
        <v>0</v>
      </c>
      <c r="DO24" s="513">
        <v>0</v>
      </c>
      <c r="DP24" s="513">
        <v>0</v>
      </c>
      <c r="DQ24" s="513">
        <v>0</v>
      </c>
      <c r="DR24" s="513">
        <v>0</v>
      </c>
      <c r="DS24" s="513">
        <v>0</v>
      </c>
      <c r="DT24" s="513">
        <v>0</v>
      </c>
      <c r="DU24" s="513">
        <v>0</v>
      </c>
      <c r="DV24" s="513">
        <v>0</v>
      </c>
      <c r="DW24" s="512">
        <v>0</v>
      </c>
      <c r="DX24" s="553"/>
    </row>
    <row r="25" spans="2:128" x14ac:dyDescent="0.2">
      <c r="B25" s="523"/>
      <c r="C25" s="522"/>
      <c r="D25" s="521"/>
      <c r="E25" s="521"/>
      <c r="F25" s="521"/>
      <c r="G25" s="521"/>
      <c r="H25" s="521"/>
      <c r="I25" s="519"/>
      <c r="J25" s="519"/>
      <c r="K25" s="519"/>
      <c r="L25" s="519"/>
      <c r="M25" s="519"/>
      <c r="N25" s="519"/>
      <c r="O25" s="519"/>
      <c r="P25" s="519"/>
      <c r="Q25" s="519"/>
      <c r="R25" s="520"/>
      <c r="S25" s="519"/>
      <c r="T25" s="519"/>
      <c r="U25" s="524" t="s">
        <v>506</v>
      </c>
      <c r="V25" s="517" t="s">
        <v>124</v>
      </c>
      <c r="W25" s="516" t="s">
        <v>498</v>
      </c>
      <c r="X25" s="515">
        <v>3.9511085490150498E-2</v>
      </c>
      <c r="Y25" s="515">
        <v>3.8295169960769759E-2</v>
      </c>
      <c r="Z25" s="515">
        <v>3.7134170407201295E-2</v>
      </c>
      <c r="AA25" s="515">
        <v>3.6013401384385101E-2</v>
      </c>
      <c r="AB25" s="515">
        <v>3.4931243220491077E-2</v>
      </c>
      <c r="AC25" s="515">
        <v>3.3906623526492097E-2</v>
      </c>
      <c r="AD25" s="515">
        <v>3.2941241312670906E-2</v>
      </c>
      <c r="AE25" s="515">
        <v>3.2015928158218736E-2</v>
      </c>
      <c r="AF25" s="515">
        <v>3.1125200581752152E-2</v>
      </c>
      <c r="AG25" s="515">
        <v>3.026789466088255E-2</v>
      </c>
      <c r="AH25" s="515">
        <v>2.9434742974452612E-2</v>
      </c>
      <c r="AI25" s="515">
        <v>2.8624684821809562E-2</v>
      </c>
      <c r="AJ25" s="515">
        <v>2.7842766681673996E-2</v>
      </c>
      <c r="AK25" s="515">
        <v>2.7089452219265387E-2</v>
      </c>
      <c r="AL25" s="515">
        <v>2.6363921601688749E-2</v>
      </c>
      <c r="AM25" s="515">
        <v>2.5662363255390647E-2</v>
      </c>
      <c r="AN25" s="515">
        <v>2.4987369666255973E-2</v>
      </c>
      <c r="AO25" s="515">
        <v>2.4337333671540552E-2</v>
      </c>
      <c r="AP25" s="515">
        <v>2.3711144445531653E-2</v>
      </c>
      <c r="AQ25" s="515">
        <v>2.3108209148693385E-2</v>
      </c>
      <c r="AR25" s="515">
        <v>2.252335126044791E-2</v>
      </c>
      <c r="AS25" s="515">
        <v>2.1955110484320986E-2</v>
      </c>
      <c r="AT25" s="515">
        <v>2.1407377490010263E-2</v>
      </c>
      <c r="AU25" s="515">
        <v>2.088081223698357E-2</v>
      </c>
      <c r="AV25" s="515">
        <v>2.0375092333648797E-2</v>
      </c>
      <c r="AW25" s="515">
        <v>1.968607954941913E-2</v>
      </c>
      <c r="AX25" s="515">
        <v>1.9020366714414618E-2</v>
      </c>
      <c r="AY25" s="515">
        <v>1.8377165907646972E-2</v>
      </c>
      <c r="AZ25" s="515">
        <v>1.7755715852799007E-2</v>
      </c>
      <c r="BA25" s="515">
        <v>1.7155281017197113E-2</v>
      </c>
      <c r="BB25" s="515">
        <v>1.9166871859657045E-2</v>
      </c>
      <c r="BC25" s="515">
        <v>1.8608613455977713E-2</v>
      </c>
      <c r="BD25" s="515">
        <v>1.8066615005803609E-2</v>
      </c>
      <c r="BE25" s="515">
        <v>1.754040291825593E-2</v>
      </c>
      <c r="BF25" s="515">
        <v>1.7029517396364983E-2</v>
      </c>
      <c r="BG25" s="515">
        <v>1.6533512035305807E-2</v>
      </c>
      <c r="BH25" s="515">
        <v>1.6051953432335737E-2</v>
      </c>
      <c r="BI25" s="515">
        <v>1.5584420808092948E-2</v>
      </c>
      <c r="BJ25" s="515">
        <v>1.5130505638925193E-2</v>
      </c>
      <c r="BK25" s="515">
        <v>1.4689811299927368E-2</v>
      </c>
      <c r="BL25" s="515">
        <v>1.4261952718376091E-2</v>
      </c>
      <c r="BM25" s="515">
        <v>1.3846556037258338E-2</v>
      </c>
      <c r="BN25" s="515">
        <v>1.3443258288600327E-2</v>
      </c>
      <c r="BO25" s="515">
        <v>1.3051707076310998E-2</v>
      </c>
      <c r="BP25" s="515">
        <v>1.2671560268263108E-2</v>
      </c>
      <c r="BQ25" s="515">
        <v>1.2302485697342823E-2</v>
      </c>
      <c r="BR25" s="515">
        <v>1.1944160871206623E-2</v>
      </c>
      <c r="BS25" s="515">
        <v>1.1596272690491865E-2</v>
      </c>
      <c r="BT25" s="515">
        <v>1.1258517175234824E-2</v>
      </c>
      <c r="BU25" s="515">
        <v>1.0930599199257112E-2</v>
      </c>
      <c r="BV25" s="515">
        <v>1.0612232232288457E-2</v>
      </c>
      <c r="BW25" s="515">
        <v>1.0303138089600443E-2</v>
      </c>
      <c r="BX25" s="515">
        <v>1.000304668893247E-2</v>
      </c>
      <c r="BY25" s="515">
        <v>9.7116958144975452E-3</v>
      </c>
      <c r="BZ25" s="515">
        <v>9.428830887861693E-3</v>
      </c>
      <c r="CA25" s="515">
        <v>9.1542047454967884E-3</v>
      </c>
      <c r="CB25" s="515">
        <v>8.8875774228124177E-3</v>
      </c>
      <c r="CC25" s="515">
        <v>8.6287159444780742E-3</v>
      </c>
      <c r="CD25" s="515">
        <v>8.3773941208524997E-3</v>
      </c>
      <c r="CE25" s="515">
        <v>8.1333923503422324E-3</v>
      </c>
      <c r="CF25" s="515">
        <v>7.8964974275167309E-3</v>
      </c>
      <c r="CG25" s="515">
        <v>7.6665023568123613E-3</v>
      </c>
      <c r="CH25" s="515">
        <v>7.4432061716624871E-3</v>
      </c>
      <c r="CI25" s="515">
        <v>7.2264137588956175E-3</v>
      </c>
      <c r="CJ25" s="515">
        <v>7.0159356882481729E-3</v>
      </c>
      <c r="CK25" s="515">
        <v>6.8115880468428867E-3</v>
      </c>
      <c r="CL25" s="515">
        <v>6.6131922784882398E-3</v>
      </c>
      <c r="CM25" s="515">
        <v>6.4205750276584844E-3</v>
      </c>
      <c r="CN25" s="515">
        <v>6.2335679880179476E-3</v>
      </c>
      <c r="CO25" s="515">
        <v>6.0520077553572306E-3</v>
      </c>
      <c r="CP25" s="515">
        <v>5.8757356848128453E-3</v>
      </c>
      <c r="CQ25" s="515">
        <v>5.7045977522454799E-3</v>
      </c>
      <c r="CR25" s="515">
        <v>5.5384444196558066E-3</v>
      </c>
      <c r="CS25" s="515">
        <v>5.3771305045201999E-3</v>
      </c>
      <c r="CT25" s="515">
        <v>5.2205150529322335E-3</v>
      </c>
      <c r="CU25" s="515">
        <v>7.3009281781796099E-3</v>
      </c>
      <c r="CV25" s="515">
        <v>7.1228567591996202E-3</v>
      </c>
      <c r="CW25" s="515">
        <v>6.9491285455606042E-3</v>
      </c>
      <c r="CX25" s="515">
        <v>6.7796376054249817E-3</v>
      </c>
      <c r="CY25" s="515">
        <v>6.614280590658517E-3</v>
      </c>
      <c r="CZ25" s="514">
        <v>0</v>
      </c>
      <c r="DA25" s="513">
        <v>0</v>
      </c>
      <c r="DB25" s="513">
        <v>0</v>
      </c>
      <c r="DC25" s="513">
        <v>0</v>
      </c>
      <c r="DD25" s="513">
        <v>0</v>
      </c>
      <c r="DE25" s="513">
        <v>0</v>
      </c>
      <c r="DF25" s="513">
        <v>0</v>
      </c>
      <c r="DG25" s="513">
        <v>0</v>
      </c>
      <c r="DH25" s="513">
        <v>0</v>
      </c>
      <c r="DI25" s="513">
        <v>0</v>
      </c>
      <c r="DJ25" s="513">
        <v>0</v>
      </c>
      <c r="DK25" s="513">
        <v>0</v>
      </c>
      <c r="DL25" s="513">
        <v>0</v>
      </c>
      <c r="DM25" s="513">
        <v>0</v>
      </c>
      <c r="DN25" s="513">
        <v>0</v>
      </c>
      <c r="DO25" s="513">
        <v>0</v>
      </c>
      <c r="DP25" s="513">
        <v>0</v>
      </c>
      <c r="DQ25" s="513">
        <v>0</v>
      </c>
      <c r="DR25" s="513">
        <v>0</v>
      </c>
      <c r="DS25" s="513">
        <v>0</v>
      </c>
      <c r="DT25" s="513">
        <v>0</v>
      </c>
      <c r="DU25" s="513">
        <v>0</v>
      </c>
      <c r="DV25" s="513">
        <v>0</v>
      </c>
      <c r="DW25" s="512">
        <v>0</v>
      </c>
      <c r="DX25" s="553"/>
    </row>
    <row r="26" spans="2:128" x14ac:dyDescent="0.2">
      <c r="B26" s="523"/>
      <c r="C26" s="522"/>
      <c r="D26" s="521"/>
      <c r="E26" s="521"/>
      <c r="F26" s="521"/>
      <c r="G26" s="521"/>
      <c r="H26" s="521"/>
      <c r="I26" s="519"/>
      <c r="J26" s="519"/>
      <c r="K26" s="519"/>
      <c r="L26" s="519"/>
      <c r="M26" s="519"/>
      <c r="N26" s="519"/>
      <c r="O26" s="519"/>
      <c r="P26" s="519"/>
      <c r="Q26" s="519"/>
      <c r="R26" s="520"/>
      <c r="S26" s="519"/>
      <c r="T26" s="519"/>
      <c r="U26" s="518" t="s">
        <v>507</v>
      </c>
      <c r="V26" s="517" t="s">
        <v>124</v>
      </c>
      <c r="W26" s="516" t="s">
        <v>498</v>
      </c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15"/>
      <c r="BF26" s="515"/>
      <c r="BG26" s="515"/>
      <c r="BH26" s="515"/>
      <c r="BI26" s="515"/>
      <c r="BJ26" s="515"/>
      <c r="BK26" s="515"/>
      <c r="BL26" s="515"/>
      <c r="BM26" s="515"/>
      <c r="BN26" s="515"/>
      <c r="BO26" s="515"/>
      <c r="BP26" s="515"/>
      <c r="BQ26" s="515"/>
      <c r="BR26" s="515"/>
      <c r="BS26" s="515"/>
      <c r="BT26" s="515"/>
      <c r="BU26" s="515"/>
      <c r="BV26" s="515"/>
      <c r="BW26" s="515"/>
      <c r="BX26" s="515"/>
      <c r="BY26" s="515"/>
      <c r="BZ26" s="515"/>
      <c r="CA26" s="515"/>
      <c r="CB26" s="515"/>
      <c r="CC26" s="515"/>
      <c r="CD26" s="515"/>
      <c r="CE26" s="515"/>
      <c r="CF26" s="515"/>
      <c r="CG26" s="515"/>
      <c r="CH26" s="515"/>
      <c r="CI26" s="515"/>
      <c r="CJ26" s="515"/>
      <c r="CK26" s="515"/>
      <c r="CL26" s="515"/>
      <c r="CM26" s="515"/>
      <c r="CN26" s="515"/>
      <c r="CO26" s="515"/>
      <c r="CP26" s="515"/>
      <c r="CQ26" s="515"/>
      <c r="CR26" s="515"/>
      <c r="CS26" s="515"/>
      <c r="CT26" s="515"/>
      <c r="CU26" s="515"/>
      <c r="CV26" s="515"/>
      <c r="CW26" s="515"/>
      <c r="CX26" s="515"/>
      <c r="CY26" s="515"/>
      <c r="CZ26" s="514">
        <v>0</v>
      </c>
      <c r="DA26" s="513">
        <v>0</v>
      </c>
      <c r="DB26" s="513">
        <v>0</v>
      </c>
      <c r="DC26" s="513">
        <v>0</v>
      </c>
      <c r="DD26" s="513">
        <v>0</v>
      </c>
      <c r="DE26" s="513">
        <v>0</v>
      </c>
      <c r="DF26" s="513">
        <v>0</v>
      </c>
      <c r="DG26" s="513">
        <v>0</v>
      </c>
      <c r="DH26" s="513">
        <v>0</v>
      </c>
      <c r="DI26" s="513">
        <v>0</v>
      </c>
      <c r="DJ26" s="513">
        <v>0</v>
      </c>
      <c r="DK26" s="513">
        <v>0</v>
      </c>
      <c r="DL26" s="513">
        <v>0</v>
      </c>
      <c r="DM26" s="513">
        <v>0</v>
      </c>
      <c r="DN26" s="513">
        <v>0</v>
      </c>
      <c r="DO26" s="513">
        <v>0</v>
      </c>
      <c r="DP26" s="513">
        <v>0</v>
      </c>
      <c r="DQ26" s="513">
        <v>0</v>
      </c>
      <c r="DR26" s="513">
        <v>0</v>
      </c>
      <c r="DS26" s="513">
        <v>0</v>
      </c>
      <c r="DT26" s="513">
        <v>0</v>
      </c>
      <c r="DU26" s="513">
        <v>0</v>
      </c>
      <c r="DV26" s="513">
        <v>0</v>
      </c>
      <c r="DW26" s="512">
        <v>0</v>
      </c>
      <c r="DX26" s="553"/>
    </row>
    <row r="27" spans="2:128" ht="15.75" thickBot="1" x14ac:dyDescent="0.25">
      <c r="B27" s="511"/>
      <c r="C27" s="510"/>
      <c r="D27" s="509"/>
      <c r="E27" s="509"/>
      <c r="F27" s="509"/>
      <c r="G27" s="509"/>
      <c r="H27" s="509"/>
      <c r="I27" s="507"/>
      <c r="J27" s="507"/>
      <c r="K27" s="507"/>
      <c r="L27" s="507"/>
      <c r="M27" s="507"/>
      <c r="N27" s="507"/>
      <c r="O27" s="507"/>
      <c r="P27" s="507"/>
      <c r="Q27" s="507"/>
      <c r="R27" s="508"/>
      <c r="S27" s="507"/>
      <c r="T27" s="507"/>
      <c r="U27" s="506" t="s">
        <v>127</v>
      </c>
      <c r="V27" s="505" t="s">
        <v>508</v>
      </c>
      <c r="W27" s="504" t="s">
        <v>498</v>
      </c>
      <c r="X27" s="503">
        <v>69.112817318013256</v>
      </c>
      <c r="Y27" s="503">
        <v>69.655842753051317</v>
      </c>
      <c r="Z27" s="503">
        <v>70.503708364046361</v>
      </c>
      <c r="AA27" s="503">
        <v>71.627964700358049</v>
      </c>
      <c r="AB27" s="503">
        <v>73.023177470209632</v>
      </c>
      <c r="AC27" s="503">
        <v>74.76949356893077</v>
      </c>
      <c r="AD27" s="503">
        <v>76.933979628812068</v>
      </c>
      <c r="AE27" s="503">
        <v>79.500451819921196</v>
      </c>
      <c r="AF27" s="503">
        <v>82.462335290300544</v>
      </c>
      <c r="AG27" s="503">
        <v>85.822996018590402</v>
      </c>
      <c r="AH27" s="503">
        <v>89.546131442885894</v>
      </c>
      <c r="AI27" s="503">
        <v>93.609301176236158</v>
      </c>
      <c r="AJ27" s="503">
        <v>98.023405151107653</v>
      </c>
      <c r="AK27" s="503">
        <v>102.79639609578162</v>
      </c>
      <c r="AL27" s="503">
        <v>107.93408069250086</v>
      </c>
      <c r="AM27" s="503">
        <v>113.42513872951454</v>
      </c>
      <c r="AN27" s="503">
        <v>119.28608008629158</v>
      </c>
      <c r="AO27" s="503">
        <v>125.52201052050316</v>
      </c>
      <c r="AP27" s="503">
        <v>132.13759507533311</v>
      </c>
      <c r="AQ27" s="503">
        <v>139.14016657325774</v>
      </c>
      <c r="AR27" s="503">
        <v>146.50445902455388</v>
      </c>
      <c r="AS27" s="503">
        <v>154.21009641968232</v>
      </c>
      <c r="AT27" s="503">
        <v>162.27494955755174</v>
      </c>
      <c r="AU27" s="503">
        <v>170.71528274226722</v>
      </c>
      <c r="AV27" s="503">
        <v>179.54586663849778</v>
      </c>
      <c r="AW27" s="503">
        <v>181.69349297828072</v>
      </c>
      <c r="AX27" s="503">
        <v>181.69282726544571</v>
      </c>
      <c r="AY27" s="503">
        <v>181.69218406463895</v>
      </c>
      <c r="AZ27" s="503">
        <v>181.69156261458409</v>
      </c>
      <c r="BA27" s="503">
        <v>181.69096217974851</v>
      </c>
      <c r="BB27" s="503">
        <v>181.69297377059095</v>
      </c>
      <c r="BC27" s="503">
        <v>181.69241551218727</v>
      </c>
      <c r="BD27" s="503">
        <v>181.69187351373711</v>
      </c>
      <c r="BE27" s="503">
        <v>181.69134730164956</v>
      </c>
      <c r="BF27" s="503">
        <v>181.69083641612767</v>
      </c>
      <c r="BG27" s="503">
        <v>181.69034041076659</v>
      </c>
      <c r="BH27" s="503">
        <v>181.68985885216364</v>
      </c>
      <c r="BI27" s="503">
        <v>181.6893913195394</v>
      </c>
      <c r="BJ27" s="503">
        <v>181.68893740437022</v>
      </c>
      <c r="BK27" s="503">
        <v>181.68849671003122</v>
      </c>
      <c r="BL27" s="503">
        <v>181.68806885144969</v>
      </c>
      <c r="BM27" s="503">
        <v>181.68765345476857</v>
      </c>
      <c r="BN27" s="503">
        <v>181.68725015701989</v>
      </c>
      <c r="BO27" s="503">
        <v>181.6868586058076</v>
      </c>
      <c r="BP27" s="503">
        <v>181.68647845899957</v>
      </c>
      <c r="BQ27" s="503">
        <v>181.68610938442865</v>
      </c>
      <c r="BR27" s="503">
        <v>181.6857510596025</v>
      </c>
      <c r="BS27" s="503">
        <v>181.6854031714218</v>
      </c>
      <c r="BT27" s="503">
        <v>181.68506541590654</v>
      </c>
      <c r="BU27" s="503">
        <v>181.68473749793057</v>
      </c>
      <c r="BV27" s="503">
        <v>181.68441913096359</v>
      </c>
      <c r="BW27" s="503">
        <v>181.6841100368209</v>
      </c>
      <c r="BX27" s="503">
        <v>181.68380994542022</v>
      </c>
      <c r="BY27" s="503">
        <v>181.6835185945458</v>
      </c>
      <c r="BZ27" s="503">
        <v>181.68323572961916</v>
      </c>
      <c r="CA27" s="503">
        <v>181.6829611034768</v>
      </c>
      <c r="CB27" s="503">
        <v>181.68269447615413</v>
      </c>
      <c r="CC27" s="503">
        <v>181.68243561467577</v>
      </c>
      <c r="CD27" s="503">
        <v>181.68218429285216</v>
      </c>
      <c r="CE27" s="503">
        <v>181.68194029108165</v>
      </c>
      <c r="CF27" s="503">
        <v>181.68170339615881</v>
      </c>
      <c r="CG27" s="503">
        <v>181.68147340108811</v>
      </c>
      <c r="CH27" s="503">
        <v>181.68125010490297</v>
      </c>
      <c r="CI27" s="503">
        <v>181.6810333124902</v>
      </c>
      <c r="CJ27" s="503">
        <v>181.68082283441956</v>
      </c>
      <c r="CK27" s="503">
        <v>181.68061848677814</v>
      </c>
      <c r="CL27" s="503">
        <v>181.68042009100978</v>
      </c>
      <c r="CM27" s="503">
        <v>181.68022747375895</v>
      </c>
      <c r="CN27" s="503">
        <v>181.6800404667193</v>
      </c>
      <c r="CO27" s="503">
        <v>181.67985890648666</v>
      </c>
      <c r="CP27" s="503">
        <v>181.67968263441611</v>
      </c>
      <c r="CQ27" s="503">
        <v>181.67951149648354</v>
      </c>
      <c r="CR27" s="503">
        <v>181.67934534315094</v>
      </c>
      <c r="CS27" s="503">
        <v>181.67918402923581</v>
      </c>
      <c r="CT27" s="503">
        <v>181.67902741378424</v>
      </c>
      <c r="CU27" s="503">
        <v>181.68110782690948</v>
      </c>
      <c r="CV27" s="503">
        <v>181.6809297554905</v>
      </c>
      <c r="CW27" s="503">
        <v>181.68075602727686</v>
      </c>
      <c r="CX27" s="503">
        <v>181.68058653633673</v>
      </c>
      <c r="CY27" s="552">
        <v>181.68042117932197</v>
      </c>
      <c r="CZ27" s="502">
        <f t="shared" ref="CZ27:DO27" si="39">SUM(CZ16:CZ26)</f>
        <v>0</v>
      </c>
      <c r="DA27" s="501">
        <f t="shared" si="39"/>
        <v>0</v>
      </c>
      <c r="DB27" s="501">
        <f t="shared" si="39"/>
        <v>0</v>
      </c>
      <c r="DC27" s="501">
        <f t="shared" si="39"/>
        <v>0</v>
      </c>
      <c r="DD27" s="501">
        <f t="shared" si="39"/>
        <v>0</v>
      </c>
      <c r="DE27" s="501">
        <f t="shared" si="39"/>
        <v>0</v>
      </c>
      <c r="DF27" s="501">
        <f t="shared" si="39"/>
        <v>0</v>
      </c>
      <c r="DG27" s="501">
        <f t="shared" si="39"/>
        <v>0</v>
      </c>
      <c r="DH27" s="501">
        <f t="shared" si="39"/>
        <v>0</v>
      </c>
      <c r="DI27" s="501">
        <f t="shared" si="39"/>
        <v>0</v>
      </c>
      <c r="DJ27" s="501">
        <f t="shared" si="39"/>
        <v>0</v>
      </c>
      <c r="DK27" s="501">
        <f t="shared" si="39"/>
        <v>0</v>
      </c>
      <c r="DL27" s="501">
        <f t="shared" si="39"/>
        <v>0</v>
      </c>
      <c r="DM27" s="501">
        <f t="shared" si="39"/>
        <v>0</v>
      </c>
      <c r="DN27" s="501">
        <f t="shared" si="39"/>
        <v>0</v>
      </c>
      <c r="DO27" s="501">
        <f t="shared" si="39"/>
        <v>0</v>
      </c>
      <c r="DP27" s="501">
        <f t="shared" ref="DP27:DW27" si="40">SUM(DP16:DP26)</f>
        <v>0</v>
      </c>
      <c r="DQ27" s="501">
        <f t="shared" si="40"/>
        <v>0</v>
      </c>
      <c r="DR27" s="501">
        <f t="shared" si="40"/>
        <v>0</v>
      </c>
      <c r="DS27" s="501">
        <f t="shared" si="40"/>
        <v>0</v>
      </c>
      <c r="DT27" s="501">
        <f t="shared" si="40"/>
        <v>0</v>
      </c>
      <c r="DU27" s="501">
        <f t="shared" si="40"/>
        <v>0</v>
      </c>
      <c r="DV27" s="501">
        <f t="shared" si="40"/>
        <v>0</v>
      </c>
      <c r="DW27" s="500">
        <f t="shared" si="40"/>
        <v>0</v>
      </c>
      <c r="DX27" s="553"/>
    </row>
    <row r="28" spans="2:128" s="469" customFormat="1" ht="51" x14ac:dyDescent="0.2">
      <c r="B28" s="760" t="s">
        <v>493</v>
      </c>
      <c r="C28" s="693" t="s">
        <v>818</v>
      </c>
      <c r="D28" s="694" t="s">
        <v>819</v>
      </c>
      <c r="E28" s="695" t="s">
        <v>569</v>
      </c>
      <c r="F28" s="696" t="s">
        <v>792</v>
      </c>
      <c r="G28" s="697" t="s">
        <v>817</v>
      </c>
      <c r="H28" s="698" t="s">
        <v>495</v>
      </c>
      <c r="I28" s="699">
        <f>MAX(X28:AV28)</f>
        <v>1.1240640559999999</v>
      </c>
      <c r="J28" s="698">
        <f>SUMPRODUCT($X$2:$CY$2,$X28:$CY28)*365</f>
        <v>7353.3563043565118</v>
      </c>
      <c r="K28" s="698">
        <f>SUMPRODUCT($X$2:$CY$2,$X29:$CY29)+SUMPRODUCT($X$2:$CY$2,$X30:$CY30)+SUMPRODUCT($X$2:$CY$2,$X31:$CY31)</f>
        <v>7409.9875939568947</v>
      </c>
      <c r="L28" s="698">
        <f>SUMPRODUCT($X$2:$CY$2,$X32:$CY32) +SUMPRODUCT($X$2:$CY$2,$X33:$CY33)</f>
        <v>303.53516318382492</v>
      </c>
      <c r="M28" s="698">
        <f>SUMPRODUCT($X$2:$CY$2,$X34:$CY34)*-1</f>
        <v>-1518.7773235297207</v>
      </c>
      <c r="N28" s="698">
        <f>SUMPRODUCT($X$2:$CY$2,$X37:$CY37) +SUMPRODUCT($X$2:$CY$2,$X38:$CY38)</f>
        <v>0.86958024654631161</v>
      </c>
      <c r="O28" s="698">
        <f>SUMPRODUCT($X$2:$CY$2,$X35:$CY35) +SUMPRODUCT($X$2:$CY$2,$X36:$CY36) +SUMPRODUCT($X$2:$CY$2,$X39:$CY39)</f>
        <v>2479.3437584275598</v>
      </c>
      <c r="P28" s="698">
        <f>SUM(K28:O28)</f>
        <v>8674.9587722851047</v>
      </c>
      <c r="Q28" s="698">
        <f>(SUM(K28:M28)*100000)/(J28*1000)</f>
        <v>84.243781712860951</v>
      </c>
      <c r="R28" s="700">
        <f>(P28*100000)/(J28*1000)</f>
        <v>117.97277886759828</v>
      </c>
      <c r="S28" s="701">
        <v>3</v>
      </c>
      <c r="T28" s="702">
        <v>3</v>
      </c>
      <c r="U28" s="761" t="s">
        <v>496</v>
      </c>
      <c r="V28" s="762" t="s">
        <v>124</v>
      </c>
      <c r="W28" s="763" t="s">
        <v>75</v>
      </c>
      <c r="X28" s="764">
        <v>0</v>
      </c>
      <c r="Y28" s="764">
        <v>5.9178400000004005E-4</v>
      </c>
      <c r="Z28" s="764">
        <v>2.3495299999998199E-3</v>
      </c>
      <c r="AA28" s="764">
        <v>5.2454250000004699E-3</v>
      </c>
      <c r="AB28" s="764">
        <v>9.2517160000003002E-3</v>
      </c>
      <c r="AC28" s="764">
        <v>1.43406960000005E-2</v>
      </c>
      <c r="AD28" s="764">
        <v>7.7748214999999996E-2</v>
      </c>
      <c r="AE28" s="764">
        <v>0.142693077</v>
      </c>
      <c r="AF28" s="764">
        <v>0.20916225999999999</v>
      </c>
      <c r="AG28" s="764">
        <v>0.27714381399999999</v>
      </c>
      <c r="AH28" s="764">
        <v>0.34662684199999999</v>
      </c>
      <c r="AI28" s="764">
        <v>0.40892795700000001</v>
      </c>
      <c r="AJ28" s="764">
        <v>0.472492884</v>
      </c>
      <c r="AK28" s="765">
        <v>0.53730533599999997</v>
      </c>
      <c r="AL28" s="765">
        <v>0.60334984199999997</v>
      </c>
      <c r="AM28" s="765">
        <v>0.67061172499999999</v>
      </c>
      <c r="AN28" s="765">
        <v>0.71802867299999995</v>
      </c>
      <c r="AO28" s="765">
        <v>0.76660165899999999</v>
      </c>
      <c r="AP28" s="765">
        <v>0.81630139300000004</v>
      </c>
      <c r="AQ28" s="765">
        <v>0.86709838400000006</v>
      </c>
      <c r="AR28" s="765">
        <v>0.918962904999999</v>
      </c>
      <c r="AS28" s="765">
        <v>0.969026359</v>
      </c>
      <c r="AT28" s="765">
        <v>1.0199154399999999</v>
      </c>
      <c r="AU28" s="765">
        <v>1.071603538</v>
      </c>
      <c r="AV28" s="765">
        <v>1.1240640559999999</v>
      </c>
      <c r="AW28" s="765">
        <v>1.177270394</v>
      </c>
      <c r="AX28" s="765">
        <v>1.177270394</v>
      </c>
      <c r="AY28" s="765">
        <v>1.177270394</v>
      </c>
      <c r="AZ28" s="765">
        <v>1.177270394</v>
      </c>
      <c r="BA28" s="765">
        <v>1.177270394</v>
      </c>
      <c r="BB28" s="765">
        <v>1.177270394</v>
      </c>
      <c r="BC28" s="765">
        <v>1.177270394</v>
      </c>
      <c r="BD28" s="765">
        <v>1.177270394</v>
      </c>
      <c r="BE28" s="765">
        <v>1.177270394</v>
      </c>
      <c r="BF28" s="765">
        <v>1.177270394</v>
      </c>
      <c r="BG28" s="765">
        <v>1.177270394</v>
      </c>
      <c r="BH28" s="765">
        <v>1.177270394</v>
      </c>
      <c r="BI28" s="765">
        <v>1.177270394</v>
      </c>
      <c r="BJ28" s="765">
        <v>1.177270394</v>
      </c>
      <c r="BK28" s="765">
        <v>1.177270394</v>
      </c>
      <c r="BL28" s="765">
        <v>1.177270394</v>
      </c>
      <c r="BM28" s="765">
        <v>1.177270394</v>
      </c>
      <c r="BN28" s="765">
        <v>1.177270394</v>
      </c>
      <c r="BO28" s="765">
        <v>1.177270394</v>
      </c>
      <c r="BP28" s="765">
        <v>1.177270394</v>
      </c>
      <c r="BQ28" s="765">
        <v>1.177270394</v>
      </c>
      <c r="BR28" s="765">
        <v>1.177270394</v>
      </c>
      <c r="BS28" s="765">
        <v>1.177270394</v>
      </c>
      <c r="BT28" s="765">
        <v>1.177270394</v>
      </c>
      <c r="BU28" s="765">
        <v>1.177270394</v>
      </c>
      <c r="BV28" s="765">
        <v>1.177270394</v>
      </c>
      <c r="BW28" s="765">
        <v>1.177270394</v>
      </c>
      <c r="BX28" s="765">
        <v>1.177270394</v>
      </c>
      <c r="BY28" s="765">
        <v>1.177270394</v>
      </c>
      <c r="BZ28" s="765">
        <v>1.177270394</v>
      </c>
      <c r="CA28" s="765">
        <v>1.177270394</v>
      </c>
      <c r="CB28" s="765">
        <v>1.177270394</v>
      </c>
      <c r="CC28" s="765">
        <v>1.177270394</v>
      </c>
      <c r="CD28" s="765">
        <v>1.177270394</v>
      </c>
      <c r="CE28" s="766">
        <v>1.177270394</v>
      </c>
      <c r="CF28" s="766">
        <v>1.177270394</v>
      </c>
      <c r="CG28" s="766">
        <v>1.177270394</v>
      </c>
      <c r="CH28" s="766">
        <v>1.177270394</v>
      </c>
      <c r="CI28" s="766">
        <v>1.177270394</v>
      </c>
      <c r="CJ28" s="766">
        <v>1.177270394</v>
      </c>
      <c r="CK28" s="766">
        <v>1.177270394</v>
      </c>
      <c r="CL28" s="766">
        <v>1.177270394</v>
      </c>
      <c r="CM28" s="766">
        <v>1.177270394</v>
      </c>
      <c r="CN28" s="766">
        <v>1.177270394</v>
      </c>
      <c r="CO28" s="766">
        <v>1.177270394</v>
      </c>
      <c r="CP28" s="766">
        <v>1.177270394</v>
      </c>
      <c r="CQ28" s="766">
        <v>1.177270394</v>
      </c>
      <c r="CR28" s="766">
        <v>1.177270394</v>
      </c>
      <c r="CS28" s="766">
        <v>1.177270394</v>
      </c>
      <c r="CT28" s="766">
        <v>1.177270394</v>
      </c>
      <c r="CU28" s="766">
        <v>1.177270394</v>
      </c>
      <c r="CV28" s="766">
        <v>1.177270394</v>
      </c>
      <c r="CW28" s="766">
        <v>1.177270394</v>
      </c>
      <c r="CX28" s="766">
        <v>1.177270394</v>
      </c>
      <c r="CY28" s="767">
        <v>1.177270394</v>
      </c>
      <c r="CZ28" s="768"/>
      <c r="DA28" s="769"/>
      <c r="DB28" s="769"/>
      <c r="DC28" s="769"/>
      <c r="DD28" s="769"/>
      <c r="DE28" s="769"/>
      <c r="DF28" s="769"/>
      <c r="DG28" s="769"/>
      <c r="DH28" s="769"/>
      <c r="DI28" s="769"/>
      <c r="DJ28" s="769"/>
      <c r="DK28" s="769"/>
      <c r="DL28" s="769"/>
      <c r="DM28" s="769"/>
      <c r="DN28" s="769"/>
      <c r="DO28" s="769"/>
      <c r="DP28" s="769"/>
      <c r="DQ28" s="769"/>
      <c r="DR28" s="769"/>
      <c r="DS28" s="769"/>
      <c r="DT28" s="769"/>
      <c r="DU28" s="769"/>
      <c r="DV28" s="769"/>
      <c r="DW28" s="770"/>
      <c r="DX28" s="771"/>
    </row>
    <row r="29" spans="2:128" s="469" customFormat="1" x14ac:dyDescent="0.2">
      <c r="B29" s="772"/>
      <c r="C29" s="773"/>
      <c r="D29" s="710"/>
      <c r="E29" s="711"/>
      <c r="F29" s="711"/>
      <c r="G29" s="710"/>
      <c r="H29" s="711"/>
      <c r="I29" s="711"/>
      <c r="J29" s="711"/>
      <c r="K29" s="711"/>
      <c r="L29" s="711"/>
      <c r="M29" s="711"/>
      <c r="N29" s="711"/>
      <c r="O29" s="711"/>
      <c r="P29" s="711"/>
      <c r="Q29" s="711"/>
      <c r="R29" s="712"/>
      <c r="S29" s="711"/>
      <c r="T29" s="711"/>
      <c r="U29" s="774" t="s">
        <v>497</v>
      </c>
      <c r="V29" s="762" t="s">
        <v>124</v>
      </c>
      <c r="W29" s="763" t="s">
        <v>498</v>
      </c>
      <c r="X29" s="764">
        <v>2.7955956714729102</v>
      </c>
      <c r="Y29" s="764">
        <v>2.8043986492497703</v>
      </c>
      <c r="Z29" s="764">
        <v>2.8145555444189299</v>
      </c>
      <c r="AA29" s="764">
        <v>2.82514399913331</v>
      </c>
      <c r="AB29" s="764">
        <v>2.8361607336749799</v>
      </c>
      <c r="AC29" s="764">
        <v>3.2238228124331401</v>
      </c>
      <c r="AD29" s="764">
        <v>3.2801484707773003</v>
      </c>
      <c r="AE29" s="764">
        <v>3.3416129859836299</v>
      </c>
      <c r="AF29" s="764">
        <v>3.40870797554234</v>
      </c>
      <c r="AG29" s="764">
        <v>3.4825185863088199</v>
      </c>
      <c r="AH29" s="764">
        <v>3.5005954543468603</v>
      </c>
      <c r="AI29" s="764">
        <v>3.5789019198187497</v>
      </c>
      <c r="AJ29" s="764">
        <v>3.6663119844371197</v>
      </c>
      <c r="AK29" s="765">
        <v>3.7653292546121802</v>
      </c>
      <c r="AL29" s="765">
        <v>3.8793475457041899</v>
      </c>
      <c r="AM29" s="765">
        <v>3.8288418218703999</v>
      </c>
      <c r="AN29" s="765">
        <v>3.9336459696186896</v>
      </c>
      <c r="AO29" s="765">
        <v>4.0559247773312297</v>
      </c>
      <c r="AP29" s="765">
        <v>4.2025377470644099</v>
      </c>
      <c r="AQ29" s="765">
        <v>4.3860776594794393</v>
      </c>
      <c r="AR29" s="765">
        <v>4.5982752823966102</v>
      </c>
      <c r="AS29" s="765">
        <v>4.9744950413641496</v>
      </c>
      <c r="AT29" s="765">
        <v>5.4276268670690397</v>
      </c>
      <c r="AU29" s="765">
        <v>5.5801344253479606</v>
      </c>
      <c r="AV29" s="765">
        <v>5.7588974734079299</v>
      </c>
      <c r="AW29" s="765">
        <v>5.7588974734079299</v>
      </c>
      <c r="AX29" s="765">
        <v>5.7588974734079299</v>
      </c>
      <c r="AY29" s="765">
        <v>5.7588974734079299</v>
      </c>
      <c r="AZ29" s="765">
        <v>5.7588974734079299</v>
      </c>
      <c r="BA29" s="765">
        <v>5.7588974734079299</v>
      </c>
      <c r="BB29" s="765">
        <v>5.7588974734079299</v>
      </c>
      <c r="BC29" s="765">
        <v>5.7588974734079299</v>
      </c>
      <c r="BD29" s="765">
        <v>5.7588974734079299</v>
      </c>
      <c r="BE29" s="765">
        <v>5.7588974734079299</v>
      </c>
      <c r="BF29" s="765">
        <v>5.7588974734079299</v>
      </c>
      <c r="BG29" s="765">
        <v>5.7588974734079299</v>
      </c>
      <c r="BH29" s="765">
        <v>5.7588974734079299</v>
      </c>
      <c r="BI29" s="765">
        <v>5.7588974734079299</v>
      </c>
      <c r="BJ29" s="765">
        <v>5.7588974734079299</v>
      </c>
      <c r="BK29" s="765">
        <v>5.7588974734079299</v>
      </c>
      <c r="BL29" s="765">
        <v>5.7588974734079299</v>
      </c>
      <c r="BM29" s="765">
        <v>5.7588974734079299</v>
      </c>
      <c r="BN29" s="765">
        <v>5.7588974734079299</v>
      </c>
      <c r="BO29" s="765">
        <v>5.7588974734079299</v>
      </c>
      <c r="BP29" s="765">
        <v>5.7588974734079299</v>
      </c>
      <c r="BQ29" s="765">
        <v>5.7588974734079299</v>
      </c>
      <c r="BR29" s="765">
        <v>5.7588974734079299</v>
      </c>
      <c r="BS29" s="765">
        <v>5.7588974734079299</v>
      </c>
      <c r="BT29" s="765">
        <v>5.7588974734079299</v>
      </c>
      <c r="BU29" s="765">
        <v>5.7588974734079299</v>
      </c>
      <c r="BV29" s="765">
        <v>5.7588974734079299</v>
      </c>
      <c r="BW29" s="765">
        <v>5.7588974734079299</v>
      </c>
      <c r="BX29" s="765">
        <v>5.7588974734079299</v>
      </c>
      <c r="BY29" s="765">
        <v>5.7588974734079299</v>
      </c>
      <c r="BZ29" s="765">
        <v>5.7588974734079299</v>
      </c>
      <c r="CA29" s="765">
        <v>5.7588974734079299</v>
      </c>
      <c r="CB29" s="765">
        <v>5.7588974734079299</v>
      </c>
      <c r="CC29" s="765">
        <v>5.7588974734079299</v>
      </c>
      <c r="CD29" s="765">
        <v>5.7588974734079299</v>
      </c>
      <c r="CE29" s="766">
        <v>5.7588974734079299</v>
      </c>
      <c r="CF29" s="766">
        <v>5.7588974734079299</v>
      </c>
      <c r="CG29" s="766">
        <v>5.7588974734079299</v>
      </c>
      <c r="CH29" s="766">
        <v>5.7588974734079299</v>
      </c>
      <c r="CI29" s="766">
        <v>5.7588974734079299</v>
      </c>
      <c r="CJ29" s="766">
        <v>5.7588974734079299</v>
      </c>
      <c r="CK29" s="766">
        <v>5.7588974734079299</v>
      </c>
      <c r="CL29" s="766">
        <v>5.7588974734079299</v>
      </c>
      <c r="CM29" s="766">
        <v>5.7588974734079299</v>
      </c>
      <c r="CN29" s="766">
        <v>5.7588974734079299</v>
      </c>
      <c r="CO29" s="766">
        <v>5.7588974734079299</v>
      </c>
      <c r="CP29" s="766">
        <v>5.7588974734079299</v>
      </c>
      <c r="CQ29" s="766">
        <v>5.7588974734079299</v>
      </c>
      <c r="CR29" s="766">
        <v>5.7588974734079299</v>
      </c>
      <c r="CS29" s="766">
        <v>5.7588974734079299</v>
      </c>
      <c r="CT29" s="766">
        <v>5.7588974734079299</v>
      </c>
      <c r="CU29" s="766">
        <v>5.7588974734079299</v>
      </c>
      <c r="CV29" s="766">
        <v>5.7588974734079299</v>
      </c>
      <c r="CW29" s="766">
        <v>5.7588974734079299</v>
      </c>
      <c r="CX29" s="766">
        <v>5.7588974734079299</v>
      </c>
      <c r="CY29" s="767">
        <v>5.7588974734079299</v>
      </c>
      <c r="CZ29" s="768"/>
      <c r="DA29" s="769"/>
      <c r="DB29" s="769"/>
      <c r="DC29" s="769"/>
      <c r="DD29" s="769"/>
      <c r="DE29" s="769"/>
      <c r="DF29" s="769"/>
      <c r="DG29" s="769"/>
      <c r="DH29" s="769"/>
      <c r="DI29" s="769"/>
      <c r="DJ29" s="769"/>
      <c r="DK29" s="769"/>
      <c r="DL29" s="769"/>
      <c r="DM29" s="769"/>
      <c r="DN29" s="769"/>
      <c r="DO29" s="769"/>
      <c r="DP29" s="769"/>
      <c r="DQ29" s="769"/>
      <c r="DR29" s="769"/>
      <c r="DS29" s="769"/>
      <c r="DT29" s="769"/>
      <c r="DU29" s="769"/>
      <c r="DV29" s="769"/>
      <c r="DW29" s="770"/>
      <c r="DX29" s="771"/>
    </row>
    <row r="30" spans="2:128" s="469" customFormat="1" x14ac:dyDescent="0.2">
      <c r="B30" s="775"/>
      <c r="C30" s="776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8"/>
      <c r="S30" s="777"/>
      <c r="T30" s="777"/>
      <c r="U30" s="774" t="s">
        <v>499</v>
      </c>
      <c r="V30" s="762" t="s">
        <v>124</v>
      </c>
      <c r="W30" s="763" t="s">
        <v>498</v>
      </c>
      <c r="X30" s="764">
        <v>59.625926030853627</v>
      </c>
      <c r="Y30" s="764">
        <v>59.996295592732935</v>
      </c>
      <c r="Z30" s="764">
        <v>60.514275810426575</v>
      </c>
      <c r="AA30" s="764">
        <v>61.157897281168303</v>
      </c>
      <c r="AB30" s="764">
        <v>61.924980295866014</v>
      </c>
      <c r="AC30" s="764">
        <v>76.951031641475296</v>
      </c>
      <c r="AD30" s="764">
        <v>85.356720021658163</v>
      </c>
      <c r="AE30" s="764">
        <v>94.363360157337667</v>
      </c>
      <c r="AF30" s="764">
        <v>104.04614265637346</v>
      </c>
      <c r="AG30" s="764">
        <v>114.50990946008521</v>
      </c>
      <c r="AH30" s="764">
        <v>123.31921460982336</v>
      </c>
      <c r="AI30" s="764">
        <v>134.09559044544781</v>
      </c>
      <c r="AJ30" s="764">
        <v>145.87326966218126</v>
      </c>
      <c r="AK30" s="765">
        <v>158.87332283862062</v>
      </c>
      <c r="AL30" s="765">
        <v>173.40457818632561</v>
      </c>
      <c r="AM30" s="765">
        <v>181.62531446382525</v>
      </c>
      <c r="AN30" s="765">
        <v>194.20500806143269</v>
      </c>
      <c r="AO30" s="765">
        <v>208.49148837633146</v>
      </c>
      <c r="AP30" s="765">
        <v>225.08075787391601</v>
      </c>
      <c r="AQ30" s="765">
        <v>245.03809125342238</v>
      </c>
      <c r="AR30" s="765">
        <v>268.67307962784093</v>
      </c>
      <c r="AS30" s="765">
        <v>304.6841696815315</v>
      </c>
      <c r="AT30" s="765">
        <v>347.89201655884506</v>
      </c>
      <c r="AU30" s="765">
        <v>378.61156434946707</v>
      </c>
      <c r="AV30" s="765">
        <v>414.75720448952029</v>
      </c>
      <c r="AW30" s="765">
        <v>414.75720448952029</v>
      </c>
      <c r="AX30" s="765">
        <v>414.75720448952029</v>
      </c>
      <c r="AY30" s="765">
        <v>414.75720448952029</v>
      </c>
      <c r="AZ30" s="765">
        <v>414.75720448952029</v>
      </c>
      <c r="BA30" s="765">
        <v>414.75720448952029</v>
      </c>
      <c r="BB30" s="765">
        <v>414.75720448952029</v>
      </c>
      <c r="BC30" s="765">
        <v>414.75720448952029</v>
      </c>
      <c r="BD30" s="765">
        <v>414.75720448952029</v>
      </c>
      <c r="BE30" s="765">
        <v>414.75720448952029</v>
      </c>
      <c r="BF30" s="765">
        <v>414.75720448952029</v>
      </c>
      <c r="BG30" s="765">
        <v>414.75720448952029</v>
      </c>
      <c r="BH30" s="765">
        <v>414.75720448952029</v>
      </c>
      <c r="BI30" s="765">
        <v>414.75720448952029</v>
      </c>
      <c r="BJ30" s="765">
        <v>414.75720448952029</v>
      </c>
      <c r="BK30" s="765">
        <v>414.75720448952029</v>
      </c>
      <c r="BL30" s="765">
        <v>414.75720448952029</v>
      </c>
      <c r="BM30" s="765">
        <v>414.75720448952029</v>
      </c>
      <c r="BN30" s="765">
        <v>414.75720448952029</v>
      </c>
      <c r="BO30" s="765">
        <v>414.75720448952029</v>
      </c>
      <c r="BP30" s="765">
        <v>414.75720448952029</v>
      </c>
      <c r="BQ30" s="765">
        <v>414.75720448952029</v>
      </c>
      <c r="BR30" s="765">
        <v>414.75720448952029</v>
      </c>
      <c r="BS30" s="765">
        <v>414.75720448952029</v>
      </c>
      <c r="BT30" s="765">
        <v>414.75720448952029</v>
      </c>
      <c r="BU30" s="765">
        <v>414.75720448952029</v>
      </c>
      <c r="BV30" s="765">
        <v>414.75720448952029</v>
      </c>
      <c r="BW30" s="765">
        <v>414.75720448952029</v>
      </c>
      <c r="BX30" s="765">
        <v>414.75720448952029</v>
      </c>
      <c r="BY30" s="765">
        <v>414.75720448952029</v>
      </c>
      <c r="BZ30" s="765">
        <v>414.75720448952029</v>
      </c>
      <c r="CA30" s="765">
        <v>414.75720448952029</v>
      </c>
      <c r="CB30" s="765">
        <v>414.75720448952029</v>
      </c>
      <c r="CC30" s="765">
        <v>414.75720448952029</v>
      </c>
      <c r="CD30" s="765">
        <v>414.75720448952029</v>
      </c>
      <c r="CE30" s="766">
        <v>414.75720448952029</v>
      </c>
      <c r="CF30" s="766">
        <v>414.75720448952029</v>
      </c>
      <c r="CG30" s="766">
        <v>414.75720448952029</v>
      </c>
      <c r="CH30" s="766">
        <v>414.75720448952029</v>
      </c>
      <c r="CI30" s="766">
        <v>414.75720448952029</v>
      </c>
      <c r="CJ30" s="766">
        <v>414.75720448952029</v>
      </c>
      <c r="CK30" s="766">
        <v>414.75720448952029</v>
      </c>
      <c r="CL30" s="766">
        <v>414.75720448952029</v>
      </c>
      <c r="CM30" s="766">
        <v>414.75720448952029</v>
      </c>
      <c r="CN30" s="766">
        <v>414.75720448952029</v>
      </c>
      <c r="CO30" s="766">
        <v>414.75720448952029</v>
      </c>
      <c r="CP30" s="766">
        <v>414.75720448952029</v>
      </c>
      <c r="CQ30" s="766">
        <v>414.75720448952029</v>
      </c>
      <c r="CR30" s="766">
        <v>414.75720448952029</v>
      </c>
      <c r="CS30" s="766">
        <v>414.75720448952029</v>
      </c>
      <c r="CT30" s="766">
        <v>414.75720448952029</v>
      </c>
      <c r="CU30" s="766">
        <v>414.75720448952029</v>
      </c>
      <c r="CV30" s="766">
        <v>414.75720448952029</v>
      </c>
      <c r="CW30" s="766">
        <v>414.75720448952029</v>
      </c>
      <c r="CX30" s="766">
        <v>414.75720448952029</v>
      </c>
      <c r="CY30" s="767">
        <v>414.75720448952029</v>
      </c>
      <c r="CZ30" s="768"/>
      <c r="DA30" s="769"/>
      <c r="DB30" s="769"/>
      <c r="DC30" s="769"/>
      <c r="DD30" s="769"/>
      <c r="DE30" s="769"/>
      <c r="DF30" s="769"/>
      <c r="DG30" s="769"/>
      <c r="DH30" s="769"/>
      <c r="DI30" s="769"/>
      <c r="DJ30" s="769"/>
      <c r="DK30" s="769"/>
      <c r="DL30" s="769"/>
      <c r="DM30" s="769"/>
      <c r="DN30" s="769"/>
      <c r="DO30" s="769"/>
      <c r="DP30" s="769"/>
      <c r="DQ30" s="769"/>
      <c r="DR30" s="769"/>
      <c r="DS30" s="769"/>
      <c r="DT30" s="769"/>
      <c r="DU30" s="769"/>
      <c r="DV30" s="769"/>
      <c r="DW30" s="770"/>
      <c r="DX30" s="771"/>
    </row>
    <row r="31" spans="2:128" s="469" customFormat="1" x14ac:dyDescent="0.2">
      <c r="B31" s="775"/>
      <c r="C31" s="776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8"/>
      <c r="S31" s="777"/>
      <c r="T31" s="777"/>
      <c r="U31" s="774" t="s">
        <v>805</v>
      </c>
      <c r="V31" s="762" t="s">
        <v>124</v>
      </c>
      <c r="W31" s="763" t="s">
        <v>498</v>
      </c>
      <c r="X31" s="764"/>
      <c r="Y31" s="764"/>
      <c r="Z31" s="764"/>
      <c r="AA31" s="764"/>
      <c r="AB31" s="764"/>
      <c r="AC31" s="764"/>
      <c r="AD31" s="764"/>
      <c r="AE31" s="764"/>
      <c r="AF31" s="764"/>
      <c r="AG31" s="764"/>
      <c r="AH31" s="764"/>
      <c r="AI31" s="764"/>
      <c r="AJ31" s="764"/>
      <c r="AK31" s="765"/>
      <c r="AL31" s="765"/>
      <c r="AM31" s="765"/>
      <c r="AN31" s="765"/>
      <c r="AO31" s="765"/>
      <c r="AP31" s="765"/>
      <c r="AQ31" s="765"/>
      <c r="AR31" s="765"/>
      <c r="AS31" s="765"/>
      <c r="AT31" s="765"/>
      <c r="AU31" s="765"/>
      <c r="AV31" s="765"/>
      <c r="AW31" s="765"/>
      <c r="AX31" s="765"/>
      <c r="AY31" s="765"/>
      <c r="AZ31" s="765"/>
      <c r="BA31" s="765"/>
      <c r="BB31" s="765"/>
      <c r="BC31" s="765"/>
      <c r="BD31" s="765"/>
      <c r="BE31" s="765"/>
      <c r="BF31" s="765"/>
      <c r="BG31" s="765"/>
      <c r="BH31" s="765"/>
      <c r="BI31" s="765"/>
      <c r="BJ31" s="765"/>
      <c r="BK31" s="765"/>
      <c r="BL31" s="765"/>
      <c r="BM31" s="765"/>
      <c r="BN31" s="765"/>
      <c r="BO31" s="765"/>
      <c r="BP31" s="765"/>
      <c r="BQ31" s="765"/>
      <c r="BR31" s="765"/>
      <c r="BS31" s="765"/>
      <c r="BT31" s="765"/>
      <c r="BU31" s="765"/>
      <c r="BV31" s="765"/>
      <c r="BW31" s="765"/>
      <c r="BX31" s="765"/>
      <c r="BY31" s="765"/>
      <c r="BZ31" s="765"/>
      <c r="CA31" s="765"/>
      <c r="CB31" s="765"/>
      <c r="CC31" s="765"/>
      <c r="CD31" s="765"/>
      <c r="CE31" s="766"/>
      <c r="CF31" s="766"/>
      <c r="CG31" s="766"/>
      <c r="CH31" s="766"/>
      <c r="CI31" s="766"/>
      <c r="CJ31" s="766"/>
      <c r="CK31" s="766"/>
      <c r="CL31" s="766"/>
      <c r="CM31" s="766"/>
      <c r="CN31" s="766"/>
      <c r="CO31" s="766"/>
      <c r="CP31" s="766"/>
      <c r="CQ31" s="766"/>
      <c r="CR31" s="766"/>
      <c r="CS31" s="766"/>
      <c r="CT31" s="766"/>
      <c r="CU31" s="766"/>
      <c r="CV31" s="766"/>
      <c r="CW31" s="766"/>
      <c r="CX31" s="766"/>
      <c r="CY31" s="767"/>
      <c r="CZ31" s="768"/>
      <c r="DA31" s="769"/>
      <c r="DB31" s="769"/>
      <c r="DC31" s="769"/>
      <c r="DD31" s="769"/>
      <c r="DE31" s="769"/>
      <c r="DF31" s="769"/>
      <c r="DG31" s="769"/>
      <c r="DH31" s="769"/>
      <c r="DI31" s="769"/>
      <c r="DJ31" s="769"/>
      <c r="DK31" s="769"/>
      <c r="DL31" s="769"/>
      <c r="DM31" s="769"/>
      <c r="DN31" s="769"/>
      <c r="DO31" s="769"/>
      <c r="DP31" s="769"/>
      <c r="DQ31" s="769"/>
      <c r="DR31" s="769"/>
      <c r="DS31" s="769"/>
      <c r="DT31" s="769"/>
      <c r="DU31" s="769"/>
      <c r="DV31" s="769"/>
      <c r="DW31" s="770"/>
      <c r="DX31" s="771"/>
    </row>
    <row r="32" spans="2:128" s="469" customFormat="1" x14ac:dyDescent="0.2">
      <c r="B32" s="779"/>
      <c r="C32" s="780"/>
      <c r="D32" s="781"/>
      <c r="E32" s="781"/>
      <c r="F32" s="781"/>
      <c r="G32" s="781"/>
      <c r="H32" s="781"/>
      <c r="I32" s="781"/>
      <c r="J32" s="781"/>
      <c r="K32" s="781"/>
      <c r="L32" s="781"/>
      <c r="M32" s="781"/>
      <c r="N32" s="781"/>
      <c r="O32" s="781"/>
      <c r="P32" s="781"/>
      <c r="Q32" s="781"/>
      <c r="R32" s="782"/>
      <c r="S32" s="781"/>
      <c r="T32" s="781"/>
      <c r="U32" s="774" t="s">
        <v>500</v>
      </c>
      <c r="V32" s="762" t="s">
        <v>124</v>
      </c>
      <c r="W32" s="783" t="s">
        <v>498</v>
      </c>
      <c r="X32" s="764"/>
      <c r="Y32" s="764"/>
      <c r="Z32" s="764"/>
      <c r="AA32" s="764"/>
      <c r="AB32" s="764"/>
      <c r="AC32" s="764"/>
      <c r="AD32" s="764"/>
      <c r="AE32" s="764"/>
      <c r="AF32" s="764"/>
      <c r="AG32" s="764"/>
      <c r="AH32" s="764"/>
      <c r="AI32" s="764"/>
      <c r="AJ32" s="764"/>
      <c r="AK32" s="765"/>
      <c r="AL32" s="765"/>
      <c r="AM32" s="765"/>
      <c r="AN32" s="765"/>
      <c r="AO32" s="765"/>
      <c r="AP32" s="765"/>
      <c r="AQ32" s="765"/>
      <c r="AR32" s="765"/>
      <c r="AS32" s="765"/>
      <c r="AT32" s="765"/>
      <c r="AU32" s="765"/>
      <c r="AV32" s="765"/>
      <c r="AW32" s="765"/>
      <c r="AX32" s="765"/>
      <c r="AY32" s="765"/>
      <c r="AZ32" s="765"/>
      <c r="BA32" s="765"/>
      <c r="BB32" s="765"/>
      <c r="BC32" s="765"/>
      <c r="BD32" s="765"/>
      <c r="BE32" s="765"/>
      <c r="BF32" s="765"/>
      <c r="BG32" s="765"/>
      <c r="BH32" s="765"/>
      <c r="BI32" s="765"/>
      <c r="BJ32" s="765"/>
      <c r="BK32" s="765"/>
      <c r="BL32" s="765"/>
      <c r="BM32" s="765"/>
      <c r="BN32" s="765"/>
      <c r="BO32" s="765"/>
      <c r="BP32" s="765"/>
      <c r="BQ32" s="765"/>
      <c r="BR32" s="765"/>
      <c r="BS32" s="765"/>
      <c r="BT32" s="765"/>
      <c r="BU32" s="765"/>
      <c r="BV32" s="765"/>
      <c r="BW32" s="765"/>
      <c r="BX32" s="765"/>
      <c r="BY32" s="765"/>
      <c r="BZ32" s="765"/>
      <c r="CA32" s="765"/>
      <c r="CB32" s="765"/>
      <c r="CC32" s="765"/>
      <c r="CD32" s="765"/>
      <c r="CE32" s="766"/>
      <c r="CF32" s="766"/>
      <c r="CG32" s="766"/>
      <c r="CH32" s="766"/>
      <c r="CI32" s="766"/>
      <c r="CJ32" s="766"/>
      <c r="CK32" s="766"/>
      <c r="CL32" s="766"/>
      <c r="CM32" s="766"/>
      <c r="CN32" s="766"/>
      <c r="CO32" s="766"/>
      <c r="CP32" s="766"/>
      <c r="CQ32" s="766"/>
      <c r="CR32" s="766"/>
      <c r="CS32" s="766"/>
      <c r="CT32" s="766"/>
      <c r="CU32" s="766"/>
      <c r="CV32" s="766"/>
      <c r="CW32" s="766"/>
      <c r="CX32" s="766"/>
      <c r="CY32" s="767"/>
      <c r="CZ32" s="768"/>
      <c r="DA32" s="769"/>
      <c r="DB32" s="769"/>
      <c r="DC32" s="769"/>
      <c r="DD32" s="769"/>
      <c r="DE32" s="769"/>
      <c r="DF32" s="769"/>
      <c r="DG32" s="769"/>
      <c r="DH32" s="769"/>
      <c r="DI32" s="769"/>
      <c r="DJ32" s="769"/>
      <c r="DK32" s="769"/>
      <c r="DL32" s="769"/>
      <c r="DM32" s="769"/>
      <c r="DN32" s="769"/>
      <c r="DO32" s="769"/>
      <c r="DP32" s="769"/>
      <c r="DQ32" s="769"/>
      <c r="DR32" s="769"/>
      <c r="DS32" s="769"/>
      <c r="DT32" s="769"/>
      <c r="DU32" s="769"/>
      <c r="DV32" s="769"/>
      <c r="DW32" s="770"/>
      <c r="DX32" s="771"/>
    </row>
    <row r="33" spans="2:128" s="469" customFormat="1" x14ac:dyDescent="0.2">
      <c r="B33" s="784"/>
      <c r="C33" s="785"/>
      <c r="D33" s="786"/>
      <c r="E33" s="786"/>
      <c r="F33" s="786"/>
      <c r="G33" s="786"/>
      <c r="H33" s="786"/>
      <c r="I33" s="786"/>
      <c r="J33" s="786"/>
      <c r="K33" s="786"/>
      <c r="L33" s="786"/>
      <c r="M33" s="786"/>
      <c r="N33" s="786"/>
      <c r="O33" s="786"/>
      <c r="P33" s="786"/>
      <c r="Q33" s="786"/>
      <c r="R33" s="787"/>
      <c r="S33" s="786"/>
      <c r="T33" s="786"/>
      <c r="U33" s="774" t="s">
        <v>501</v>
      </c>
      <c r="V33" s="762" t="s">
        <v>124</v>
      </c>
      <c r="W33" s="783" t="s">
        <v>498</v>
      </c>
      <c r="X33" s="765">
        <v>6.6182688831173904</v>
      </c>
      <c r="Y33" s="765">
        <v>6.6391089761586803</v>
      </c>
      <c r="Z33" s="765">
        <v>6.66315432146133</v>
      </c>
      <c r="AA33" s="765">
        <v>6.6882213370786507</v>
      </c>
      <c r="AB33" s="765">
        <v>6.7143022586348895</v>
      </c>
      <c r="AC33" s="765">
        <v>7.63205009291236</v>
      </c>
      <c r="AD33" s="765">
        <v>7.7653949666880102</v>
      </c>
      <c r="AE33" s="765">
        <v>7.91090552551342</v>
      </c>
      <c r="AF33" s="765">
        <v>8.0697456203600204</v>
      </c>
      <c r="AG33" s="765">
        <v>8.24448421845719</v>
      </c>
      <c r="AH33" s="765">
        <v>8.2872792386602914</v>
      </c>
      <c r="AI33" s="765">
        <v>8.4726612840926503</v>
      </c>
      <c r="AJ33" s="765">
        <v>8.6795951109826692</v>
      </c>
      <c r="AK33" s="765">
        <v>8.9140077353753497</v>
      </c>
      <c r="AL33" s="765">
        <v>9.1839336462431795</v>
      </c>
      <c r="AM33" s="765">
        <v>9.0643668348192801</v>
      </c>
      <c r="AN33" s="765">
        <v>9.312479262858151</v>
      </c>
      <c r="AO33" s="765">
        <v>9.6019610489428402</v>
      </c>
      <c r="AP33" s="765">
        <v>9.9490513185937903</v>
      </c>
      <c r="AQ33" s="765">
        <v>10.383562111245899</v>
      </c>
      <c r="AR33" s="765">
        <v>10.8859169185433</v>
      </c>
      <c r="AS33" s="765">
        <v>11.7765763044469</v>
      </c>
      <c r="AT33" s="765">
        <v>12.849316648343899</v>
      </c>
      <c r="AU33" s="765">
        <v>13.210361715660699</v>
      </c>
      <c r="AV33" s="765">
        <v>13.633563801176601</v>
      </c>
      <c r="AW33" s="765">
        <v>13.633563801176601</v>
      </c>
      <c r="AX33" s="765">
        <v>13.633563801176601</v>
      </c>
      <c r="AY33" s="765">
        <v>13.633563801176601</v>
      </c>
      <c r="AZ33" s="765">
        <v>13.633563801176601</v>
      </c>
      <c r="BA33" s="765">
        <v>13.633563801176601</v>
      </c>
      <c r="BB33" s="765">
        <v>13.633563801176601</v>
      </c>
      <c r="BC33" s="765">
        <v>13.633563801176601</v>
      </c>
      <c r="BD33" s="765">
        <v>13.633563801176601</v>
      </c>
      <c r="BE33" s="765">
        <v>13.633563801176601</v>
      </c>
      <c r="BF33" s="765">
        <v>13.633563801176601</v>
      </c>
      <c r="BG33" s="765">
        <v>13.633563801176601</v>
      </c>
      <c r="BH33" s="765">
        <v>13.633563801176601</v>
      </c>
      <c r="BI33" s="765">
        <v>13.633563801176601</v>
      </c>
      <c r="BJ33" s="765">
        <v>13.633563801176601</v>
      </c>
      <c r="BK33" s="765">
        <v>13.633563801176601</v>
      </c>
      <c r="BL33" s="765">
        <v>13.633563801176601</v>
      </c>
      <c r="BM33" s="765">
        <v>13.633563801176601</v>
      </c>
      <c r="BN33" s="765">
        <v>13.633563801176601</v>
      </c>
      <c r="BO33" s="765">
        <v>13.633563801176601</v>
      </c>
      <c r="BP33" s="765">
        <v>13.633563801176601</v>
      </c>
      <c r="BQ33" s="765">
        <v>13.633563801176601</v>
      </c>
      <c r="BR33" s="765">
        <v>13.633563801176601</v>
      </c>
      <c r="BS33" s="765">
        <v>13.633563801176601</v>
      </c>
      <c r="BT33" s="765">
        <v>13.633563801176601</v>
      </c>
      <c r="BU33" s="765">
        <v>13.633563801176601</v>
      </c>
      <c r="BV33" s="765">
        <v>13.633563801176601</v>
      </c>
      <c r="BW33" s="765">
        <v>13.633563801176601</v>
      </c>
      <c r="BX33" s="765">
        <v>13.633563801176601</v>
      </c>
      <c r="BY33" s="765">
        <v>13.633563801176601</v>
      </c>
      <c r="BZ33" s="765">
        <v>13.633563801176601</v>
      </c>
      <c r="CA33" s="765">
        <v>13.633563801176601</v>
      </c>
      <c r="CB33" s="765">
        <v>13.633563801176601</v>
      </c>
      <c r="CC33" s="765">
        <v>13.633563801176601</v>
      </c>
      <c r="CD33" s="765">
        <v>13.633563801176601</v>
      </c>
      <c r="CE33" s="766">
        <v>13.633563801176601</v>
      </c>
      <c r="CF33" s="766">
        <v>13.633563801176601</v>
      </c>
      <c r="CG33" s="766">
        <v>13.633563801176601</v>
      </c>
      <c r="CH33" s="766">
        <v>13.633563801176601</v>
      </c>
      <c r="CI33" s="766">
        <v>13.633563801176601</v>
      </c>
      <c r="CJ33" s="766">
        <v>13.633563801176601</v>
      </c>
      <c r="CK33" s="766">
        <v>13.633563801176601</v>
      </c>
      <c r="CL33" s="766">
        <v>13.633563801176601</v>
      </c>
      <c r="CM33" s="766">
        <v>13.633563801176601</v>
      </c>
      <c r="CN33" s="766">
        <v>13.633563801176601</v>
      </c>
      <c r="CO33" s="766">
        <v>13.633563801176601</v>
      </c>
      <c r="CP33" s="766">
        <v>13.633563801176601</v>
      </c>
      <c r="CQ33" s="766">
        <v>13.633563801176601</v>
      </c>
      <c r="CR33" s="766">
        <v>13.633563801176601</v>
      </c>
      <c r="CS33" s="766">
        <v>13.633563801176601</v>
      </c>
      <c r="CT33" s="766">
        <v>13.633563801176601</v>
      </c>
      <c r="CU33" s="766">
        <v>13.633563801176601</v>
      </c>
      <c r="CV33" s="766">
        <v>13.633563801176601</v>
      </c>
      <c r="CW33" s="766">
        <v>13.633563801176601</v>
      </c>
      <c r="CX33" s="766">
        <v>13.633563801176601</v>
      </c>
      <c r="CY33" s="767">
        <v>13.633563801176601</v>
      </c>
      <c r="CZ33" s="768"/>
      <c r="DA33" s="769"/>
      <c r="DB33" s="769"/>
      <c r="DC33" s="769"/>
      <c r="DD33" s="769"/>
      <c r="DE33" s="769"/>
      <c r="DF33" s="769"/>
      <c r="DG33" s="769"/>
      <c r="DH33" s="769"/>
      <c r="DI33" s="769"/>
      <c r="DJ33" s="769"/>
      <c r="DK33" s="769"/>
      <c r="DL33" s="769"/>
      <c r="DM33" s="769"/>
      <c r="DN33" s="769"/>
      <c r="DO33" s="769"/>
      <c r="DP33" s="769"/>
      <c r="DQ33" s="769"/>
      <c r="DR33" s="769"/>
      <c r="DS33" s="769"/>
      <c r="DT33" s="769"/>
      <c r="DU33" s="769"/>
      <c r="DV33" s="769"/>
      <c r="DW33" s="770"/>
      <c r="DX33" s="771"/>
    </row>
    <row r="34" spans="2:128" s="469" customFormat="1" x14ac:dyDescent="0.2">
      <c r="B34" s="784"/>
      <c r="C34" s="785"/>
      <c r="D34" s="786"/>
      <c r="E34" s="786"/>
      <c r="F34" s="786"/>
      <c r="G34" s="786"/>
      <c r="H34" s="786"/>
      <c r="I34" s="786"/>
      <c r="J34" s="786"/>
      <c r="K34" s="786"/>
      <c r="L34" s="786"/>
      <c r="M34" s="786"/>
      <c r="N34" s="786"/>
      <c r="O34" s="786"/>
      <c r="P34" s="786"/>
      <c r="Q34" s="786"/>
      <c r="R34" s="787"/>
      <c r="S34" s="786"/>
      <c r="T34" s="786"/>
      <c r="U34" s="788" t="s">
        <v>502</v>
      </c>
      <c r="V34" s="789" t="s">
        <v>124</v>
      </c>
      <c r="W34" s="783" t="s">
        <v>498</v>
      </c>
      <c r="X34" s="765">
        <v>0</v>
      </c>
      <c r="Y34" s="765">
        <v>4.4613323506407371E-2</v>
      </c>
      <c r="Z34" s="765">
        <v>0.17712601553606414</v>
      </c>
      <c r="AA34" s="765">
        <v>0.3954413138131514</v>
      </c>
      <c r="AB34" s="765">
        <v>0.69746697933264601</v>
      </c>
      <c r="AC34" s="765">
        <v>1.0811142409308481</v>
      </c>
      <c r="AD34" s="765">
        <v>5.8612707809614299</v>
      </c>
      <c r="AE34" s="765">
        <v>10.757324304687632</v>
      </c>
      <c r="AF34" s="765">
        <v>15.76829311152491</v>
      </c>
      <c r="AG34" s="765">
        <v>20.89327631666411</v>
      </c>
      <c r="AH34" s="765">
        <v>26.131452418702274</v>
      </c>
      <c r="AI34" s="765">
        <v>30.828199539788177</v>
      </c>
      <c r="AJ34" s="765">
        <v>35.620222730533406</v>
      </c>
      <c r="AK34" s="765">
        <v>40.506294149022757</v>
      </c>
      <c r="AL34" s="765">
        <v>45.485247469826739</v>
      </c>
      <c r="AM34" s="765">
        <v>50.555976225468868</v>
      </c>
      <c r="AN34" s="765">
        <v>54.130637995321294</v>
      </c>
      <c r="AO34" s="765">
        <v>57.792450984672229</v>
      </c>
      <c r="AP34" s="765">
        <v>61.539207083391098</v>
      </c>
      <c r="AQ34" s="765">
        <v>65.368683028389455</v>
      </c>
      <c r="AR34" s="765">
        <v>69.27863776504617</v>
      </c>
      <c r="AS34" s="765">
        <v>73.052813932617511</v>
      </c>
      <c r="AT34" s="765">
        <v>76.88923234473512</v>
      </c>
      <c r="AU34" s="765">
        <v>80.785886930706923</v>
      </c>
      <c r="AV34" s="765">
        <v>84.740772599882746</v>
      </c>
      <c r="AW34" s="765">
        <v>88.751884035448924</v>
      </c>
      <c r="AX34" s="765">
        <v>88.751884035448924</v>
      </c>
      <c r="AY34" s="765">
        <v>88.751884035448924</v>
      </c>
      <c r="AZ34" s="765">
        <v>88.751884035448924</v>
      </c>
      <c r="BA34" s="765">
        <v>88.751884035448924</v>
      </c>
      <c r="BB34" s="765">
        <v>88.751884035448924</v>
      </c>
      <c r="BC34" s="765">
        <v>88.751884035448924</v>
      </c>
      <c r="BD34" s="765">
        <v>88.751884035448924</v>
      </c>
      <c r="BE34" s="765">
        <v>88.751884035448924</v>
      </c>
      <c r="BF34" s="765">
        <v>88.751884035448924</v>
      </c>
      <c r="BG34" s="765">
        <v>88.751884035448924</v>
      </c>
      <c r="BH34" s="765">
        <v>88.751884035448924</v>
      </c>
      <c r="BI34" s="765">
        <v>88.751884035448924</v>
      </c>
      <c r="BJ34" s="765">
        <v>88.751884035448924</v>
      </c>
      <c r="BK34" s="765">
        <v>88.751884035448924</v>
      </c>
      <c r="BL34" s="765">
        <v>88.751884035448924</v>
      </c>
      <c r="BM34" s="765">
        <v>88.751884035448924</v>
      </c>
      <c r="BN34" s="765">
        <v>88.751884035448924</v>
      </c>
      <c r="BO34" s="765">
        <v>88.751884035448924</v>
      </c>
      <c r="BP34" s="765">
        <v>88.751884035448924</v>
      </c>
      <c r="BQ34" s="765">
        <v>88.751884035448924</v>
      </c>
      <c r="BR34" s="765">
        <v>88.751884035448924</v>
      </c>
      <c r="BS34" s="765">
        <v>88.751884035448924</v>
      </c>
      <c r="BT34" s="765">
        <v>88.751884035448924</v>
      </c>
      <c r="BU34" s="765">
        <v>88.751884035448924</v>
      </c>
      <c r="BV34" s="765">
        <v>88.751884035448924</v>
      </c>
      <c r="BW34" s="765">
        <v>88.751884035448924</v>
      </c>
      <c r="BX34" s="765">
        <v>88.751884035448924</v>
      </c>
      <c r="BY34" s="765">
        <v>88.751884035448924</v>
      </c>
      <c r="BZ34" s="765">
        <v>88.751884035448924</v>
      </c>
      <c r="CA34" s="765">
        <v>88.751884035448924</v>
      </c>
      <c r="CB34" s="765">
        <v>88.751884035448924</v>
      </c>
      <c r="CC34" s="765">
        <v>88.751884035448924</v>
      </c>
      <c r="CD34" s="765">
        <v>88.751884035448924</v>
      </c>
      <c r="CE34" s="766">
        <v>88.751884035448924</v>
      </c>
      <c r="CF34" s="766">
        <v>88.751884035448924</v>
      </c>
      <c r="CG34" s="766">
        <v>88.751884035448924</v>
      </c>
      <c r="CH34" s="766">
        <v>88.751884035448924</v>
      </c>
      <c r="CI34" s="766">
        <v>88.751884035448924</v>
      </c>
      <c r="CJ34" s="766">
        <v>88.751884035448924</v>
      </c>
      <c r="CK34" s="766">
        <v>88.751884035448924</v>
      </c>
      <c r="CL34" s="766">
        <v>88.751884035448924</v>
      </c>
      <c r="CM34" s="766">
        <v>88.751884035448924</v>
      </c>
      <c r="CN34" s="766">
        <v>88.751884035448924</v>
      </c>
      <c r="CO34" s="766">
        <v>88.751884035448924</v>
      </c>
      <c r="CP34" s="766">
        <v>88.751884035448924</v>
      </c>
      <c r="CQ34" s="766">
        <v>88.751884035448924</v>
      </c>
      <c r="CR34" s="766">
        <v>88.751884035448924</v>
      </c>
      <c r="CS34" s="766">
        <v>88.751884035448924</v>
      </c>
      <c r="CT34" s="766">
        <v>88.751884035448924</v>
      </c>
      <c r="CU34" s="766">
        <v>88.751884035448924</v>
      </c>
      <c r="CV34" s="766">
        <v>88.751884035448924</v>
      </c>
      <c r="CW34" s="766">
        <v>88.751884035448924</v>
      </c>
      <c r="CX34" s="766">
        <v>88.751884035448924</v>
      </c>
      <c r="CY34" s="767">
        <v>88.751884035448924</v>
      </c>
      <c r="CZ34" s="768"/>
      <c r="DA34" s="769"/>
      <c r="DB34" s="769"/>
      <c r="DC34" s="769"/>
      <c r="DD34" s="769"/>
      <c r="DE34" s="769"/>
      <c r="DF34" s="769"/>
      <c r="DG34" s="769"/>
      <c r="DH34" s="769"/>
      <c r="DI34" s="769"/>
      <c r="DJ34" s="769"/>
      <c r="DK34" s="769"/>
      <c r="DL34" s="769"/>
      <c r="DM34" s="769"/>
      <c r="DN34" s="769"/>
      <c r="DO34" s="769"/>
      <c r="DP34" s="769"/>
      <c r="DQ34" s="769"/>
      <c r="DR34" s="769"/>
      <c r="DS34" s="769"/>
      <c r="DT34" s="769"/>
      <c r="DU34" s="769"/>
      <c r="DV34" s="769"/>
      <c r="DW34" s="770"/>
      <c r="DX34" s="771"/>
    </row>
    <row r="35" spans="2:128" s="469" customFormat="1" x14ac:dyDescent="0.2">
      <c r="B35" s="784"/>
      <c r="C35" s="785"/>
      <c r="D35" s="786"/>
      <c r="E35" s="786"/>
      <c r="F35" s="786"/>
      <c r="G35" s="786"/>
      <c r="H35" s="786"/>
      <c r="I35" s="786"/>
      <c r="J35" s="786"/>
      <c r="K35" s="786"/>
      <c r="L35" s="786"/>
      <c r="M35" s="786"/>
      <c r="N35" s="786"/>
      <c r="O35" s="786"/>
      <c r="P35" s="786"/>
      <c r="Q35" s="786"/>
      <c r="R35" s="787"/>
      <c r="S35" s="786"/>
      <c r="T35" s="786"/>
      <c r="U35" s="774" t="s">
        <v>503</v>
      </c>
      <c r="V35" s="762" t="s">
        <v>124</v>
      </c>
      <c r="W35" s="783" t="s">
        <v>498</v>
      </c>
      <c r="X35" s="765"/>
      <c r="Y35" s="765"/>
      <c r="Z35" s="765"/>
      <c r="AA35" s="765"/>
      <c r="AB35" s="765"/>
      <c r="AC35" s="765"/>
      <c r="AD35" s="765"/>
      <c r="AE35" s="765"/>
      <c r="AF35" s="765"/>
      <c r="AG35" s="765"/>
      <c r="AH35" s="765"/>
      <c r="AI35" s="765"/>
      <c r="AJ35" s="765"/>
      <c r="AK35" s="765"/>
      <c r="AL35" s="765"/>
      <c r="AM35" s="765"/>
      <c r="AN35" s="765"/>
      <c r="AO35" s="765"/>
      <c r="AP35" s="765"/>
      <c r="AQ35" s="765"/>
      <c r="AR35" s="765"/>
      <c r="AS35" s="765"/>
      <c r="AT35" s="765"/>
      <c r="AU35" s="765"/>
      <c r="AV35" s="765"/>
      <c r="AW35" s="765"/>
      <c r="AX35" s="765"/>
      <c r="AY35" s="765"/>
      <c r="AZ35" s="765"/>
      <c r="BA35" s="765"/>
      <c r="BB35" s="765"/>
      <c r="BC35" s="765"/>
      <c r="BD35" s="765"/>
      <c r="BE35" s="765"/>
      <c r="BF35" s="765"/>
      <c r="BG35" s="765"/>
      <c r="BH35" s="765"/>
      <c r="BI35" s="765"/>
      <c r="BJ35" s="765"/>
      <c r="BK35" s="765"/>
      <c r="BL35" s="765"/>
      <c r="BM35" s="765"/>
      <c r="BN35" s="765"/>
      <c r="BO35" s="765"/>
      <c r="BP35" s="765"/>
      <c r="BQ35" s="765"/>
      <c r="BR35" s="765"/>
      <c r="BS35" s="765"/>
      <c r="BT35" s="765"/>
      <c r="BU35" s="765"/>
      <c r="BV35" s="765"/>
      <c r="BW35" s="765"/>
      <c r="BX35" s="765"/>
      <c r="BY35" s="765"/>
      <c r="BZ35" s="765"/>
      <c r="CA35" s="765"/>
      <c r="CB35" s="765"/>
      <c r="CC35" s="765"/>
      <c r="CD35" s="765"/>
      <c r="CE35" s="766"/>
      <c r="CF35" s="766"/>
      <c r="CG35" s="766"/>
      <c r="CH35" s="766"/>
      <c r="CI35" s="766"/>
      <c r="CJ35" s="766"/>
      <c r="CK35" s="766"/>
      <c r="CL35" s="766"/>
      <c r="CM35" s="766"/>
      <c r="CN35" s="766"/>
      <c r="CO35" s="766"/>
      <c r="CP35" s="766"/>
      <c r="CQ35" s="766"/>
      <c r="CR35" s="766"/>
      <c r="CS35" s="766"/>
      <c r="CT35" s="766"/>
      <c r="CU35" s="766"/>
      <c r="CV35" s="766"/>
      <c r="CW35" s="766"/>
      <c r="CX35" s="766"/>
      <c r="CY35" s="767"/>
      <c r="CZ35" s="768"/>
      <c r="DA35" s="769"/>
      <c r="DB35" s="769"/>
      <c r="DC35" s="769"/>
      <c r="DD35" s="769"/>
      <c r="DE35" s="769"/>
      <c r="DF35" s="769"/>
      <c r="DG35" s="769"/>
      <c r="DH35" s="769"/>
      <c r="DI35" s="769"/>
      <c r="DJ35" s="769"/>
      <c r="DK35" s="769"/>
      <c r="DL35" s="769"/>
      <c r="DM35" s="769"/>
      <c r="DN35" s="769"/>
      <c r="DO35" s="769"/>
      <c r="DP35" s="769"/>
      <c r="DQ35" s="769"/>
      <c r="DR35" s="769"/>
      <c r="DS35" s="769"/>
      <c r="DT35" s="769"/>
      <c r="DU35" s="769"/>
      <c r="DV35" s="769"/>
      <c r="DW35" s="770"/>
      <c r="DX35" s="771"/>
    </row>
    <row r="36" spans="2:128" s="469" customFormat="1" x14ac:dyDescent="0.2">
      <c r="B36" s="790"/>
      <c r="C36" s="785"/>
      <c r="D36" s="786"/>
      <c r="E36" s="786"/>
      <c r="F36" s="786"/>
      <c r="G36" s="786"/>
      <c r="H36" s="786"/>
      <c r="I36" s="786"/>
      <c r="J36" s="786"/>
      <c r="K36" s="786"/>
      <c r="L36" s="786"/>
      <c r="M36" s="786"/>
      <c r="N36" s="786"/>
      <c r="O36" s="786"/>
      <c r="P36" s="786"/>
      <c r="Q36" s="786"/>
      <c r="R36" s="787"/>
      <c r="S36" s="786"/>
      <c r="T36" s="786"/>
      <c r="U36" s="774" t="s">
        <v>504</v>
      </c>
      <c r="V36" s="762" t="s">
        <v>124</v>
      </c>
      <c r="W36" s="783" t="s">
        <v>498</v>
      </c>
      <c r="X36" s="765">
        <v>3.3515647079189595E-2</v>
      </c>
      <c r="Y36" s="765">
        <v>0.13313104144275301</v>
      </c>
      <c r="Z36" s="765">
        <v>0.29746250179626199</v>
      </c>
      <c r="AA36" s="765">
        <v>0.52524736778025205</v>
      </c>
      <c r="AB36" s="765">
        <v>0.81533595948081994</v>
      </c>
      <c r="AC36" s="765">
        <v>4.5024122759684095</v>
      </c>
      <c r="AD36" s="765">
        <v>8.4288503884534496</v>
      </c>
      <c r="AE36" s="765">
        <v>12.623093227565899</v>
      </c>
      <c r="AF36" s="765">
        <v>17.120405547820198</v>
      </c>
      <c r="AG36" s="765">
        <v>21.9653185563532</v>
      </c>
      <c r="AH36" s="765">
        <v>26.555772450123698</v>
      </c>
      <c r="AI36" s="765">
        <v>31.518833053748999</v>
      </c>
      <c r="AJ36" s="765">
        <v>36.921824675552301</v>
      </c>
      <c r="AK36" s="765">
        <v>42.856144673879704</v>
      </c>
      <c r="AL36" s="765">
        <v>49.450675382225</v>
      </c>
      <c r="AM36" s="765">
        <v>54.516670697227099</v>
      </c>
      <c r="AN36" s="765">
        <v>60.154742869024503</v>
      </c>
      <c r="AO36" s="765">
        <v>66.519984972392706</v>
      </c>
      <c r="AP36" s="765">
        <v>73.857527641644211</v>
      </c>
      <c r="AQ36" s="765">
        <v>82.601650569380695</v>
      </c>
      <c r="AR36" s="765">
        <v>93.017062868056001</v>
      </c>
      <c r="AS36" s="765">
        <v>108.272070368043</v>
      </c>
      <c r="AT36" s="765">
        <v>126.555736224931</v>
      </c>
      <c r="AU36" s="765">
        <v>141.52465553843601</v>
      </c>
      <c r="AV36" s="765">
        <v>159.145506085661</v>
      </c>
      <c r="AW36" s="765">
        <v>159.145506085661</v>
      </c>
      <c r="AX36" s="765">
        <v>159.145506085661</v>
      </c>
      <c r="AY36" s="765">
        <v>159.145506085661</v>
      </c>
      <c r="AZ36" s="765">
        <v>159.145506085661</v>
      </c>
      <c r="BA36" s="765">
        <v>159.145506085661</v>
      </c>
      <c r="BB36" s="765">
        <v>159.145506085661</v>
      </c>
      <c r="BC36" s="765">
        <v>159.145506085661</v>
      </c>
      <c r="BD36" s="765">
        <v>159.145506085661</v>
      </c>
      <c r="BE36" s="765">
        <v>159.145506085661</v>
      </c>
      <c r="BF36" s="765">
        <v>159.145506085661</v>
      </c>
      <c r="BG36" s="765">
        <v>159.145506085661</v>
      </c>
      <c r="BH36" s="765">
        <v>159.145506085661</v>
      </c>
      <c r="BI36" s="765">
        <v>159.145506085661</v>
      </c>
      <c r="BJ36" s="765">
        <v>159.145506085661</v>
      </c>
      <c r="BK36" s="765">
        <v>159.145506085661</v>
      </c>
      <c r="BL36" s="765">
        <v>159.145506085661</v>
      </c>
      <c r="BM36" s="765">
        <v>159.145506085661</v>
      </c>
      <c r="BN36" s="765">
        <v>159.145506085661</v>
      </c>
      <c r="BO36" s="765">
        <v>159.145506085661</v>
      </c>
      <c r="BP36" s="765">
        <v>159.145506085661</v>
      </c>
      <c r="BQ36" s="765">
        <v>159.145506085661</v>
      </c>
      <c r="BR36" s="765">
        <v>159.145506085661</v>
      </c>
      <c r="BS36" s="765">
        <v>159.145506085661</v>
      </c>
      <c r="BT36" s="765">
        <v>159.145506085661</v>
      </c>
      <c r="BU36" s="765">
        <v>159.145506085661</v>
      </c>
      <c r="BV36" s="765">
        <v>159.145506085661</v>
      </c>
      <c r="BW36" s="765">
        <v>159.145506085661</v>
      </c>
      <c r="BX36" s="765">
        <v>159.145506085661</v>
      </c>
      <c r="BY36" s="765">
        <v>159.145506085661</v>
      </c>
      <c r="BZ36" s="765">
        <v>159.145506085661</v>
      </c>
      <c r="CA36" s="765">
        <v>159.145506085661</v>
      </c>
      <c r="CB36" s="765">
        <v>159.145506085661</v>
      </c>
      <c r="CC36" s="765">
        <v>159.145506085661</v>
      </c>
      <c r="CD36" s="765">
        <v>159.145506085661</v>
      </c>
      <c r="CE36" s="766">
        <v>159.145506085661</v>
      </c>
      <c r="CF36" s="766">
        <v>159.145506085661</v>
      </c>
      <c r="CG36" s="766">
        <v>159.145506085661</v>
      </c>
      <c r="CH36" s="766">
        <v>159.145506085661</v>
      </c>
      <c r="CI36" s="766">
        <v>159.145506085661</v>
      </c>
      <c r="CJ36" s="766">
        <v>159.145506085661</v>
      </c>
      <c r="CK36" s="766">
        <v>159.145506085661</v>
      </c>
      <c r="CL36" s="766">
        <v>159.145506085661</v>
      </c>
      <c r="CM36" s="766">
        <v>159.145506085661</v>
      </c>
      <c r="CN36" s="766">
        <v>159.145506085661</v>
      </c>
      <c r="CO36" s="766">
        <v>159.145506085661</v>
      </c>
      <c r="CP36" s="766">
        <v>159.145506085661</v>
      </c>
      <c r="CQ36" s="766">
        <v>159.145506085661</v>
      </c>
      <c r="CR36" s="766">
        <v>159.145506085661</v>
      </c>
      <c r="CS36" s="766">
        <v>159.145506085661</v>
      </c>
      <c r="CT36" s="766">
        <v>159.145506085661</v>
      </c>
      <c r="CU36" s="766">
        <v>159.145506085661</v>
      </c>
      <c r="CV36" s="766">
        <v>159.145506085661</v>
      </c>
      <c r="CW36" s="766">
        <v>159.145506085661</v>
      </c>
      <c r="CX36" s="766">
        <v>159.145506085661</v>
      </c>
      <c r="CY36" s="767">
        <v>159.145506085661</v>
      </c>
      <c r="CZ36" s="768"/>
      <c r="DA36" s="769"/>
      <c r="DB36" s="769"/>
      <c r="DC36" s="769"/>
      <c r="DD36" s="769"/>
      <c r="DE36" s="769"/>
      <c r="DF36" s="769"/>
      <c r="DG36" s="769"/>
      <c r="DH36" s="769"/>
      <c r="DI36" s="769"/>
      <c r="DJ36" s="769"/>
      <c r="DK36" s="769"/>
      <c r="DL36" s="769"/>
      <c r="DM36" s="769"/>
      <c r="DN36" s="769"/>
      <c r="DO36" s="769"/>
      <c r="DP36" s="769"/>
      <c r="DQ36" s="769"/>
      <c r="DR36" s="769"/>
      <c r="DS36" s="769"/>
      <c r="DT36" s="769"/>
      <c r="DU36" s="769"/>
      <c r="DV36" s="769"/>
      <c r="DW36" s="770"/>
      <c r="DX36" s="771"/>
    </row>
    <row r="37" spans="2:128" s="469" customFormat="1" x14ac:dyDescent="0.2">
      <c r="B37" s="790"/>
      <c r="C37" s="785"/>
      <c r="D37" s="786"/>
      <c r="E37" s="786"/>
      <c r="F37" s="786"/>
      <c r="G37" s="786"/>
      <c r="H37" s="786"/>
      <c r="I37" s="786"/>
      <c r="J37" s="786"/>
      <c r="K37" s="786"/>
      <c r="L37" s="786"/>
      <c r="M37" s="786"/>
      <c r="N37" s="786"/>
      <c r="O37" s="786"/>
      <c r="P37" s="786"/>
      <c r="Q37" s="786"/>
      <c r="R37" s="787"/>
      <c r="S37" s="786"/>
      <c r="T37" s="786"/>
      <c r="U37" s="774" t="s">
        <v>505</v>
      </c>
      <c r="V37" s="762" t="s">
        <v>124</v>
      </c>
      <c r="W37" s="783" t="s">
        <v>498</v>
      </c>
      <c r="X37" s="765"/>
      <c r="Y37" s="765"/>
      <c r="Z37" s="765"/>
      <c r="AA37" s="765"/>
      <c r="AB37" s="765"/>
      <c r="AC37" s="765"/>
      <c r="AD37" s="765"/>
      <c r="AE37" s="765"/>
      <c r="AF37" s="765"/>
      <c r="AG37" s="765"/>
      <c r="AH37" s="765"/>
      <c r="AI37" s="765"/>
      <c r="AJ37" s="765"/>
      <c r="AK37" s="765"/>
      <c r="AL37" s="765"/>
      <c r="AM37" s="765"/>
      <c r="AN37" s="765"/>
      <c r="AO37" s="765"/>
      <c r="AP37" s="765"/>
      <c r="AQ37" s="765"/>
      <c r="AR37" s="765"/>
      <c r="AS37" s="765"/>
      <c r="AT37" s="765"/>
      <c r="AU37" s="765"/>
      <c r="AV37" s="765"/>
      <c r="AW37" s="765"/>
      <c r="AX37" s="765"/>
      <c r="AY37" s="765"/>
      <c r="AZ37" s="765"/>
      <c r="BA37" s="765"/>
      <c r="BB37" s="765"/>
      <c r="BC37" s="765"/>
      <c r="BD37" s="765"/>
      <c r="BE37" s="765"/>
      <c r="BF37" s="765"/>
      <c r="BG37" s="765"/>
      <c r="BH37" s="765"/>
      <c r="BI37" s="765"/>
      <c r="BJ37" s="765"/>
      <c r="BK37" s="765"/>
      <c r="BL37" s="765"/>
      <c r="BM37" s="765"/>
      <c r="BN37" s="765"/>
      <c r="BO37" s="765"/>
      <c r="BP37" s="765"/>
      <c r="BQ37" s="765"/>
      <c r="BR37" s="765"/>
      <c r="BS37" s="765"/>
      <c r="BT37" s="765"/>
      <c r="BU37" s="765"/>
      <c r="BV37" s="765"/>
      <c r="BW37" s="765"/>
      <c r="BX37" s="765"/>
      <c r="BY37" s="765"/>
      <c r="BZ37" s="765"/>
      <c r="CA37" s="765"/>
      <c r="CB37" s="765"/>
      <c r="CC37" s="765"/>
      <c r="CD37" s="765"/>
      <c r="CE37" s="766"/>
      <c r="CF37" s="766"/>
      <c r="CG37" s="766"/>
      <c r="CH37" s="766"/>
      <c r="CI37" s="766"/>
      <c r="CJ37" s="766"/>
      <c r="CK37" s="766"/>
      <c r="CL37" s="766"/>
      <c r="CM37" s="766"/>
      <c r="CN37" s="766"/>
      <c r="CO37" s="766"/>
      <c r="CP37" s="766"/>
      <c r="CQ37" s="766"/>
      <c r="CR37" s="766"/>
      <c r="CS37" s="766"/>
      <c r="CT37" s="766"/>
      <c r="CU37" s="766"/>
      <c r="CV37" s="766"/>
      <c r="CW37" s="766"/>
      <c r="CX37" s="766"/>
      <c r="CY37" s="767"/>
      <c r="CZ37" s="768"/>
      <c r="DA37" s="769"/>
      <c r="DB37" s="769"/>
      <c r="DC37" s="769"/>
      <c r="DD37" s="769"/>
      <c r="DE37" s="769"/>
      <c r="DF37" s="769"/>
      <c r="DG37" s="769"/>
      <c r="DH37" s="769"/>
      <c r="DI37" s="769"/>
      <c r="DJ37" s="769"/>
      <c r="DK37" s="769"/>
      <c r="DL37" s="769"/>
      <c r="DM37" s="769"/>
      <c r="DN37" s="769"/>
      <c r="DO37" s="769"/>
      <c r="DP37" s="769"/>
      <c r="DQ37" s="769"/>
      <c r="DR37" s="769"/>
      <c r="DS37" s="769"/>
      <c r="DT37" s="769"/>
      <c r="DU37" s="769"/>
      <c r="DV37" s="769"/>
      <c r="DW37" s="770"/>
      <c r="DX37" s="771"/>
    </row>
    <row r="38" spans="2:128" s="469" customFormat="1" x14ac:dyDescent="0.2">
      <c r="B38" s="790"/>
      <c r="C38" s="785"/>
      <c r="D38" s="786"/>
      <c r="E38" s="786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787"/>
      <c r="S38" s="786"/>
      <c r="T38" s="786"/>
      <c r="U38" s="774" t="s">
        <v>506</v>
      </c>
      <c r="V38" s="762" t="s">
        <v>124</v>
      </c>
      <c r="W38" s="783" t="s">
        <v>498</v>
      </c>
      <c r="X38" s="765">
        <v>3.9511085490150498E-2</v>
      </c>
      <c r="Y38" s="765">
        <v>3.8295169960769759E-2</v>
      </c>
      <c r="Z38" s="765">
        <v>3.7134170407201295E-2</v>
      </c>
      <c r="AA38" s="765">
        <v>3.6013401384385101E-2</v>
      </c>
      <c r="AB38" s="765">
        <v>3.4931243220491168E-2</v>
      </c>
      <c r="AC38" s="765">
        <v>3.8363128545887852E-2</v>
      </c>
      <c r="AD38" s="765">
        <v>3.7713427574220942E-2</v>
      </c>
      <c r="AE38" s="765">
        <v>3.7120883428693449E-2</v>
      </c>
      <c r="AF38" s="765">
        <v>3.658571949462603E-2</v>
      </c>
      <c r="AG38" s="765">
        <v>3.6113942038410951E-2</v>
      </c>
      <c r="AH38" s="765">
        <v>3.5073816738397399E-2</v>
      </c>
      <c r="AI38" s="765">
        <v>3.4645796555032873E-2</v>
      </c>
      <c r="AJ38" s="765">
        <v>3.4291763731664378E-2</v>
      </c>
      <c r="AK38" s="765">
        <v>3.40269492310145E-2</v>
      </c>
      <c r="AL38" s="765">
        <v>3.3871809176053147E-2</v>
      </c>
      <c r="AM38" s="765">
        <v>3.2300316659908207E-2</v>
      </c>
      <c r="AN38" s="765">
        <v>3.2062270645179629E-2</v>
      </c>
      <c r="AO38" s="765">
        <v>3.1941002825775791E-2</v>
      </c>
      <c r="AP38" s="765">
        <v>3.1976426548581113E-2</v>
      </c>
      <c r="AQ38" s="765">
        <v>3.2244397976532654E-2</v>
      </c>
      <c r="AR38" s="765">
        <v>3.2661232816098944E-2</v>
      </c>
      <c r="AS38" s="765">
        <v>3.4138643350312164E-2</v>
      </c>
      <c r="AT38" s="765">
        <v>3.5988760563808946E-2</v>
      </c>
      <c r="AU38" s="765">
        <v>3.574877939422854E-2</v>
      </c>
      <c r="AV38" s="765">
        <v>3.5646389943418656E-2</v>
      </c>
      <c r="AW38" s="765">
        <v>3.4440956467071168E-2</v>
      </c>
      <c r="AX38" s="765">
        <v>3.3276286441614657E-2</v>
      </c>
      <c r="AY38" s="765">
        <v>3.2151001392864399E-2</v>
      </c>
      <c r="AZ38" s="765">
        <v>3.1063769461704738E-2</v>
      </c>
      <c r="BA38" s="765">
        <v>3.0013303827734053E-2</v>
      </c>
      <c r="BB38" s="765">
        <v>3.3532598386145293E-2</v>
      </c>
      <c r="BC38" s="765">
        <v>3.2555920763247856E-2</v>
      </c>
      <c r="BD38" s="765">
        <v>3.1607690061405694E-2</v>
      </c>
      <c r="BE38" s="765">
        <v>3.0687077729520087E-2</v>
      </c>
      <c r="BF38" s="765">
        <v>2.9793279349048633E-2</v>
      </c>
      <c r="BG38" s="765">
        <v>2.8925513931115174E-2</v>
      </c>
      <c r="BH38" s="765">
        <v>2.80830232340924E-2</v>
      </c>
      <c r="BI38" s="765">
        <v>2.7265071101060589E-2</v>
      </c>
      <c r="BJ38" s="765">
        <v>2.6470942816563679E-2</v>
      </c>
      <c r="BK38" s="765">
        <v>2.5699944482100653E-2</v>
      </c>
      <c r="BL38" s="765">
        <v>2.4951402409806468E-2</v>
      </c>
      <c r="BM38" s="765">
        <v>2.4224662533792681E-2</v>
      </c>
      <c r="BN38" s="765">
        <v>2.3519089838633673E-2</v>
      </c>
      <c r="BO38" s="765">
        <v>2.2834067804498714E-2</v>
      </c>
      <c r="BP38" s="765">
        <v>2.2168997868445353E-2</v>
      </c>
      <c r="BQ38" s="765">
        <v>2.1523298901403254E-2</v>
      </c>
      <c r="BR38" s="765">
        <v>2.0896406700391508E-2</v>
      </c>
      <c r="BS38" s="765">
        <v>2.0287773495525734E-2</v>
      </c>
      <c r="BT38" s="765">
        <v>1.9696867471384209E-2</v>
      </c>
      <c r="BU38" s="765">
        <v>1.9123172302314771E-2</v>
      </c>
      <c r="BV38" s="765">
        <v>1.8566186701276476E-2</v>
      </c>
      <c r="BW38" s="765">
        <v>1.8025423981821821E-2</v>
      </c>
      <c r="BX38" s="765">
        <v>1.7500411632836721E-2</v>
      </c>
      <c r="BY38" s="765">
        <v>1.6990690905666721E-2</v>
      </c>
      <c r="BZ38" s="765">
        <v>1.6495816413268659E-2</v>
      </c>
      <c r="CA38" s="765">
        <v>1.6015355741037532E-2</v>
      </c>
      <c r="CB38" s="765">
        <v>1.5548889068968482E-2</v>
      </c>
      <c r="CC38" s="765">
        <v>1.5096008804823766E-2</v>
      </c>
      <c r="CD38" s="765">
        <v>1.465631922798424E-2</v>
      </c>
      <c r="CE38" s="766">
        <v>1.4229436143674019E-2</v>
      </c>
      <c r="CF38" s="766">
        <v>1.3814986547256328E-2</v>
      </c>
      <c r="CG38" s="766">
        <v>1.3412608298307118E-2</v>
      </c>
      <c r="CH38" s="766">
        <v>1.3021949804181669E-2</v>
      </c>
      <c r="CI38" s="766">
        <v>1.2642669712797733E-2</v>
      </c>
      <c r="CJ38" s="766">
        <v>1.2274436614366733E-2</v>
      </c>
      <c r="CK38" s="766">
        <v>1.1916928751812364E-2</v>
      </c>
      <c r="CL38" s="766">
        <v>1.1569833739623654E-2</v>
      </c>
      <c r="CM38" s="766">
        <v>1.1232848290896751E-2</v>
      </c>
      <c r="CN38" s="766">
        <v>1.0905677952326944E-2</v>
      </c>
      <c r="CO38" s="766">
        <v>1.0588036846919363E-2</v>
      </c>
      <c r="CP38" s="766">
        <v>1.0279647424193556E-2</v>
      </c>
      <c r="CQ38" s="766">
        <v>9.9802402176636454E-3</v>
      </c>
      <c r="CR38" s="766">
        <v>9.6895536093821819E-3</v>
      </c>
      <c r="CS38" s="766">
        <v>9.4073336013419228E-3</v>
      </c>
      <c r="CT38" s="766">
        <v>9.1333335935358476E-3</v>
      </c>
      <c r="CU38" s="766">
        <v>1.2773033296074262E-2</v>
      </c>
      <c r="CV38" s="766">
        <v>1.2461495898609037E-2</v>
      </c>
      <c r="CW38" s="766">
        <v>1.215755697425272E-2</v>
      </c>
      <c r="CX38" s="766">
        <v>1.1861031194392899E-2</v>
      </c>
      <c r="CY38" s="767">
        <v>1.1571737750627215E-2</v>
      </c>
      <c r="CZ38" s="768"/>
      <c r="DA38" s="769"/>
      <c r="DB38" s="769"/>
      <c r="DC38" s="769"/>
      <c r="DD38" s="769"/>
      <c r="DE38" s="769"/>
      <c r="DF38" s="769"/>
      <c r="DG38" s="769"/>
      <c r="DH38" s="769"/>
      <c r="DI38" s="769"/>
      <c r="DJ38" s="769"/>
      <c r="DK38" s="769"/>
      <c r="DL38" s="769"/>
      <c r="DM38" s="769"/>
      <c r="DN38" s="769"/>
      <c r="DO38" s="769"/>
      <c r="DP38" s="769"/>
      <c r="DQ38" s="769"/>
      <c r="DR38" s="769"/>
      <c r="DS38" s="769"/>
      <c r="DT38" s="769"/>
      <c r="DU38" s="769"/>
      <c r="DV38" s="769"/>
      <c r="DW38" s="770"/>
      <c r="DX38" s="771"/>
    </row>
    <row r="39" spans="2:128" s="469" customFormat="1" x14ac:dyDescent="0.2">
      <c r="B39" s="790"/>
      <c r="C39" s="785"/>
      <c r="D39" s="786"/>
      <c r="E39" s="78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7"/>
      <c r="S39" s="786"/>
      <c r="T39" s="786"/>
      <c r="U39" s="791" t="s">
        <v>507</v>
      </c>
      <c r="V39" s="762" t="s">
        <v>124</v>
      </c>
      <c r="W39" s="783" t="s">
        <v>498</v>
      </c>
      <c r="X39" s="792"/>
      <c r="Y39" s="792"/>
      <c r="Z39" s="792"/>
      <c r="AA39" s="792"/>
      <c r="AB39" s="792"/>
      <c r="AC39" s="792"/>
      <c r="AD39" s="792"/>
      <c r="AE39" s="792"/>
      <c r="AF39" s="792"/>
      <c r="AG39" s="792"/>
      <c r="AH39" s="792"/>
      <c r="AI39" s="792"/>
      <c r="AJ39" s="792"/>
      <c r="AK39" s="792"/>
      <c r="AL39" s="792"/>
      <c r="AM39" s="792"/>
      <c r="AN39" s="792"/>
      <c r="AO39" s="792"/>
      <c r="AP39" s="792"/>
      <c r="AQ39" s="792"/>
      <c r="AR39" s="792"/>
      <c r="AS39" s="792"/>
      <c r="AT39" s="792"/>
      <c r="AU39" s="792"/>
      <c r="AV39" s="792"/>
      <c r="AW39" s="792"/>
      <c r="AX39" s="792"/>
      <c r="AY39" s="792"/>
      <c r="AZ39" s="792"/>
      <c r="BA39" s="792"/>
      <c r="BB39" s="792"/>
      <c r="BC39" s="792"/>
      <c r="BD39" s="792"/>
      <c r="BE39" s="792"/>
      <c r="BF39" s="792"/>
      <c r="BG39" s="792"/>
      <c r="BH39" s="792"/>
      <c r="BI39" s="792"/>
      <c r="BJ39" s="792"/>
      <c r="BK39" s="792"/>
      <c r="BL39" s="792"/>
      <c r="BM39" s="792"/>
      <c r="BN39" s="792"/>
      <c r="BO39" s="792"/>
      <c r="BP39" s="792"/>
      <c r="BQ39" s="792"/>
      <c r="BR39" s="792"/>
      <c r="BS39" s="792"/>
      <c r="BT39" s="792"/>
      <c r="BU39" s="792"/>
      <c r="BV39" s="792"/>
      <c r="BW39" s="792"/>
      <c r="BX39" s="792"/>
      <c r="BY39" s="792"/>
      <c r="BZ39" s="792"/>
      <c r="CA39" s="792"/>
      <c r="CB39" s="792"/>
      <c r="CC39" s="792"/>
      <c r="CD39" s="792"/>
      <c r="CE39" s="793"/>
      <c r="CF39" s="793"/>
      <c r="CG39" s="793"/>
      <c r="CH39" s="793"/>
      <c r="CI39" s="793"/>
      <c r="CJ39" s="793"/>
      <c r="CK39" s="793"/>
      <c r="CL39" s="793"/>
      <c r="CM39" s="793"/>
      <c r="CN39" s="793"/>
      <c r="CO39" s="793"/>
      <c r="CP39" s="793"/>
      <c r="CQ39" s="793"/>
      <c r="CR39" s="793"/>
      <c r="CS39" s="793"/>
      <c r="CT39" s="793"/>
      <c r="CU39" s="793"/>
      <c r="CV39" s="793"/>
      <c r="CW39" s="793"/>
      <c r="CX39" s="793"/>
      <c r="CY39" s="794"/>
      <c r="CZ39" s="768"/>
      <c r="DA39" s="769"/>
      <c r="DB39" s="769"/>
      <c r="DC39" s="769"/>
      <c r="DD39" s="769"/>
      <c r="DE39" s="769"/>
      <c r="DF39" s="769"/>
      <c r="DG39" s="769"/>
      <c r="DH39" s="769"/>
      <c r="DI39" s="769"/>
      <c r="DJ39" s="769"/>
      <c r="DK39" s="769"/>
      <c r="DL39" s="769"/>
      <c r="DM39" s="769"/>
      <c r="DN39" s="769"/>
      <c r="DO39" s="769"/>
      <c r="DP39" s="769"/>
      <c r="DQ39" s="769"/>
      <c r="DR39" s="769"/>
      <c r="DS39" s="769"/>
      <c r="DT39" s="769"/>
      <c r="DU39" s="769"/>
      <c r="DV39" s="769"/>
      <c r="DW39" s="770"/>
      <c r="DX39" s="771"/>
    </row>
    <row r="40" spans="2:128" s="469" customFormat="1" ht="15.75" thickBot="1" x14ac:dyDescent="0.25">
      <c r="B40" s="795"/>
      <c r="C40" s="796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8"/>
      <c r="S40" s="797"/>
      <c r="T40" s="797"/>
      <c r="U40" s="799" t="s">
        <v>127</v>
      </c>
      <c r="V40" s="800" t="s">
        <v>508</v>
      </c>
      <c r="W40" s="801" t="s">
        <v>498</v>
      </c>
      <c r="X40" s="802">
        <f>SUM(X29:X39)</f>
        <v>69.112817318013256</v>
      </c>
      <c r="Y40" s="802">
        <f t="shared" ref="Y40:CJ40" si="41">SUM(Y29:Y39)</f>
        <v>69.655842753051317</v>
      </c>
      <c r="Z40" s="802">
        <f t="shared" si="41"/>
        <v>70.503708364046361</v>
      </c>
      <c r="AA40" s="802">
        <f t="shared" si="41"/>
        <v>71.627964700358049</v>
      </c>
      <c r="AB40" s="802">
        <f t="shared" si="41"/>
        <v>73.023177470209845</v>
      </c>
      <c r="AC40" s="802">
        <f t="shared" si="41"/>
        <v>93.42879419226594</v>
      </c>
      <c r="AD40" s="802">
        <f t="shared" si="41"/>
        <v>110.73009805611258</v>
      </c>
      <c r="AE40" s="802">
        <f t="shared" si="41"/>
        <v>129.03341708451691</v>
      </c>
      <c r="AF40" s="802">
        <f t="shared" si="41"/>
        <v>148.44988063111558</v>
      </c>
      <c r="AG40" s="802">
        <f t="shared" si="41"/>
        <v>169.13162107990692</v>
      </c>
      <c r="AH40" s="802">
        <f t="shared" si="41"/>
        <v>187.8293879883949</v>
      </c>
      <c r="AI40" s="802">
        <f t="shared" si="41"/>
        <v>208.52883203945143</v>
      </c>
      <c r="AJ40" s="802">
        <f t="shared" si="41"/>
        <v>230.79551592741842</v>
      </c>
      <c r="AK40" s="802">
        <f t="shared" si="41"/>
        <v>254.94912560074161</v>
      </c>
      <c r="AL40" s="802">
        <f t="shared" si="41"/>
        <v>281.43765403950079</v>
      </c>
      <c r="AM40" s="802">
        <f t="shared" si="41"/>
        <v>299.62347035987085</v>
      </c>
      <c r="AN40" s="802">
        <f t="shared" si="41"/>
        <v>321.76857642890047</v>
      </c>
      <c r="AO40" s="802">
        <f t="shared" si="41"/>
        <v>346.49375116249627</v>
      </c>
      <c r="AP40" s="802">
        <f t="shared" si="41"/>
        <v>374.66105809115811</v>
      </c>
      <c r="AQ40" s="802">
        <f t="shared" si="41"/>
        <v>407.81030901989436</v>
      </c>
      <c r="AR40" s="802">
        <f t="shared" si="41"/>
        <v>446.48563369469906</v>
      </c>
      <c r="AS40" s="802">
        <f t="shared" si="41"/>
        <v>502.79426397135342</v>
      </c>
      <c r="AT40" s="802">
        <f t="shared" si="41"/>
        <v>569.64991740448795</v>
      </c>
      <c r="AU40" s="802">
        <f t="shared" si="41"/>
        <v>619.74835173901295</v>
      </c>
      <c r="AV40" s="802">
        <f t="shared" si="41"/>
        <v>678.07159083959209</v>
      </c>
      <c r="AW40" s="802">
        <f t="shared" si="41"/>
        <v>682.08149684168188</v>
      </c>
      <c r="AX40" s="802">
        <f t="shared" si="41"/>
        <v>682.08033217165644</v>
      </c>
      <c r="AY40" s="802">
        <f t="shared" si="41"/>
        <v>682.07920688660772</v>
      </c>
      <c r="AZ40" s="802">
        <f t="shared" si="41"/>
        <v>682.07811965467658</v>
      </c>
      <c r="BA40" s="802">
        <f t="shared" si="41"/>
        <v>682.07706918904262</v>
      </c>
      <c r="BB40" s="802">
        <f t="shared" si="41"/>
        <v>682.08058848360099</v>
      </c>
      <c r="BC40" s="802">
        <f t="shared" si="41"/>
        <v>682.07961180597806</v>
      </c>
      <c r="BD40" s="802">
        <f t="shared" si="41"/>
        <v>682.07866357527621</v>
      </c>
      <c r="BE40" s="802">
        <f t="shared" si="41"/>
        <v>682.0777429629444</v>
      </c>
      <c r="BF40" s="802">
        <f t="shared" si="41"/>
        <v>682.0768491645639</v>
      </c>
      <c r="BG40" s="802">
        <f t="shared" si="41"/>
        <v>682.07598139914592</v>
      </c>
      <c r="BH40" s="802">
        <f t="shared" si="41"/>
        <v>682.07513890844893</v>
      </c>
      <c r="BI40" s="802">
        <f t="shared" si="41"/>
        <v>682.07432095631589</v>
      </c>
      <c r="BJ40" s="802">
        <f t="shared" si="41"/>
        <v>682.07352682803139</v>
      </c>
      <c r="BK40" s="802">
        <f t="shared" si="41"/>
        <v>682.07275582969692</v>
      </c>
      <c r="BL40" s="802">
        <f t="shared" si="41"/>
        <v>682.07200728762461</v>
      </c>
      <c r="BM40" s="802">
        <f t="shared" si="41"/>
        <v>682.07128054774864</v>
      </c>
      <c r="BN40" s="802">
        <f t="shared" si="41"/>
        <v>682.07057497505343</v>
      </c>
      <c r="BO40" s="802">
        <f t="shared" si="41"/>
        <v>682.06988995301936</v>
      </c>
      <c r="BP40" s="802">
        <f t="shared" si="41"/>
        <v>682.06922488308328</v>
      </c>
      <c r="BQ40" s="802">
        <f t="shared" si="41"/>
        <v>682.06857918411629</v>
      </c>
      <c r="BR40" s="802">
        <f t="shared" si="41"/>
        <v>682.06795229191528</v>
      </c>
      <c r="BS40" s="802">
        <f t="shared" si="41"/>
        <v>682.06734365871034</v>
      </c>
      <c r="BT40" s="802">
        <f t="shared" si="41"/>
        <v>682.06675275268617</v>
      </c>
      <c r="BU40" s="802">
        <f t="shared" si="41"/>
        <v>682.06617905751716</v>
      </c>
      <c r="BV40" s="802">
        <f t="shared" si="41"/>
        <v>682.0656220719161</v>
      </c>
      <c r="BW40" s="802">
        <f t="shared" si="41"/>
        <v>682.06508130919667</v>
      </c>
      <c r="BX40" s="802">
        <f t="shared" si="41"/>
        <v>682.06455629684763</v>
      </c>
      <c r="BY40" s="802">
        <f t="shared" si="41"/>
        <v>682.06404657612052</v>
      </c>
      <c r="BZ40" s="802">
        <f t="shared" si="41"/>
        <v>682.06355170162806</v>
      </c>
      <c r="CA40" s="802">
        <f t="shared" si="41"/>
        <v>682.06307124095588</v>
      </c>
      <c r="CB40" s="802">
        <f t="shared" si="41"/>
        <v>682.06260477428384</v>
      </c>
      <c r="CC40" s="802">
        <f t="shared" si="41"/>
        <v>682.06215189401962</v>
      </c>
      <c r="CD40" s="802">
        <f t="shared" si="41"/>
        <v>682.06171220444287</v>
      </c>
      <c r="CE40" s="802">
        <f t="shared" si="41"/>
        <v>682.06128532135847</v>
      </c>
      <c r="CF40" s="802">
        <f t="shared" si="41"/>
        <v>682.06087087176206</v>
      </c>
      <c r="CG40" s="802">
        <f t="shared" si="41"/>
        <v>682.0604684935131</v>
      </c>
      <c r="CH40" s="802">
        <f t="shared" si="41"/>
        <v>682.060077835019</v>
      </c>
      <c r="CI40" s="802">
        <f t="shared" si="41"/>
        <v>682.05969855492765</v>
      </c>
      <c r="CJ40" s="802">
        <f t="shared" si="41"/>
        <v>682.05933032182918</v>
      </c>
      <c r="CK40" s="802">
        <f t="shared" ref="CK40:DW40" si="42">SUM(CK29:CK39)</f>
        <v>682.05897281396665</v>
      </c>
      <c r="CL40" s="802">
        <f t="shared" si="42"/>
        <v>682.05862571895443</v>
      </c>
      <c r="CM40" s="802">
        <f t="shared" si="42"/>
        <v>682.05828873350572</v>
      </c>
      <c r="CN40" s="802">
        <f t="shared" si="42"/>
        <v>682.05796156316717</v>
      </c>
      <c r="CO40" s="802">
        <f t="shared" si="42"/>
        <v>682.05764392206174</v>
      </c>
      <c r="CP40" s="802">
        <f t="shared" si="42"/>
        <v>682.05733553263906</v>
      </c>
      <c r="CQ40" s="802">
        <f t="shared" si="42"/>
        <v>682.05703612543255</v>
      </c>
      <c r="CR40" s="802">
        <f t="shared" si="42"/>
        <v>682.05674543882424</v>
      </c>
      <c r="CS40" s="802">
        <f t="shared" si="42"/>
        <v>682.05646321881613</v>
      </c>
      <c r="CT40" s="802">
        <f t="shared" si="42"/>
        <v>682.05618921880841</v>
      </c>
      <c r="CU40" s="802">
        <f t="shared" si="42"/>
        <v>682.0598289185109</v>
      </c>
      <c r="CV40" s="802">
        <f t="shared" si="42"/>
        <v>682.05951738111344</v>
      </c>
      <c r="CW40" s="802">
        <f t="shared" si="42"/>
        <v>682.05921344218905</v>
      </c>
      <c r="CX40" s="802">
        <f t="shared" si="42"/>
        <v>682.0589169164092</v>
      </c>
      <c r="CY40" s="803">
        <f t="shared" si="42"/>
        <v>682.05862762296545</v>
      </c>
      <c r="CZ40" s="737">
        <f t="shared" si="42"/>
        <v>0</v>
      </c>
      <c r="DA40" s="738">
        <f t="shared" si="42"/>
        <v>0</v>
      </c>
      <c r="DB40" s="738">
        <f t="shared" si="42"/>
        <v>0</v>
      </c>
      <c r="DC40" s="738">
        <f t="shared" si="42"/>
        <v>0</v>
      </c>
      <c r="DD40" s="738">
        <f t="shared" si="42"/>
        <v>0</v>
      </c>
      <c r="DE40" s="738">
        <f t="shared" si="42"/>
        <v>0</v>
      </c>
      <c r="DF40" s="738">
        <f t="shared" si="42"/>
        <v>0</v>
      </c>
      <c r="DG40" s="738">
        <f t="shared" si="42"/>
        <v>0</v>
      </c>
      <c r="DH40" s="738">
        <f t="shared" si="42"/>
        <v>0</v>
      </c>
      <c r="DI40" s="738">
        <f t="shared" si="42"/>
        <v>0</v>
      </c>
      <c r="DJ40" s="738">
        <f t="shared" si="42"/>
        <v>0</v>
      </c>
      <c r="DK40" s="738">
        <f t="shared" si="42"/>
        <v>0</v>
      </c>
      <c r="DL40" s="738">
        <f t="shared" si="42"/>
        <v>0</v>
      </c>
      <c r="DM40" s="738">
        <f t="shared" si="42"/>
        <v>0</v>
      </c>
      <c r="DN40" s="738">
        <f t="shared" si="42"/>
        <v>0</v>
      </c>
      <c r="DO40" s="738">
        <f t="shared" si="42"/>
        <v>0</v>
      </c>
      <c r="DP40" s="738">
        <f t="shared" si="42"/>
        <v>0</v>
      </c>
      <c r="DQ40" s="738">
        <f t="shared" si="42"/>
        <v>0</v>
      </c>
      <c r="DR40" s="738">
        <f t="shared" si="42"/>
        <v>0</v>
      </c>
      <c r="DS40" s="738">
        <f t="shared" si="42"/>
        <v>0</v>
      </c>
      <c r="DT40" s="738">
        <f t="shared" si="42"/>
        <v>0</v>
      </c>
      <c r="DU40" s="738">
        <f t="shared" si="42"/>
        <v>0</v>
      </c>
      <c r="DV40" s="738">
        <f t="shared" si="42"/>
        <v>0</v>
      </c>
      <c r="DW40" s="739">
        <f t="shared" si="42"/>
        <v>0</v>
      </c>
      <c r="DX40" s="771"/>
    </row>
    <row r="41" spans="2:128" x14ac:dyDescent="0.2">
      <c r="B41" s="562" t="s">
        <v>523</v>
      </c>
      <c r="C41" s="561" t="s">
        <v>524</v>
      </c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6"/>
      <c r="S41" s="495"/>
      <c r="T41" s="496"/>
      <c r="U41" s="495"/>
      <c r="V41" s="494"/>
      <c r="W41" s="494"/>
      <c r="X41" s="493">
        <f t="shared" ref="X41:BC41" si="43">SUMIF($C:$C,"59.2x",X:X)</f>
        <v>0</v>
      </c>
      <c r="Y41" s="493">
        <f t="shared" si="43"/>
        <v>0</v>
      </c>
      <c r="Z41" s="493">
        <f t="shared" si="43"/>
        <v>0</v>
      </c>
      <c r="AA41" s="493">
        <f t="shared" si="43"/>
        <v>0</v>
      </c>
      <c r="AB41" s="493">
        <f t="shared" si="43"/>
        <v>0</v>
      </c>
      <c r="AC41" s="493">
        <f t="shared" si="43"/>
        <v>0</v>
      </c>
      <c r="AD41" s="493">
        <f t="shared" si="43"/>
        <v>0</v>
      </c>
      <c r="AE41" s="493">
        <f t="shared" si="43"/>
        <v>0</v>
      </c>
      <c r="AF41" s="493">
        <f t="shared" si="43"/>
        <v>0</v>
      </c>
      <c r="AG41" s="493">
        <f t="shared" si="43"/>
        <v>0</v>
      </c>
      <c r="AH41" s="493">
        <f t="shared" si="43"/>
        <v>0</v>
      </c>
      <c r="AI41" s="493">
        <f t="shared" si="43"/>
        <v>0</v>
      </c>
      <c r="AJ41" s="493">
        <f t="shared" si="43"/>
        <v>0</v>
      </c>
      <c r="AK41" s="493">
        <f t="shared" si="43"/>
        <v>0</v>
      </c>
      <c r="AL41" s="493">
        <f t="shared" si="43"/>
        <v>0</v>
      </c>
      <c r="AM41" s="493">
        <f t="shared" si="43"/>
        <v>0</v>
      </c>
      <c r="AN41" s="493">
        <f t="shared" si="43"/>
        <v>0</v>
      </c>
      <c r="AO41" s="493">
        <f t="shared" si="43"/>
        <v>0</v>
      </c>
      <c r="AP41" s="493">
        <f t="shared" si="43"/>
        <v>0</v>
      </c>
      <c r="AQ41" s="493">
        <f t="shared" si="43"/>
        <v>0</v>
      </c>
      <c r="AR41" s="493">
        <f t="shared" si="43"/>
        <v>0</v>
      </c>
      <c r="AS41" s="493">
        <f t="shared" si="43"/>
        <v>0</v>
      </c>
      <c r="AT41" s="493">
        <f t="shared" si="43"/>
        <v>0</v>
      </c>
      <c r="AU41" s="493">
        <f t="shared" si="43"/>
        <v>0</v>
      </c>
      <c r="AV41" s="493">
        <f t="shared" si="43"/>
        <v>0</v>
      </c>
      <c r="AW41" s="493">
        <f t="shared" si="43"/>
        <v>0</v>
      </c>
      <c r="AX41" s="493">
        <f t="shared" si="43"/>
        <v>0</v>
      </c>
      <c r="AY41" s="493">
        <f t="shared" si="43"/>
        <v>0</v>
      </c>
      <c r="AZ41" s="493">
        <f t="shared" si="43"/>
        <v>0</v>
      </c>
      <c r="BA41" s="493">
        <f t="shared" si="43"/>
        <v>0</v>
      </c>
      <c r="BB41" s="493">
        <f t="shared" si="43"/>
        <v>0</v>
      </c>
      <c r="BC41" s="493">
        <f t="shared" si="43"/>
        <v>0</v>
      </c>
      <c r="BD41" s="493">
        <f t="shared" ref="BD41:CI41" si="44">SUMIF($C:$C,"59.2x",BD:BD)</f>
        <v>0</v>
      </c>
      <c r="BE41" s="493">
        <f t="shared" si="44"/>
        <v>0</v>
      </c>
      <c r="BF41" s="493">
        <f t="shared" si="44"/>
        <v>0</v>
      </c>
      <c r="BG41" s="493">
        <f t="shared" si="44"/>
        <v>0</v>
      </c>
      <c r="BH41" s="493">
        <f t="shared" si="44"/>
        <v>0</v>
      </c>
      <c r="BI41" s="493">
        <f t="shared" si="44"/>
        <v>0</v>
      </c>
      <c r="BJ41" s="493">
        <f t="shared" si="44"/>
        <v>0</v>
      </c>
      <c r="BK41" s="493">
        <f t="shared" si="44"/>
        <v>0</v>
      </c>
      <c r="BL41" s="493">
        <f t="shared" si="44"/>
        <v>0</v>
      </c>
      <c r="BM41" s="493">
        <f t="shared" si="44"/>
        <v>0</v>
      </c>
      <c r="BN41" s="493">
        <f t="shared" si="44"/>
        <v>0</v>
      </c>
      <c r="BO41" s="493">
        <f t="shared" si="44"/>
        <v>0</v>
      </c>
      <c r="BP41" s="493">
        <f t="shared" si="44"/>
        <v>0</v>
      </c>
      <c r="BQ41" s="493">
        <f t="shared" si="44"/>
        <v>0</v>
      </c>
      <c r="BR41" s="493">
        <f t="shared" si="44"/>
        <v>0</v>
      </c>
      <c r="BS41" s="493">
        <f t="shared" si="44"/>
        <v>0</v>
      </c>
      <c r="BT41" s="493">
        <f t="shared" si="44"/>
        <v>0</v>
      </c>
      <c r="BU41" s="493">
        <f t="shared" si="44"/>
        <v>0</v>
      </c>
      <c r="BV41" s="493">
        <f t="shared" si="44"/>
        <v>0</v>
      </c>
      <c r="BW41" s="493">
        <f t="shared" si="44"/>
        <v>0</v>
      </c>
      <c r="BX41" s="493">
        <f t="shared" si="44"/>
        <v>0</v>
      </c>
      <c r="BY41" s="493">
        <f t="shared" si="44"/>
        <v>0</v>
      </c>
      <c r="BZ41" s="493">
        <f t="shared" si="44"/>
        <v>0</v>
      </c>
      <c r="CA41" s="493">
        <f t="shared" si="44"/>
        <v>0</v>
      </c>
      <c r="CB41" s="493">
        <f t="shared" si="44"/>
        <v>0</v>
      </c>
      <c r="CC41" s="493">
        <f t="shared" si="44"/>
        <v>0</v>
      </c>
      <c r="CD41" s="493">
        <f t="shared" si="44"/>
        <v>0</v>
      </c>
      <c r="CE41" s="493">
        <f t="shared" si="44"/>
        <v>0</v>
      </c>
      <c r="CF41" s="493">
        <f t="shared" si="44"/>
        <v>0</v>
      </c>
      <c r="CG41" s="493">
        <f t="shared" si="44"/>
        <v>0</v>
      </c>
      <c r="CH41" s="493">
        <f t="shared" si="44"/>
        <v>0</v>
      </c>
      <c r="CI41" s="493">
        <f t="shared" si="44"/>
        <v>0</v>
      </c>
      <c r="CJ41" s="493">
        <f t="shared" ref="CJ41:DO41" si="45">SUMIF($C:$C,"59.2x",CJ:CJ)</f>
        <v>0</v>
      </c>
      <c r="CK41" s="493">
        <f t="shared" si="45"/>
        <v>0</v>
      </c>
      <c r="CL41" s="493">
        <f t="shared" si="45"/>
        <v>0</v>
      </c>
      <c r="CM41" s="493">
        <f t="shared" si="45"/>
        <v>0</v>
      </c>
      <c r="CN41" s="493">
        <f t="shared" si="45"/>
        <v>0</v>
      </c>
      <c r="CO41" s="493">
        <f t="shared" si="45"/>
        <v>0</v>
      </c>
      <c r="CP41" s="493">
        <f t="shared" si="45"/>
        <v>0</v>
      </c>
      <c r="CQ41" s="493">
        <f t="shared" si="45"/>
        <v>0</v>
      </c>
      <c r="CR41" s="493">
        <f t="shared" si="45"/>
        <v>0</v>
      </c>
      <c r="CS41" s="493">
        <f t="shared" si="45"/>
        <v>0</v>
      </c>
      <c r="CT41" s="493">
        <f t="shared" si="45"/>
        <v>0</v>
      </c>
      <c r="CU41" s="493">
        <f t="shared" si="45"/>
        <v>0</v>
      </c>
      <c r="CV41" s="493">
        <f t="shared" si="45"/>
        <v>0</v>
      </c>
      <c r="CW41" s="493">
        <f t="shared" si="45"/>
        <v>0</v>
      </c>
      <c r="CX41" s="493">
        <f t="shared" si="45"/>
        <v>0</v>
      </c>
      <c r="CY41" s="492">
        <f t="shared" si="45"/>
        <v>0</v>
      </c>
      <c r="CZ41" s="491">
        <f t="shared" si="45"/>
        <v>0</v>
      </c>
      <c r="DA41" s="491">
        <f t="shared" si="45"/>
        <v>0</v>
      </c>
      <c r="DB41" s="491">
        <f t="shared" si="45"/>
        <v>0</v>
      </c>
      <c r="DC41" s="491">
        <f t="shared" si="45"/>
        <v>0</v>
      </c>
      <c r="DD41" s="491">
        <f t="shared" si="45"/>
        <v>0</v>
      </c>
      <c r="DE41" s="491">
        <f t="shared" si="45"/>
        <v>0</v>
      </c>
      <c r="DF41" s="491">
        <f t="shared" si="45"/>
        <v>0</v>
      </c>
      <c r="DG41" s="491">
        <f t="shared" si="45"/>
        <v>0</v>
      </c>
      <c r="DH41" s="491">
        <f t="shared" si="45"/>
        <v>0</v>
      </c>
      <c r="DI41" s="491">
        <f t="shared" si="45"/>
        <v>0</v>
      </c>
      <c r="DJ41" s="491">
        <f t="shared" si="45"/>
        <v>0</v>
      </c>
      <c r="DK41" s="491">
        <f t="shared" si="45"/>
        <v>0</v>
      </c>
      <c r="DL41" s="491">
        <f t="shared" si="45"/>
        <v>0</v>
      </c>
      <c r="DM41" s="491">
        <f t="shared" si="45"/>
        <v>0</v>
      </c>
      <c r="DN41" s="491">
        <f t="shared" si="45"/>
        <v>0</v>
      </c>
      <c r="DO41" s="491">
        <f t="shared" si="45"/>
        <v>0</v>
      </c>
      <c r="DP41" s="491">
        <f t="shared" ref="DP41:DW41" si="46">SUMIF($C:$C,"59.2x",DP:DP)</f>
        <v>0</v>
      </c>
      <c r="DQ41" s="491">
        <f t="shared" si="46"/>
        <v>0</v>
      </c>
      <c r="DR41" s="491">
        <f t="shared" si="46"/>
        <v>0</v>
      </c>
      <c r="DS41" s="491">
        <f t="shared" si="46"/>
        <v>0</v>
      </c>
      <c r="DT41" s="491">
        <f t="shared" si="46"/>
        <v>0</v>
      </c>
      <c r="DU41" s="491">
        <f t="shared" si="46"/>
        <v>0</v>
      </c>
      <c r="DV41" s="491">
        <f t="shared" si="46"/>
        <v>0</v>
      </c>
      <c r="DW41" s="490">
        <f t="shared" si="46"/>
        <v>0</v>
      </c>
      <c r="DX41" s="553"/>
    </row>
    <row r="42" spans="2:128" x14ac:dyDescent="0.2">
      <c r="B42" s="560" t="s">
        <v>525</v>
      </c>
      <c r="C42" s="559" t="s">
        <v>802</v>
      </c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4"/>
      <c r="Q42" s="494"/>
      <c r="R42" s="496"/>
      <c r="S42" s="495"/>
      <c r="T42" s="496"/>
      <c r="U42" s="558"/>
      <c r="V42" s="493"/>
      <c r="W42" s="493"/>
      <c r="X42" s="493"/>
      <c r="Y42" s="493"/>
      <c r="Z42" s="493"/>
      <c r="AA42" s="493"/>
      <c r="AB42" s="493"/>
      <c r="AC42" s="493"/>
      <c r="AD42" s="493"/>
      <c r="AE42" s="493"/>
      <c r="AF42" s="493"/>
      <c r="AG42" s="493"/>
      <c r="AH42" s="493"/>
      <c r="AI42" s="493"/>
      <c r="AJ42" s="493"/>
      <c r="AK42" s="493"/>
      <c r="AL42" s="493"/>
      <c r="AM42" s="493"/>
      <c r="AN42" s="493"/>
      <c r="AO42" s="493"/>
      <c r="AP42" s="493"/>
      <c r="AQ42" s="493"/>
      <c r="AR42" s="493"/>
      <c r="AS42" s="493"/>
      <c r="AT42" s="493"/>
      <c r="AU42" s="493"/>
      <c r="AV42" s="493"/>
      <c r="AW42" s="493"/>
      <c r="AX42" s="493"/>
      <c r="AY42" s="493"/>
      <c r="AZ42" s="493"/>
      <c r="BA42" s="493"/>
      <c r="BB42" s="493"/>
      <c r="BC42" s="493"/>
      <c r="BD42" s="493"/>
      <c r="BE42" s="493"/>
      <c r="BF42" s="493"/>
      <c r="BG42" s="493"/>
      <c r="BH42" s="493"/>
      <c r="BI42" s="493"/>
      <c r="BJ42" s="493"/>
      <c r="BK42" s="493"/>
      <c r="BL42" s="493"/>
      <c r="BM42" s="493"/>
      <c r="BN42" s="493"/>
      <c r="BO42" s="493"/>
      <c r="BP42" s="493"/>
      <c r="BQ42" s="493"/>
      <c r="BR42" s="493"/>
      <c r="BS42" s="493"/>
      <c r="BT42" s="493"/>
      <c r="BU42" s="493"/>
      <c r="BV42" s="493"/>
      <c r="BW42" s="493"/>
      <c r="BX42" s="493"/>
      <c r="BY42" s="493"/>
      <c r="BZ42" s="493"/>
      <c r="CA42" s="493"/>
      <c r="CB42" s="493"/>
      <c r="CC42" s="493"/>
      <c r="CD42" s="493"/>
      <c r="CE42" s="493"/>
      <c r="CF42" s="493"/>
      <c r="CG42" s="493"/>
      <c r="CH42" s="493"/>
      <c r="CI42" s="493"/>
      <c r="CJ42" s="493"/>
      <c r="CK42" s="493"/>
      <c r="CL42" s="493"/>
      <c r="CM42" s="493"/>
      <c r="CN42" s="493"/>
      <c r="CO42" s="493"/>
      <c r="CP42" s="493"/>
      <c r="CQ42" s="493"/>
      <c r="CR42" s="493"/>
      <c r="CS42" s="493"/>
      <c r="CT42" s="493"/>
      <c r="CU42" s="493"/>
      <c r="CV42" s="493"/>
      <c r="CW42" s="493"/>
      <c r="CX42" s="493"/>
      <c r="CY42" s="492"/>
      <c r="CZ42" s="491"/>
      <c r="DA42" s="491"/>
      <c r="DB42" s="491"/>
      <c r="DC42" s="491"/>
      <c r="DD42" s="491"/>
      <c r="DE42" s="491"/>
      <c r="DF42" s="491"/>
      <c r="DG42" s="491"/>
      <c r="DH42" s="491"/>
      <c r="DI42" s="491"/>
      <c r="DJ42" s="491"/>
      <c r="DK42" s="491"/>
      <c r="DL42" s="491"/>
      <c r="DM42" s="491"/>
      <c r="DN42" s="491"/>
      <c r="DO42" s="491"/>
      <c r="DP42" s="491"/>
      <c r="DQ42" s="491"/>
      <c r="DR42" s="491"/>
      <c r="DS42" s="491"/>
      <c r="DT42" s="491"/>
      <c r="DU42" s="491"/>
      <c r="DV42" s="491"/>
      <c r="DW42" s="490"/>
      <c r="DX42" s="553"/>
    </row>
    <row r="43" spans="2:128" x14ac:dyDescent="0.2">
      <c r="B43" s="562" t="s">
        <v>526</v>
      </c>
      <c r="C43" s="561" t="s">
        <v>527</v>
      </c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6"/>
      <c r="S43" s="495"/>
      <c r="T43" s="496"/>
      <c r="U43" s="495"/>
      <c r="V43" s="494"/>
      <c r="W43" s="494"/>
      <c r="X43" s="493">
        <f t="shared" ref="X43:BC43" si="47">SUMIF($C:$C,"60.1x",X:X)</f>
        <v>0</v>
      </c>
      <c r="Y43" s="493">
        <f t="shared" si="47"/>
        <v>0</v>
      </c>
      <c r="Z43" s="493">
        <f t="shared" si="47"/>
        <v>0</v>
      </c>
      <c r="AA43" s="493">
        <f t="shared" si="47"/>
        <v>0</v>
      </c>
      <c r="AB43" s="493">
        <f t="shared" si="47"/>
        <v>0</v>
      </c>
      <c r="AC43" s="493">
        <f t="shared" si="47"/>
        <v>0</v>
      </c>
      <c r="AD43" s="493">
        <f t="shared" si="47"/>
        <v>0</v>
      </c>
      <c r="AE43" s="493">
        <f t="shared" si="47"/>
        <v>0</v>
      </c>
      <c r="AF43" s="493">
        <f t="shared" si="47"/>
        <v>0</v>
      </c>
      <c r="AG43" s="493">
        <f t="shared" si="47"/>
        <v>0</v>
      </c>
      <c r="AH43" s="493">
        <f t="shared" si="47"/>
        <v>0</v>
      </c>
      <c r="AI43" s="493">
        <f t="shared" si="47"/>
        <v>0</v>
      </c>
      <c r="AJ43" s="493">
        <f t="shared" si="47"/>
        <v>0</v>
      </c>
      <c r="AK43" s="493">
        <f t="shared" si="47"/>
        <v>0</v>
      </c>
      <c r="AL43" s="493">
        <f t="shared" si="47"/>
        <v>0</v>
      </c>
      <c r="AM43" s="493">
        <f t="shared" si="47"/>
        <v>0</v>
      </c>
      <c r="AN43" s="493">
        <f t="shared" si="47"/>
        <v>0</v>
      </c>
      <c r="AO43" s="493">
        <f t="shared" si="47"/>
        <v>0</v>
      </c>
      <c r="AP43" s="493">
        <f t="shared" si="47"/>
        <v>0</v>
      </c>
      <c r="AQ43" s="493">
        <f t="shared" si="47"/>
        <v>0</v>
      </c>
      <c r="AR43" s="493">
        <f t="shared" si="47"/>
        <v>0</v>
      </c>
      <c r="AS43" s="493">
        <f t="shared" si="47"/>
        <v>0</v>
      </c>
      <c r="AT43" s="493">
        <f t="shared" si="47"/>
        <v>0</v>
      </c>
      <c r="AU43" s="493">
        <f t="shared" si="47"/>
        <v>0</v>
      </c>
      <c r="AV43" s="493">
        <f t="shared" si="47"/>
        <v>0</v>
      </c>
      <c r="AW43" s="493">
        <f t="shared" si="47"/>
        <v>0</v>
      </c>
      <c r="AX43" s="493">
        <f t="shared" si="47"/>
        <v>0</v>
      </c>
      <c r="AY43" s="493">
        <f t="shared" si="47"/>
        <v>0</v>
      </c>
      <c r="AZ43" s="493">
        <f t="shared" si="47"/>
        <v>0</v>
      </c>
      <c r="BA43" s="493">
        <f t="shared" si="47"/>
        <v>0</v>
      </c>
      <c r="BB43" s="493">
        <f t="shared" si="47"/>
        <v>0</v>
      </c>
      <c r="BC43" s="493">
        <f t="shared" si="47"/>
        <v>0</v>
      </c>
      <c r="BD43" s="493">
        <f t="shared" ref="BD43:CI43" si="48">SUMIF($C:$C,"60.1x",BD:BD)</f>
        <v>0</v>
      </c>
      <c r="BE43" s="493">
        <f t="shared" si="48"/>
        <v>0</v>
      </c>
      <c r="BF43" s="493">
        <f t="shared" si="48"/>
        <v>0</v>
      </c>
      <c r="BG43" s="493">
        <f t="shared" si="48"/>
        <v>0</v>
      </c>
      <c r="BH43" s="493">
        <f t="shared" si="48"/>
        <v>0</v>
      </c>
      <c r="BI43" s="493">
        <f t="shared" si="48"/>
        <v>0</v>
      </c>
      <c r="BJ43" s="493">
        <f t="shared" si="48"/>
        <v>0</v>
      </c>
      <c r="BK43" s="493">
        <f t="shared" si="48"/>
        <v>0</v>
      </c>
      <c r="BL43" s="493">
        <f t="shared" si="48"/>
        <v>0</v>
      </c>
      <c r="BM43" s="493">
        <f t="shared" si="48"/>
        <v>0</v>
      </c>
      <c r="BN43" s="493">
        <f t="shared" si="48"/>
        <v>0</v>
      </c>
      <c r="BO43" s="493">
        <f t="shared" si="48"/>
        <v>0</v>
      </c>
      <c r="BP43" s="493">
        <f t="shared" si="48"/>
        <v>0</v>
      </c>
      <c r="BQ43" s="493">
        <f t="shared" si="48"/>
        <v>0</v>
      </c>
      <c r="BR43" s="493">
        <f t="shared" si="48"/>
        <v>0</v>
      </c>
      <c r="BS43" s="493">
        <f t="shared" si="48"/>
        <v>0</v>
      </c>
      <c r="BT43" s="493">
        <f t="shared" si="48"/>
        <v>0</v>
      </c>
      <c r="BU43" s="493">
        <f t="shared" si="48"/>
        <v>0</v>
      </c>
      <c r="BV43" s="493">
        <f t="shared" si="48"/>
        <v>0</v>
      </c>
      <c r="BW43" s="493">
        <f t="shared" si="48"/>
        <v>0</v>
      </c>
      <c r="BX43" s="493">
        <f t="shared" si="48"/>
        <v>0</v>
      </c>
      <c r="BY43" s="493">
        <f t="shared" si="48"/>
        <v>0</v>
      </c>
      <c r="BZ43" s="493">
        <f t="shared" si="48"/>
        <v>0</v>
      </c>
      <c r="CA43" s="493">
        <f t="shared" si="48"/>
        <v>0</v>
      </c>
      <c r="CB43" s="493">
        <f t="shared" si="48"/>
        <v>0</v>
      </c>
      <c r="CC43" s="493">
        <f t="shared" si="48"/>
        <v>0</v>
      </c>
      <c r="CD43" s="493">
        <f t="shared" si="48"/>
        <v>0</v>
      </c>
      <c r="CE43" s="493">
        <f t="shared" si="48"/>
        <v>0</v>
      </c>
      <c r="CF43" s="493">
        <f t="shared" si="48"/>
        <v>0</v>
      </c>
      <c r="CG43" s="493">
        <f t="shared" si="48"/>
        <v>0</v>
      </c>
      <c r="CH43" s="493">
        <f t="shared" si="48"/>
        <v>0</v>
      </c>
      <c r="CI43" s="493">
        <f t="shared" si="48"/>
        <v>0</v>
      </c>
      <c r="CJ43" s="493">
        <f t="shared" ref="CJ43:DO43" si="49">SUMIF($C:$C,"60.1x",CJ:CJ)</f>
        <v>0</v>
      </c>
      <c r="CK43" s="493">
        <f t="shared" si="49"/>
        <v>0</v>
      </c>
      <c r="CL43" s="493">
        <f t="shared" si="49"/>
        <v>0</v>
      </c>
      <c r="CM43" s="493">
        <f t="shared" si="49"/>
        <v>0</v>
      </c>
      <c r="CN43" s="493">
        <f t="shared" si="49"/>
        <v>0</v>
      </c>
      <c r="CO43" s="493">
        <f t="shared" si="49"/>
        <v>0</v>
      </c>
      <c r="CP43" s="493">
        <f t="shared" si="49"/>
        <v>0</v>
      </c>
      <c r="CQ43" s="493">
        <f t="shared" si="49"/>
        <v>0</v>
      </c>
      <c r="CR43" s="493">
        <f t="shared" si="49"/>
        <v>0</v>
      </c>
      <c r="CS43" s="493">
        <f t="shared" si="49"/>
        <v>0</v>
      </c>
      <c r="CT43" s="493">
        <f t="shared" si="49"/>
        <v>0</v>
      </c>
      <c r="CU43" s="493">
        <f t="shared" si="49"/>
        <v>0</v>
      </c>
      <c r="CV43" s="493">
        <f t="shared" si="49"/>
        <v>0</v>
      </c>
      <c r="CW43" s="493">
        <f t="shared" si="49"/>
        <v>0</v>
      </c>
      <c r="CX43" s="493">
        <f t="shared" si="49"/>
        <v>0</v>
      </c>
      <c r="CY43" s="492">
        <f t="shared" si="49"/>
        <v>0</v>
      </c>
      <c r="CZ43" s="491">
        <f t="shared" si="49"/>
        <v>0</v>
      </c>
      <c r="DA43" s="491">
        <f t="shared" si="49"/>
        <v>0</v>
      </c>
      <c r="DB43" s="491">
        <f t="shared" si="49"/>
        <v>0</v>
      </c>
      <c r="DC43" s="491">
        <f t="shared" si="49"/>
        <v>0</v>
      </c>
      <c r="DD43" s="491">
        <f t="shared" si="49"/>
        <v>0</v>
      </c>
      <c r="DE43" s="491">
        <f t="shared" si="49"/>
        <v>0</v>
      </c>
      <c r="DF43" s="491">
        <f t="shared" si="49"/>
        <v>0</v>
      </c>
      <c r="DG43" s="491">
        <f t="shared" si="49"/>
        <v>0</v>
      </c>
      <c r="DH43" s="491">
        <f t="shared" si="49"/>
        <v>0</v>
      </c>
      <c r="DI43" s="491">
        <f t="shared" si="49"/>
        <v>0</v>
      </c>
      <c r="DJ43" s="491">
        <f t="shared" si="49"/>
        <v>0</v>
      </c>
      <c r="DK43" s="491">
        <f t="shared" si="49"/>
        <v>0</v>
      </c>
      <c r="DL43" s="491">
        <f t="shared" si="49"/>
        <v>0</v>
      </c>
      <c r="DM43" s="491">
        <f t="shared" si="49"/>
        <v>0</v>
      </c>
      <c r="DN43" s="491">
        <f t="shared" si="49"/>
        <v>0</v>
      </c>
      <c r="DO43" s="491">
        <f t="shared" si="49"/>
        <v>0</v>
      </c>
      <c r="DP43" s="491">
        <f t="shared" ref="DP43:DW43" si="50">SUMIF($C:$C,"60.1x",DP:DP)</f>
        <v>0</v>
      </c>
      <c r="DQ43" s="491">
        <f t="shared" si="50"/>
        <v>0</v>
      </c>
      <c r="DR43" s="491">
        <f t="shared" si="50"/>
        <v>0</v>
      </c>
      <c r="DS43" s="491">
        <f t="shared" si="50"/>
        <v>0</v>
      </c>
      <c r="DT43" s="491">
        <f t="shared" si="50"/>
        <v>0</v>
      </c>
      <c r="DU43" s="491">
        <f t="shared" si="50"/>
        <v>0</v>
      </c>
      <c r="DV43" s="491">
        <f t="shared" si="50"/>
        <v>0</v>
      </c>
      <c r="DW43" s="490">
        <f t="shared" si="50"/>
        <v>0</v>
      </c>
      <c r="DX43" s="553"/>
    </row>
    <row r="44" spans="2:128" x14ac:dyDescent="0.2">
      <c r="B44" s="562" t="s">
        <v>528</v>
      </c>
      <c r="C44" s="561" t="s">
        <v>529</v>
      </c>
      <c r="D44" s="494"/>
      <c r="E44" s="494"/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/>
      <c r="Q44" s="494"/>
      <c r="R44" s="496"/>
      <c r="S44" s="495"/>
      <c r="T44" s="496"/>
      <c r="U44" s="495"/>
      <c r="V44" s="494"/>
      <c r="W44" s="494"/>
      <c r="X44" s="493">
        <f t="shared" ref="X44:BC44" si="51">SUMIF($C:$C,"60.2x",X:X)</f>
        <v>0</v>
      </c>
      <c r="Y44" s="493">
        <f t="shared" si="51"/>
        <v>0</v>
      </c>
      <c r="Z44" s="493">
        <f t="shared" si="51"/>
        <v>0</v>
      </c>
      <c r="AA44" s="493">
        <f t="shared" si="51"/>
        <v>0</v>
      </c>
      <c r="AB44" s="493">
        <f t="shared" si="51"/>
        <v>0</v>
      </c>
      <c r="AC44" s="493">
        <f t="shared" si="51"/>
        <v>0</v>
      </c>
      <c r="AD44" s="493">
        <f t="shared" si="51"/>
        <v>0</v>
      </c>
      <c r="AE44" s="493">
        <f t="shared" si="51"/>
        <v>0</v>
      </c>
      <c r="AF44" s="493">
        <f t="shared" si="51"/>
        <v>0</v>
      </c>
      <c r="AG44" s="493">
        <f t="shared" si="51"/>
        <v>0</v>
      </c>
      <c r="AH44" s="493">
        <f t="shared" si="51"/>
        <v>0</v>
      </c>
      <c r="AI44" s="493">
        <f t="shared" si="51"/>
        <v>0</v>
      </c>
      <c r="AJ44" s="493">
        <f t="shared" si="51"/>
        <v>0</v>
      </c>
      <c r="AK44" s="493">
        <f t="shared" si="51"/>
        <v>0</v>
      </c>
      <c r="AL44" s="493">
        <f t="shared" si="51"/>
        <v>0</v>
      </c>
      <c r="AM44" s="493">
        <f t="shared" si="51"/>
        <v>0</v>
      </c>
      <c r="AN44" s="493">
        <f t="shared" si="51"/>
        <v>0</v>
      </c>
      <c r="AO44" s="493">
        <f t="shared" si="51"/>
        <v>0</v>
      </c>
      <c r="AP44" s="493">
        <f t="shared" si="51"/>
        <v>0</v>
      </c>
      <c r="AQ44" s="493">
        <f t="shared" si="51"/>
        <v>0</v>
      </c>
      <c r="AR44" s="493">
        <f t="shared" si="51"/>
        <v>0</v>
      </c>
      <c r="AS44" s="493">
        <f t="shared" si="51"/>
        <v>0</v>
      </c>
      <c r="AT44" s="493">
        <f t="shared" si="51"/>
        <v>0</v>
      </c>
      <c r="AU44" s="493">
        <f t="shared" si="51"/>
        <v>0</v>
      </c>
      <c r="AV44" s="493">
        <f t="shared" si="51"/>
        <v>0</v>
      </c>
      <c r="AW44" s="493">
        <f t="shared" si="51"/>
        <v>0</v>
      </c>
      <c r="AX44" s="493">
        <f t="shared" si="51"/>
        <v>0</v>
      </c>
      <c r="AY44" s="493">
        <f t="shared" si="51"/>
        <v>0</v>
      </c>
      <c r="AZ44" s="493">
        <f t="shared" si="51"/>
        <v>0</v>
      </c>
      <c r="BA44" s="493">
        <f t="shared" si="51"/>
        <v>0</v>
      </c>
      <c r="BB44" s="493">
        <f t="shared" si="51"/>
        <v>0</v>
      </c>
      <c r="BC44" s="493">
        <f t="shared" si="51"/>
        <v>0</v>
      </c>
      <c r="BD44" s="493">
        <f t="shared" ref="BD44:CI44" si="52">SUMIF($C:$C,"60.2x",BD:BD)</f>
        <v>0</v>
      </c>
      <c r="BE44" s="493">
        <f t="shared" si="52"/>
        <v>0</v>
      </c>
      <c r="BF44" s="493">
        <f t="shared" si="52"/>
        <v>0</v>
      </c>
      <c r="BG44" s="493">
        <f t="shared" si="52"/>
        <v>0</v>
      </c>
      <c r="BH44" s="493">
        <f t="shared" si="52"/>
        <v>0</v>
      </c>
      <c r="BI44" s="493">
        <f t="shared" si="52"/>
        <v>0</v>
      </c>
      <c r="BJ44" s="493">
        <f t="shared" si="52"/>
        <v>0</v>
      </c>
      <c r="BK44" s="493">
        <f t="shared" si="52"/>
        <v>0</v>
      </c>
      <c r="BL44" s="493">
        <f t="shared" si="52"/>
        <v>0</v>
      </c>
      <c r="BM44" s="493">
        <f t="shared" si="52"/>
        <v>0</v>
      </c>
      <c r="BN44" s="493">
        <f t="shared" si="52"/>
        <v>0</v>
      </c>
      <c r="BO44" s="493">
        <f t="shared" si="52"/>
        <v>0</v>
      </c>
      <c r="BP44" s="493">
        <f t="shared" si="52"/>
        <v>0</v>
      </c>
      <c r="BQ44" s="493">
        <f t="shared" si="52"/>
        <v>0</v>
      </c>
      <c r="BR44" s="493">
        <f t="shared" si="52"/>
        <v>0</v>
      </c>
      <c r="BS44" s="493">
        <f t="shared" si="52"/>
        <v>0</v>
      </c>
      <c r="BT44" s="493">
        <f t="shared" si="52"/>
        <v>0</v>
      </c>
      <c r="BU44" s="493">
        <f t="shared" si="52"/>
        <v>0</v>
      </c>
      <c r="BV44" s="493">
        <f t="shared" si="52"/>
        <v>0</v>
      </c>
      <c r="BW44" s="493">
        <f t="shared" si="52"/>
        <v>0</v>
      </c>
      <c r="BX44" s="493">
        <f t="shared" si="52"/>
        <v>0</v>
      </c>
      <c r="BY44" s="493">
        <f t="shared" si="52"/>
        <v>0</v>
      </c>
      <c r="BZ44" s="493">
        <f t="shared" si="52"/>
        <v>0</v>
      </c>
      <c r="CA44" s="493">
        <f t="shared" si="52"/>
        <v>0</v>
      </c>
      <c r="CB44" s="493">
        <f t="shared" si="52"/>
        <v>0</v>
      </c>
      <c r="CC44" s="493">
        <f t="shared" si="52"/>
        <v>0</v>
      </c>
      <c r="CD44" s="493">
        <f t="shared" si="52"/>
        <v>0</v>
      </c>
      <c r="CE44" s="493">
        <f t="shared" si="52"/>
        <v>0</v>
      </c>
      <c r="CF44" s="493">
        <f t="shared" si="52"/>
        <v>0</v>
      </c>
      <c r="CG44" s="493">
        <f t="shared" si="52"/>
        <v>0</v>
      </c>
      <c r="CH44" s="493">
        <f t="shared" si="52"/>
        <v>0</v>
      </c>
      <c r="CI44" s="493">
        <f t="shared" si="52"/>
        <v>0</v>
      </c>
      <c r="CJ44" s="493">
        <f t="shared" ref="CJ44:DO44" si="53">SUMIF($C:$C,"60.2x",CJ:CJ)</f>
        <v>0</v>
      </c>
      <c r="CK44" s="493">
        <f t="shared" si="53"/>
        <v>0</v>
      </c>
      <c r="CL44" s="493">
        <f t="shared" si="53"/>
        <v>0</v>
      </c>
      <c r="CM44" s="493">
        <f t="shared" si="53"/>
        <v>0</v>
      </c>
      <c r="CN44" s="493">
        <f t="shared" si="53"/>
        <v>0</v>
      </c>
      <c r="CO44" s="493">
        <f t="shared" si="53"/>
        <v>0</v>
      </c>
      <c r="CP44" s="493">
        <f t="shared" si="53"/>
        <v>0</v>
      </c>
      <c r="CQ44" s="493">
        <f t="shared" si="53"/>
        <v>0</v>
      </c>
      <c r="CR44" s="493">
        <f t="shared" si="53"/>
        <v>0</v>
      </c>
      <c r="CS44" s="493">
        <f t="shared" si="53"/>
        <v>0</v>
      </c>
      <c r="CT44" s="493">
        <f t="shared" si="53"/>
        <v>0</v>
      </c>
      <c r="CU44" s="493">
        <f t="shared" si="53"/>
        <v>0</v>
      </c>
      <c r="CV44" s="493">
        <f t="shared" si="53"/>
        <v>0</v>
      </c>
      <c r="CW44" s="493">
        <f t="shared" si="53"/>
        <v>0</v>
      </c>
      <c r="CX44" s="493">
        <f t="shared" si="53"/>
        <v>0</v>
      </c>
      <c r="CY44" s="492">
        <f t="shared" si="53"/>
        <v>0</v>
      </c>
      <c r="CZ44" s="491">
        <f t="shared" si="53"/>
        <v>0</v>
      </c>
      <c r="DA44" s="491">
        <f t="shared" si="53"/>
        <v>0</v>
      </c>
      <c r="DB44" s="491">
        <f t="shared" si="53"/>
        <v>0</v>
      </c>
      <c r="DC44" s="491">
        <f t="shared" si="53"/>
        <v>0</v>
      </c>
      <c r="DD44" s="491">
        <f t="shared" si="53"/>
        <v>0</v>
      </c>
      <c r="DE44" s="491">
        <f t="shared" si="53"/>
        <v>0</v>
      </c>
      <c r="DF44" s="491">
        <f t="shared" si="53"/>
        <v>0</v>
      </c>
      <c r="DG44" s="491">
        <f t="shared" si="53"/>
        <v>0</v>
      </c>
      <c r="DH44" s="491">
        <f t="shared" si="53"/>
        <v>0</v>
      </c>
      <c r="DI44" s="491">
        <f t="shared" si="53"/>
        <v>0</v>
      </c>
      <c r="DJ44" s="491">
        <f t="shared" si="53"/>
        <v>0</v>
      </c>
      <c r="DK44" s="491">
        <f t="shared" si="53"/>
        <v>0</v>
      </c>
      <c r="DL44" s="491">
        <f t="shared" si="53"/>
        <v>0</v>
      </c>
      <c r="DM44" s="491">
        <f t="shared" si="53"/>
        <v>0</v>
      </c>
      <c r="DN44" s="491">
        <f t="shared" si="53"/>
        <v>0</v>
      </c>
      <c r="DO44" s="491">
        <f t="shared" si="53"/>
        <v>0</v>
      </c>
      <c r="DP44" s="491">
        <f t="shared" ref="DP44:DW44" si="54">SUMIF($C:$C,"60.2x",DP:DP)</f>
        <v>0</v>
      </c>
      <c r="DQ44" s="491">
        <f t="shared" si="54"/>
        <v>0</v>
      </c>
      <c r="DR44" s="491">
        <f t="shared" si="54"/>
        <v>0</v>
      </c>
      <c r="DS44" s="491">
        <f t="shared" si="54"/>
        <v>0</v>
      </c>
      <c r="DT44" s="491">
        <f t="shared" si="54"/>
        <v>0</v>
      </c>
      <c r="DU44" s="491">
        <f t="shared" si="54"/>
        <v>0</v>
      </c>
      <c r="DV44" s="491">
        <f t="shared" si="54"/>
        <v>0</v>
      </c>
      <c r="DW44" s="490">
        <f t="shared" si="54"/>
        <v>0</v>
      </c>
      <c r="DX44" s="553"/>
    </row>
    <row r="45" spans="2:128" ht="15.75" x14ac:dyDescent="0.25">
      <c r="B45" s="560" t="s">
        <v>530</v>
      </c>
      <c r="C45" s="559" t="s">
        <v>531</v>
      </c>
      <c r="D45" s="494"/>
      <c r="E45" s="494"/>
      <c r="F45" s="494"/>
      <c r="G45" s="494"/>
      <c r="H45" s="494"/>
      <c r="I45" s="494"/>
      <c r="J45" s="494"/>
      <c r="K45" s="494"/>
      <c r="L45" s="494"/>
      <c r="M45" s="494"/>
      <c r="N45" s="494"/>
      <c r="O45" s="494"/>
      <c r="P45" s="494"/>
      <c r="Q45" s="494"/>
      <c r="R45" s="496"/>
      <c r="S45" s="495"/>
      <c r="T45" s="496"/>
      <c r="U45" s="558"/>
      <c r="V45" s="493"/>
      <c r="W45" s="493"/>
      <c r="X45" s="557"/>
      <c r="Y45" s="557"/>
      <c r="Z45" s="557"/>
      <c r="AA45" s="557"/>
      <c r="AB45" s="557"/>
      <c r="AC45" s="557"/>
      <c r="AD45" s="557"/>
      <c r="AE45" s="557"/>
      <c r="AF45" s="557"/>
      <c r="AG45" s="557"/>
      <c r="AH45" s="557"/>
      <c r="AI45" s="557"/>
      <c r="AJ45" s="557"/>
      <c r="AK45" s="557"/>
      <c r="AL45" s="557"/>
      <c r="AM45" s="557"/>
      <c r="AN45" s="557"/>
      <c r="AO45" s="557"/>
      <c r="AP45" s="557"/>
      <c r="AQ45" s="557"/>
      <c r="AR45" s="557"/>
      <c r="AS45" s="557"/>
      <c r="AT45" s="557"/>
      <c r="AU45" s="557"/>
      <c r="AV45" s="557"/>
      <c r="AW45" s="557"/>
      <c r="AX45" s="557"/>
      <c r="AY45" s="557"/>
      <c r="AZ45" s="557"/>
      <c r="BA45" s="557"/>
      <c r="BB45" s="557"/>
      <c r="BC45" s="557"/>
      <c r="BD45" s="557"/>
      <c r="BE45" s="557"/>
      <c r="BF45" s="557"/>
      <c r="BG45" s="557"/>
      <c r="BH45" s="557"/>
      <c r="BI45" s="557"/>
      <c r="BJ45" s="557"/>
      <c r="BK45" s="557"/>
      <c r="BL45" s="557"/>
      <c r="BM45" s="557"/>
      <c r="BN45" s="557"/>
      <c r="BO45" s="557"/>
      <c r="BP45" s="557"/>
      <c r="BQ45" s="557"/>
      <c r="BR45" s="557"/>
      <c r="BS45" s="557"/>
      <c r="BT45" s="557"/>
      <c r="BU45" s="557"/>
      <c r="BV45" s="557"/>
      <c r="BW45" s="557"/>
      <c r="BX45" s="557"/>
      <c r="BY45" s="557"/>
      <c r="BZ45" s="557"/>
      <c r="CA45" s="557"/>
      <c r="CB45" s="557"/>
      <c r="CC45" s="557"/>
      <c r="CD45" s="557"/>
      <c r="CE45" s="557"/>
      <c r="CF45" s="557"/>
      <c r="CG45" s="557"/>
      <c r="CH45" s="557"/>
      <c r="CI45" s="557"/>
      <c r="CJ45" s="557"/>
      <c r="CK45" s="557"/>
      <c r="CL45" s="557"/>
      <c r="CM45" s="557"/>
      <c r="CN45" s="557"/>
      <c r="CO45" s="557"/>
      <c r="CP45" s="557"/>
      <c r="CQ45" s="557"/>
      <c r="CR45" s="557"/>
      <c r="CS45" s="557"/>
      <c r="CT45" s="557"/>
      <c r="CU45" s="557"/>
      <c r="CV45" s="557"/>
      <c r="CW45" s="557"/>
      <c r="CX45" s="557"/>
      <c r="CY45" s="556"/>
      <c r="CZ45" s="555"/>
      <c r="DA45" s="555"/>
      <c r="DB45" s="555"/>
      <c r="DC45" s="555"/>
      <c r="DD45" s="555"/>
      <c r="DE45" s="555"/>
      <c r="DF45" s="555"/>
      <c r="DG45" s="555"/>
      <c r="DH45" s="555"/>
      <c r="DI45" s="555"/>
      <c r="DJ45" s="555"/>
      <c r="DK45" s="555"/>
      <c r="DL45" s="555"/>
      <c r="DM45" s="555"/>
      <c r="DN45" s="555"/>
      <c r="DO45" s="555"/>
      <c r="DP45" s="555"/>
      <c r="DQ45" s="555"/>
      <c r="DR45" s="555"/>
      <c r="DS45" s="555"/>
      <c r="DT45" s="555"/>
      <c r="DU45" s="555"/>
      <c r="DV45" s="555"/>
      <c r="DW45" s="554"/>
      <c r="DX45" s="553"/>
    </row>
    <row r="46" spans="2:128" x14ac:dyDescent="0.2">
      <c r="B46" s="498" t="s">
        <v>532</v>
      </c>
      <c r="C46" s="499" t="s">
        <v>537</v>
      </c>
      <c r="D46" s="494"/>
      <c r="E46" s="494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496"/>
      <c r="S46" s="495"/>
      <c r="T46" s="496"/>
      <c r="U46" s="495"/>
      <c r="V46" s="494"/>
      <c r="W46" s="494"/>
      <c r="X46" s="493">
        <f t="shared" ref="X46:BC46" si="55">SUMIF($C:$C,"61.1x",X:X)</f>
        <v>0</v>
      </c>
      <c r="Y46" s="493">
        <f t="shared" si="55"/>
        <v>0</v>
      </c>
      <c r="Z46" s="493">
        <f t="shared" si="55"/>
        <v>0</v>
      </c>
      <c r="AA46" s="493">
        <f t="shared" si="55"/>
        <v>0</v>
      </c>
      <c r="AB46" s="493">
        <f t="shared" si="55"/>
        <v>0</v>
      </c>
      <c r="AC46" s="493">
        <f t="shared" si="55"/>
        <v>0</v>
      </c>
      <c r="AD46" s="493">
        <f t="shared" si="55"/>
        <v>0</v>
      </c>
      <c r="AE46" s="493">
        <f t="shared" si="55"/>
        <v>0</v>
      </c>
      <c r="AF46" s="493">
        <f t="shared" si="55"/>
        <v>0</v>
      </c>
      <c r="AG46" s="493">
        <f t="shared" si="55"/>
        <v>0</v>
      </c>
      <c r="AH46" s="493">
        <f t="shared" si="55"/>
        <v>0</v>
      </c>
      <c r="AI46" s="493">
        <f t="shared" si="55"/>
        <v>0</v>
      </c>
      <c r="AJ46" s="493">
        <f t="shared" si="55"/>
        <v>0</v>
      </c>
      <c r="AK46" s="493">
        <f t="shared" si="55"/>
        <v>0</v>
      </c>
      <c r="AL46" s="493">
        <f t="shared" si="55"/>
        <v>0</v>
      </c>
      <c r="AM46" s="493">
        <f t="shared" si="55"/>
        <v>0</v>
      </c>
      <c r="AN46" s="493">
        <f t="shared" si="55"/>
        <v>0</v>
      </c>
      <c r="AO46" s="493">
        <f t="shared" si="55"/>
        <v>0</v>
      </c>
      <c r="AP46" s="493">
        <f t="shared" si="55"/>
        <v>0</v>
      </c>
      <c r="AQ46" s="493">
        <f t="shared" si="55"/>
        <v>0</v>
      </c>
      <c r="AR46" s="493">
        <f t="shared" si="55"/>
        <v>0</v>
      </c>
      <c r="AS46" s="493">
        <f t="shared" si="55"/>
        <v>0</v>
      </c>
      <c r="AT46" s="493">
        <f t="shared" si="55"/>
        <v>0</v>
      </c>
      <c r="AU46" s="493">
        <f t="shared" si="55"/>
        <v>0</v>
      </c>
      <c r="AV46" s="493">
        <f t="shared" si="55"/>
        <v>0</v>
      </c>
      <c r="AW46" s="493">
        <f t="shared" si="55"/>
        <v>0</v>
      </c>
      <c r="AX46" s="493">
        <f t="shared" si="55"/>
        <v>0</v>
      </c>
      <c r="AY46" s="493">
        <f t="shared" si="55"/>
        <v>0</v>
      </c>
      <c r="AZ46" s="493">
        <f t="shared" si="55"/>
        <v>0</v>
      </c>
      <c r="BA46" s="493">
        <f t="shared" si="55"/>
        <v>0</v>
      </c>
      <c r="BB46" s="493">
        <f t="shared" si="55"/>
        <v>0</v>
      </c>
      <c r="BC46" s="493">
        <f t="shared" si="55"/>
        <v>0</v>
      </c>
      <c r="BD46" s="493">
        <f t="shared" ref="BD46:CI46" si="56">SUMIF($C:$C,"61.1x",BD:BD)</f>
        <v>0</v>
      </c>
      <c r="BE46" s="493">
        <f t="shared" si="56"/>
        <v>0</v>
      </c>
      <c r="BF46" s="493">
        <f t="shared" si="56"/>
        <v>0</v>
      </c>
      <c r="BG46" s="493">
        <f t="shared" si="56"/>
        <v>0</v>
      </c>
      <c r="BH46" s="493">
        <f t="shared" si="56"/>
        <v>0</v>
      </c>
      <c r="BI46" s="493">
        <f t="shared" si="56"/>
        <v>0</v>
      </c>
      <c r="BJ46" s="493">
        <f t="shared" si="56"/>
        <v>0</v>
      </c>
      <c r="BK46" s="493">
        <f t="shared" si="56"/>
        <v>0</v>
      </c>
      <c r="BL46" s="493">
        <f t="shared" si="56"/>
        <v>0</v>
      </c>
      <c r="BM46" s="493">
        <f t="shared" si="56"/>
        <v>0</v>
      </c>
      <c r="BN46" s="493">
        <f t="shared" si="56"/>
        <v>0</v>
      </c>
      <c r="BO46" s="493">
        <f t="shared" si="56"/>
        <v>0</v>
      </c>
      <c r="BP46" s="493">
        <f t="shared" si="56"/>
        <v>0</v>
      </c>
      <c r="BQ46" s="493">
        <f t="shared" si="56"/>
        <v>0</v>
      </c>
      <c r="BR46" s="493">
        <f t="shared" si="56"/>
        <v>0</v>
      </c>
      <c r="BS46" s="493">
        <f t="shared" si="56"/>
        <v>0</v>
      </c>
      <c r="BT46" s="493">
        <f t="shared" si="56"/>
        <v>0</v>
      </c>
      <c r="BU46" s="493">
        <f t="shared" si="56"/>
        <v>0</v>
      </c>
      <c r="BV46" s="493">
        <f t="shared" si="56"/>
        <v>0</v>
      </c>
      <c r="BW46" s="493">
        <f t="shared" si="56"/>
        <v>0</v>
      </c>
      <c r="BX46" s="493">
        <f t="shared" si="56"/>
        <v>0</v>
      </c>
      <c r="BY46" s="493">
        <f t="shared" si="56"/>
        <v>0</v>
      </c>
      <c r="BZ46" s="493">
        <f t="shared" si="56"/>
        <v>0</v>
      </c>
      <c r="CA46" s="493">
        <f t="shared" si="56"/>
        <v>0</v>
      </c>
      <c r="CB46" s="493">
        <f t="shared" si="56"/>
        <v>0</v>
      </c>
      <c r="CC46" s="493">
        <f t="shared" si="56"/>
        <v>0</v>
      </c>
      <c r="CD46" s="493">
        <f t="shared" si="56"/>
        <v>0</v>
      </c>
      <c r="CE46" s="493">
        <f t="shared" si="56"/>
        <v>0</v>
      </c>
      <c r="CF46" s="493">
        <f t="shared" si="56"/>
        <v>0</v>
      </c>
      <c r="CG46" s="493">
        <f t="shared" si="56"/>
        <v>0</v>
      </c>
      <c r="CH46" s="493">
        <f t="shared" si="56"/>
        <v>0</v>
      </c>
      <c r="CI46" s="493">
        <f t="shared" si="56"/>
        <v>0</v>
      </c>
      <c r="CJ46" s="493">
        <f t="shared" ref="CJ46:DO46" si="57">SUMIF($C:$C,"61.1x",CJ:CJ)</f>
        <v>0</v>
      </c>
      <c r="CK46" s="493">
        <f t="shared" si="57"/>
        <v>0</v>
      </c>
      <c r="CL46" s="493">
        <f t="shared" si="57"/>
        <v>0</v>
      </c>
      <c r="CM46" s="493">
        <f t="shared" si="57"/>
        <v>0</v>
      </c>
      <c r="CN46" s="493">
        <f t="shared" si="57"/>
        <v>0</v>
      </c>
      <c r="CO46" s="493">
        <f t="shared" si="57"/>
        <v>0</v>
      </c>
      <c r="CP46" s="493">
        <f t="shared" si="57"/>
        <v>0</v>
      </c>
      <c r="CQ46" s="493">
        <f t="shared" si="57"/>
        <v>0</v>
      </c>
      <c r="CR46" s="493">
        <f t="shared" si="57"/>
        <v>0</v>
      </c>
      <c r="CS46" s="493">
        <f t="shared" si="57"/>
        <v>0</v>
      </c>
      <c r="CT46" s="493">
        <f t="shared" si="57"/>
        <v>0</v>
      </c>
      <c r="CU46" s="493">
        <f t="shared" si="57"/>
        <v>0</v>
      </c>
      <c r="CV46" s="493">
        <f t="shared" si="57"/>
        <v>0</v>
      </c>
      <c r="CW46" s="493">
        <f t="shared" si="57"/>
        <v>0</v>
      </c>
      <c r="CX46" s="493">
        <f t="shared" si="57"/>
        <v>0</v>
      </c>
      <c r="CY46" s="492">
        <f t="shared" si="57"/>
        <v>0</v>
      </c>
      <c r="CZ46" s="491">
        <f t="shared" si="57"/>
        <v>0</v>
      </c>
      <c r="DA46" s="491">
        <f t="shared" si="57"/>
        <v>0</v>
      </c>
      <c r="DB46" s="491">
        <f t="shared" si="57"/>
        <v>0</v>
      </c>
      <c r="DC46" s="491">
        <f t="shared" si="57"/>
        <v>0</v>
      </c>
      <c r="DD46" s="491">
        <f t="shared" si="57"/>
        <v>0</v>
      </c>
      <c r="DE46" s="491">
        <f t="shared" si="57"/>
        <v>0</v>
      </c>
      <c r="DF46" s="491">
        <f t="shared" si="57"/>
        <v>0</v>
      </c>
      <c r="DG46" s="491">
        <f t="shared" si="57"/>
        <v>0</v>
      </c>
      <c r="DH46" s="491">
        <f t="shared" si="57"/>
        <v>0</v>
      </c>
      <c r="DI46" s="491">
        <f t="shared" si="57"/>
        <v>0</v>
      </c>
      <c r="DJ46" s="491">
        <f t="shared" si="57"/>
        <v>0</v>
      </c>
      <c r="DK46" s="491">
        <f t="shared" si="57"/>
        <v>0</v>
      </c>
      <c r="DL46" s="491">
        <f t="shared" si="57"/>
        <v>0</v>
      </c>
      <c r="DM46" s="491">
        <f t="shared" si="57"/>
        <v>0</v>
      </c>
      <c r="DN46" s="491">
        <f t="shared" si="57"/>
        <v>0</v>
      </c>
      <c r="DO46" s="491">
        <f t="shared" si="57"/>
        <v>0</v>
      </c>
      <c r="DP46" s="491">
        <f t="shared" ref="DP46:DW46" si="58">SUMIF($C:$C,"61.1x",DP:DP)</f>
        <v>0</v>
      </c>
      <c r="DQ46" s="491">
        <f t="shared" si="58"/>
        <v>0</v>
      </c>
      <c r="DR46" s="491">
        <f t="shared" si="58"/>
        <v>0</v>
      </c>
      <c r="DS46" s="491">
        <f t="shared" si="58"/>
        <v>0</v>
      </c>
      <c r="DT46" s="491">
        <f t="shared" si="58"/>
        <v>0</v>
      </c>
      <c r="DU46" s="491">
        <f t="shared" si="58"/>
        <v>0</v>
      </c>
      <c r="DV46" s="491">
        <f t="shared" si="58"/>
        <v>0</v>
      </c>
      <c r="DW46" s="490">
        <f t="shared" si="58"/>
        <v>0</v>
      </c>
      <c r="DX46" s="474"/>
    </row>
    <row r="47" spans="2:128" x14ac:dyDescent="0.2">
      <c r="B47" s="498" t="s">
        <v>534</v>
      </c>
      <c r="C47" s="499" t="s">
        <v>539</v>
      </c>
      <c r="D47" s="494"/>
      <c r="E47" s="494"/>
      <c r="F47" s="494"/>
      <c r="G47" s="494"/>
      <c r="H47" s="494"/>
      <c r="I47" s="494"/>
      <c r="J47" s="494"/>
      <c r="K47" s="494"/>
      <c r="L47" s="494"/>
      <c r="M47" s="494"/>
      <c r="N47" s="494"/>
      <c r="O47" s="494"/>
      <c r="P47" s="494"/>
      <c r="Q47" s="494"/>
      <c r="R47" s="496"/>
      <c r="S47" s="495"/>
      <c r="T47" s="496"/>
      <c r="U47" s="495"/>
      <c r="V47" s="494"/>
      <c r="W47" s="494"/>
      <c r="X47" s="493">
        <f t="shared" ref="X47:BC47" si="59">SUMIF($C:$C,"61.2x",X:X)</f>
        <v>0</v>
      </c>
      <c r="Y47" s="493">
        <f t="shared" si="59"/>
        <v>0</v>
      </c>
      <c r="Z47" s="493">
        <f t="shared" si="59"/>
        <v>0</v>
      </c>
      <c r="AA47" s="493">
        <f t="shared" si="59"/>
        <v>0</v>
      </c>
      <c r="AB47" s="493">
        <f t="shared" si="59"/>
        <v>0</v>
      </c>
      <c r="AC47" s="493">
        <f t="shared" si="59"/>
        <v>0</v>
      </c>
      <c r="AD47" s="493">
        <f t="shared" si="59"/>
        <v>0</v>
      </c>
      <c r="AE47" s="493">
        <f t="shared" si="59"/>
        <v>0</v>
      </c>
      <c r="AF47" s="493">
        <f t="shared" si="59"/>
        <v>0</v>
      </c>
      <c r="AG47" s="493">
        <f t="shared" si="59"/>
        <v>0</v>
      </c>
      <c r="AH47" s="493">
        <f t="shared" si="59"/>
        <v>0</v>
      </c>
      <c r="AI47" s="493">
        <f t="shared" si="59"/>
        <v>0</v>
      </c>
      <c r="AJ47" s="493">
        <f t="shared" si="59"/>
        <v>0</v>
      </c>
      <c r="AK47" s="493">
        <f t="shared" si="59"/>
        <v>0</v>
      </c>
      <c r="AL47" s="493">
        <f t="shared" si="59"/>
        <v>0</v>
      </c>
      <c r="AM47" s="493">
        <f t="shared" si="59"/>
        <v>0</v>
      </c>
      <c r="AN47" s="493">
        <f t="shared" si="59"/>
        <v>0</v>
      </c>
      <c r="AO47" s="493">
        <f t="shared" si="59"/>
        <v>0</v>
      </c>
      <c r="AP47" s="493">
        <f t="shared" si="59"/>
        <v>0</v>
      </c>
      <c r="AQ47" s="493">
        <f t="shared" si="59"/>
        <v>0</v>
      </c>
      <c r="AR47" s="493">
        <f t="shared" si="59"/>
        <v>0</v>
      </c>
      <c r="AS47" s="493">
        <f t="shared" si="59"/>
        <v>0</v>
      </c>
      <c r="AT47" s="493">
        <f t="shared" si="59"/>
        <v>0</v>
      </c>
      <c r="AU47" s="493">
        <f t="shared" si="59"/>
        <v>0</v>
      </c>
      <c r="AV47" s="493">
        <f t="shared" si="59"/>
        <v>0</v>
      </c>
      <c r="AW47" s="493">
        <f t="shared" si="59"/>
        <v>0</v>
      </c>
      <c r="AX47" s="493">
        <f t="shared" si="59"/>
        <v>0</v>
      </c>
      <c r="AY47" s="493">
        <f t="shared" si="59"/>
        <v>0</v>
      </c>
      <c r="AZ47" s="493">
        <f t="shared" si="59"/>
        <v>0</v>
      </c>
      <c r="BA47" s="493">
        <f t="shared" si="59"/>
        <v>0</v>
      </c>
      <c r="BB47" s="493">
        <f t="shared" si="59"/>
        <v>0</v>
      </c>
      <c r="BC47" s="493">
        <f t="shared" si="59"/>
        <v>0</v>
      </c>
      <c r="BD47" s="493">
        <f t="shared" ref="BD47:CI47" si="60">SUMIF($C:$C,"61.2x",BD:BD)</f>
        <v>0</v>
      </c>
      <c r="BE47" s="493">
        <f t="shared" si="60"/>
        <v>0</v>
      </c>
      <c r="BF47" s="493">
        <f t="shared" si="60"/>
        <v>0</v>
      </c>
      <c r="BG47" s="493">
        <f t="shared" si="60"/>
        <v>0</v>
      </c>
      <c r="BH47" s="493">
        <f t="shared" si="60"/>
        <v>0</v>
      </c>
      <c r="BI47" s="493">
        <f t="shared" si="60"/>
        <v>0</v>
      </c>
      <c r="BJ47" s="493">
        <f t="shared" si="60"/>
        <v>0</v>
      </c>
      <c r="BK47" s="493">
        <f t="shared" si="60"/>
        <v>0</v>
      </c>
      <c r="BL47" s="493">
        <f t="shared" si="60"/>
        <v>0</v>
      </c>
      <c r="BM47" s="493">
        <f t="shared" si="60"/>
        <v>0</v>
      </c>
      <c r="BN47" s="493">
        <f t="shared" si="60"/>
        <v>0</v>
      </c>
      <c r="BO47" s="493">
        <f t="shared" si="60"/>
        <v>0</v>
      </c>
      <c r="BP47" s="493">
        <f t="shared" si="60"/>
        <v>0</v>
      </c>
      <c r="BQ47" s="493">
        <f t="shared" si="60"/>
        <v>0</v>
      </c>
      <c r="BR47" s="493">
        <f t="shared" si="60"/>
        <v>0</v>
      </c>
      <c r="BS47" s="493">
        <f t="shared" si="60"/>
        <v>0</v>
      </c>
      <c r="BT47" s="493">
        <f t="shared" si="60"/>
        <v>0</v>
      </c>
      <c r="BU47" s="493">
        <f t="shared" si="60"/>
        <v>0</v>
      </c>
      <c r="BV47" s="493">
        <f t="shared" si="60"/>
        <v>0</v>
      </c>
      <c r="BW47" s="493">
        <f t="shared" si="60"/>
        <v>0</v>
      </c>
      <c r="BX47" s="493">
        <f t="shared" si="60"/>
        <v>0</v>
      </c>
      <c r="BY47" s="493">
        <f t="shared" si="60"/>
        <v>0</v>
      </c>
      <c r="BZ47" s="493">
        <f t="shared" si="60"/>
        <v>0</v>
      </c>
      <c r="CA47" s="493">
        <f t="shared" si="60"/>
        <v>0</v>
      </c>
      <c r="CB47" s="493">
        <f t="shared" si="60"/>
        <v>0</v>
      </c>
      <c r="CC47" s="493">
        <f t="shared" si="60"/>
        <v>0</v>
      </c>
      <c r="CD47" s="493">
        <f t="shared" si="60"/>
        <v>0</v>
      </c>
      <c r="CE47" s="493">
        <f t="shared" si="60"/>
        <v>0</v>
      </c>
      <c r="CF47" s="493">
        <f t="shared" si="60"/>
        <v>0</v>
      </c>
      <c r="CG47" s="493">
        <f t="shared" si="60"/>
        <v>0</v>
      </c>
      <c r="CH47" s="493">
        <f t="shared" si="60"/>
        <v>0</v>
      </c>
      <c r="CI47" s="493">
        <f t="shared" si="60"/>
        <v>0</v>
      </c>
      <c r="CJ47" s="493">
        <f t="shared" ref="CJ47:DO47" si="61">SUMIF($C:$C,"61.2x",CJ:CJ)</f>
        <v>0</v>
      </c>
      <c r="CK47" s="493">
        <f t="shared" si="61"/>
        <v>0</v>
      </c>
      <c r="CL47" s="493">
        <f t="shared" si="61"/>
        <v>0</v>
      </c>
      <c r="CM47" s="493">
        <f t="shared" si="61"/>
        <v>0</v>
      </c>
      <c r="CN47" s="493">
        <f t="shared" si="61"/>
        <v>0</v>
      </c>
      <c r="CO47" s="493">
        <f t="shared" si="61"/>
        <v>0</v>
      </c>
      <c r="CP47" s="493">
        <f t="shared" si="61"/>
        <v>0</v>
      </c>
      <c r="CQ47" s="493">
        <f t="shared" si="61"/>
        <v>0</v>
      </c>
      <c r="CR47" s="493">
        <f t="shared" si="61"/>
        <v>0</v>
      </c>
      <c r="CS47" s="493">
        <f t="shared" si="61"/>
        <v>0</v>
      </c>
      <c r="CT47" s="493">
        <f t="shared" si="61"/>
        <v>0</v>
      </c>
      <c r="CU47" s="493">
        <f t="shared" si="61"/>
        <v>0</v>
      </c>
      <c r="CV47" s="493">
        <f t="shared" si="61"/>
        <v>0</v>
      </c>
      <c r="CW47" s="493">
        <f t="shared" si="61"/>
        <v>0</v>
      </c>
      <c r="CX47" s="493">
        <f t="shared" si="61"/>
        <v>0</v>
      </c>
      <c r="CY47" s="492">
        <f t="shared" si="61"/>
        <v>0</v>
      </c>
      <c r="CZ47" s="491">
        <f t="shared" si="61"/>
        <v>0</v>
      </c>
      <c r="DA47" s="491">
        <f t="shared" si="61"/>
        <v>0</v>
      </c>
      <c r="DB47" s="491">
        <f t="shared" si="61"/>
        <v>0</v>
      </c>
      <c r="DC47" s="491">
        <f t="shared" si="61"/>
        <v>0</v>
      </c>
      <c r="DD47" s="491">
        <f t="shared" si="61"/>
        <v>0</v>
      </c>
      <c r="DE47" s="491">
        <f t="shared" si="61"/>
        <v>0</v>
      </c>
      <c r="DF47" s="491">
        <f t="shared" si="61"/>
        <v>0</v>
      </c>
      <c r="DG47" s="491">
        <f t="shared" si="61"/>
        <v>0</v>
      </c>
      <c r="DH47" s="491">
        <f t="shared" si="61"/>
        <v>0</v>
      </c>
      <c r="DI47" s="491">
        <f t="shared" si="61"/>
        <v>0</v>
      </c>
      <c r="DJ47" s="491">
        <f t="shared" si="61"/>
        <v>0</v>
      </c>
      <c r="DK47" s="491">
        <f t="shared" si="61"/>
        <v>0</v>
      </c>
      <c r="DL47" s="491">
        <f t="shared" si="61"/>
        <v>0</v>
      </c>
      <c r="DM47" s="491">
        <f t="shared" si="61"/>
        <v>0</v>
      </c>
      <c r="DN47" s="491">
        <f t="shared" si="61"/>
        <v>0</v>
      </c>
      <c r="DO47" s="491">
        <f t="shared" si="61"/>
        <v>0</v>
      </c>
      <c r="DP47" s="491">
        <f t="shared" ref="DP47:DW47" si="62">SUMIF($C:$C,"61.2x",DP:DP)</f>
        <v>0</v>
      </c>
      <c r="DQ47" s="491">
        <f t="shared" si="62"/>
        <v>0</v>
      </c>
      <c r="DR47" s="491">
        <f t="shared" si="62"/>
        <v>0</v>
      </c>
      <c r="DS47" s="491">
        <f t="shared" si="62"/>
        <v>0</v>
      </c>
      <c r="DT47" s="491">
        <f t="shared" si="62"/>
        <v>0</v>
      </c>
      <c r="DU47" s="491">
        <f t="shared" si="62"/>
        <v>0</v>
      </c>
      <c r="DV47" s="491">
        <f t="shared" si="62"/>
        <v>0</v>
      </c>
      <c r="DW47" s="490">
        <f t="shared" si="62"/>
        <v>0</v>
      </c>
      <c r="DX47" s="474"/>
    </row>
    <row r="48" spans="2:128" x14ac:dyDescent="0.2">
      <c r="B48" s="498" t="s">
        <v>536</v>
      </c>
      <c r="C48" s="499" t="s">
        <v>533</v>
      </c>
      <c r="D48" s="494"/>
      <c r="E48" s="494"/>
      <c r="F48" s="494"/>
      <c r="G48" s="494"/>
      <c r="H48" s="494"/>
      <c r="I48" s="494"/>
      <c r="J48" s="494"/>
      <c r="K48" s="494"/>
      <c r="L48" s="494"/>
      <c r="M48" s="494"/>
      <c r="N48" s="494"/>
      <c r="O48" s="494"/>
      <c r="P48" s="494"/>
      <c r="Q48" s="494"/>
      <c r="R48" s="496"/>
      <c r="S48" s="495"/>
      <c r="T48" s="496"/>
      <c r="U48" s="495"/>
      <c r="V48" s="494"/>
      <c r="W48" s="494"/>
      <c r="X48" s="493">
        <f t="shared" ref="X48:BC48" si="63">SUMIF($C:$C,"61.3x",X:X)</f>
        <v>0</v>
      </c>
      <c r="Y48" s="493">
        <f t="shared" si="63"/>
        <v>0</v>
      </c>
      <c r="Z48" s="493">
        <f t="shared" si="63"/>
        <v>0</v>
      </c>
      <c r="AA48" s="493">
        <f t="shared" si="63"/>
        <v>0</v>
      </c>
      <c r="AB48" s="493">
        <f t="shared" si="63"/>
        <v>0</v>
      </c>
      <c r="AC48" s="493">
        <f t="shared" si="63"/>
        <v>0</v>
      </c>
      <c r="AD48" s="493">
        <f t="shared" si="63"/>
        <v>0</v>
      </c>
      <c r="AE48" s="493">
        <f t="shared" si="63"/>
        <v>0</v>
      </c>
      <c r="AF48" s="493">
        <f t="shared" si="63"/>
        <v>0</v>
      </c>
      <c r="AG48" s="493">
        <f t="shared" si="63"/>
        <v>0</v>
      </c>
      <c r="AH48" s="493">
        <f t="shared" si="63"/>
        <v>0</v>
      </c>
      <c r="AI48" s="493">
        <f t="shared" si="63"/>
        <v>0</v>
      </c>
      <c r="AJ48" s="493">
        <f t="shared" si="63"/>
        <v>0</v>
      </c>
      <c r="AK48" s="493">
        <f t="shared" si="63"/>
        <v>0</v>
      </c>
      <c r="AL48" s="493">
        <f t="shared" si="63"/>
        <v>0</v>
      </c>
      <c r="AM48" s="493">
        <f t="shared" si="63"/>
        <v>0</v>
      </c>
      <c r="AN48" s="493">
        <f t="shared" si="63"/>
        <v>0</v>
      </c>
      <c r="AO48" s="493">
        <f t="shared" si="63"/>
        <v>0</v>
      </c>
      <c r="AP48" s="493">
        <f t="shared" si="63"/>
        <v>0</v>
      </c>
      <c r="AQ48" s="493">
        <f t="shared" si="63"/>
        <v>0</v>
      </c>
      <c r="AR48" s="493">
        <f t="shared" si="63"/>
        <v>0</v>
      </c>
      <c r="AS48" s="493">
        <f t="shared" si="63"/>
        <v>0</v>
      </c>
      <c r="AT48" s="493">
        <f t="shared" si="63"/>
        <v>0</v>
      </c>
      <c r="AU48" s="493">
        <f t="shared" si="63"/>
        <v>0</v>
      </c>
      <c r="AV48" s="493">
        <f t="shared" si="63"/>
        <v>0</v>
      </c>
      <c r="AW48" s="493">
        <f t="shared" si="63"/>
        <v>0</v>
      </c>
      <c r="AX48" s="493">
        <f t="shared" si="63"/>
        <v>0</v>
      </c>
      <c r="AY48" s="493">
        <f t="shared" si="63"/>
        <v>0</v>
      </c>
      <c r="AZ48" s="493">
        <f t="shared" si="63"/>
        <v>0</v>
      </c>
      <c r="BA48" s="493">
        <f t="shared" si="63"/>
        <v>0</v>
      </c>
      <c r="BB48" s="493">
        <f t="shared" si="63"/>
        <v>0</v>
      </c>
      <c r="BC48" s="493">
        <f t="shared" si="63"/>
        <v>0</v>
      </c>
      <c r="BD48" s="493">
        <f t="shared" ref="BD48:CI48" si="64">SUMIF($C:$C,"61.3x",BD:BD)</f>
        <v>0</v>
      </c>
      <c r="BE48" s="493">
        <f t="shared" si="64"/>
        <v>0</v>
      </c>
      <c r="BF48" s="493">
        <f t="shared" si="64"/>
        <v>0</v>
      </c>
      <c r="BG48" s="493">
        <f t="shared" si="64"/>
        <v>0</v>
      </c>
      <c r="BH48" s="493">
        <f t="shared" si="64"/>
        <v>0</v>
      </c>
      <c r="BI48" s="493">
        <f t="shared" si="64"/>
        <v>0</v>
      </c>
      <c r="BJ48" s="493">
        <f t="shared" si="64"/>
        <v>0</v>
      </c>
      <c r="BK48" s="493">
        <f t="shared" si="64"/>
        <v>0</v>
      </c>
      <c r="BL48" s="493">
        <f t="shared" si="64"/>
        <v>0</v>
      </c>
      <c r="BM48" s="493">
        <f t="shared" si="64"/>
        <v>0</v>
      </c>
      <c r="BN48" s="493">
        <f t="shared" si="64"/>
        <v>0</v>
      </c>
      <c r="BO48" s="493">
        <f t="shared" si="64"/>
        <v>0</v>
      </c>
      <c r="BP48" s="493">
        <f t="shared" si="64"/>
        <v>0</v>
      </c>
      <c r="BQ48" s="493">
        <f t="shared" si="64"/>
        <v>0</v>
      </c>
      <c r="BR48" s="493">
        <f t="shared" si="64"/>
        <v>0</v>
      </c>
      <c r="BS48" s="493">
        <f t="shared" si="64"/>
        <v>0</v>
      </c>
      <c r="BT48" s="493">
        <f t="shared" si="64"/>
        <v>0</v>
      </c>
      <c r="BU48" s="493">
        <f t="shared" si="64"/>
        <v>0</v>
      </c>
      <c r="BV48" s="493">
        <f t="shared" si="64"/>
        <v>0</v>
      </c>
      <c r="BW48" s="493">
        <f t="shared" si="64"/>
        <v>0</v>
      </c>
      <c r="BX48" s="493">
        <f t="shared" si="64"/>
        <v>0</v>
      </c>
      <c r="BY48" s="493">
        <f t="shared" si="64"/>
        <v>0</v>
      </c>
      <c r="BZ48" s="493">
        <f t="shared" si="64"/>
        <v>0</v>
      </c>
      <c r="CA48" s="493">
        <f t="shared" si="64"/>
        <v>0</v>
      </c>
      <c r="CB48" s="493">
        <f t="shared" si="64"/>
        <v>0</v>
      </c>
      <c r="CC48" s="493">
        <f t="shared" si="64"/>
        <v>0</v>
      </c>
      <c r="CD48" s="493">
        <f t="shared" si="64"/>
        <v>0</v>
      </c>
      <c r="CE48" s="493">
        <f t="shared" si="64"/>
        <v>0</v>
      </c>
      <c r="CF48" s="493">
        <f t="shared" si="64"/>
        <v>0</v>
      </c>
      <c r="CG48" s="493">
        <f t="shared" si="64"/>
        <v>0</v>
      </c>
      <c r="CH48" s="493">
        <f t="shared" si="64"/>
        <v>0</v>
      </c>
      <c r="CI48" s="493">
        <f t="shared" si="64"/>
        <v>0</v>
      </c>
      <c r="CJ48" s="493">
        <f t="shared" ref="CJ48:DO48" si="65">SUMIF($C:$C,"61.3x",CJ:CJ)</f>
        <v>0</v>
      </c>
      <c r="CK48" s="493">
        <f t="shared" si="65"/>
        <v>0</v>
      </c>
      <c r="CL48" s="493">
        <f t="shared" si="65"/>
        <v>0</v>
      </c>
      <c r="CM48" s="493">
        <f t="shared" si="65"/>
        <v>0</v>
      </c>
      <c r="CN48" s="493">
        <f t="shared" si="65"/>
        <v>0</v>
      </c>
      <c r="CO48" s="493">
        <f t="shared" si="65"/>
        <v>0</v>
      </c>
      <c r="CP48" s="493">
        <f t="shared" si="65"/>
        <v>0</v>
      </c>
      <c r="CQ48" s="493">
        <f t="shared" si="65"/>
        <v>0</v>
      </c>
      <c r="CR48" s="493">
        <f t="shared" si="65"/>
        <v>0</v>
      </c>
      <c r="CS48" s="493">
        <f t="shared" si="65"/>
        <v>0</v>
      </c>
      <c r="CT48" s="493">
        <f t="shared" si="65"/>
        <v>0</v>
      </c>
      <c r="CU48" s="493">
        <f t="shared" si="65"/>
        <v>0</v>
      </c>
      <c r="CV48" s="493">
        <f t="shared" si="65"/>
        <v>0</v>
      </c>
      <c r="CW48" s="493">
        <f t="shared" si="65"/>
        <v>0</v>
      </c>
      <c r="CX48" s="493">
        <f t="shared" si="65"/>
        <v>0</v>
      </c>
      <c r="CY48" s="492">
        <f t="shared" si="65"/>
        <v>0</v>
      </c>
      <c r="CZ48" s="491">
        <f t="shared" si="65"/>
        <v>0</v>
      </c>
      <c r="DA48" s="491">
        <f t="shared" si="65"/>
        <v>0</v>
      </c>
      <c r="DB48" s="491">
        <f t="shared" si="65"/>
        <v>0</v>
      </c>
      <c r="DC48" s="491">
        <f t="shared" si="65"/>
        <v>0</v>
      </c>
      <c r="DD48" s="491">
        <f t="shared" si="65"/>
        <v>0</v>
      </c>
      <c r="DE48" s="491">
        <f t="shared" si="65"/>
        <v>0</v>
      </c>
      <c r="DF48" s="491">
        <f t="shared" si="65"/>
        <v>0</v>
      </c>
      <c r="DG48" s="491">
        <f t="shared" si="65"/>
        <v>0</v>
      </c>
      <c r="DH48" s="491">
        <f t="shared" si="65"/>
        <v>0</v>
      </c>
      <c r="DI48" s="491">
        <f t="shared" si="65"/>
        <v>0</v>
      </c>
      <c r="DJ48" s="491">
        <f t="shared" si="65"/>
        <v>0</v>
      </c>
      <c r="DK48" s="491">
        <f t="shared" si="65"/>
        <v>0</v>
      </c>
      <c r="DL48" s="491">
        <f t="shared" si="65"/>
        <v>0</v>
      </c>
      <c r="DM48" s="491">
        <f t="shared" si="65"/>
        <v>0</v>
      </c>
      <c r="DN48" s="491">
        <f t="shared" si="65"/>
        <v>0</v>
      </c>
      <c r="DO48" s="491">
        <f t="shared" si="65"/>
        <v>0</v>
      </c>
      <c r="DP48" s="491">
        <f t="shared" ref="DP48:DW48" si="66">SUMIF($C:$C,"61.3x",DP:DP)</f>
        <v>0</v>
      </c>
      <c r="DQ48" s="491">
        <f t="shared" si="66"/>
        <v>0</v>
      </c>
      <c r="DR48" s="491">
        <f t="shared" si="66"/>
        <v>0</v>
      </c>
      <c r="DS48" s="491">
        <f t="shared" si="66"/>
        <v>0</v>
      </c>
      <c r="DT48" s="491">
        <f t="shared" si="66"/>
        <v>0</v>
      </c>
      <c r="DU48" s="491">
        <f t="shared" si="66"/>
        <v>0</v>
      </c>
      <c r="DV48" s="491">
        <f t="shared" si="66"/>
        <v>0</v>
      </c>
      <c r="DW48" s="490">
        <f t="shared" si="66"/>
        <v>0</v>
      </c>
      <c r="DX48" s="474"/>
    </row>
    <row r="49" spans="1:1024" ht="51" x14ac:dyDescent="0.2">
      <c r="A49" s="691"/>
      <c r="B49" s="692" t="s">
        <v>493</v>
      </c>
      <c r="C49" s="693" t="s">
        <v>811</v>
      </c>
      <c r="D49" s="694" t="s">
        <v>812</v>
      </c>
      <c r="E49" s="695" t="s">
        <v>589</v>
      </c>
      <c r="F49" s="696" t="s">
        <v>813</v>
      </c>
      <c r="G49" s="697" t="s">
        <v>54</v>
      </c>
      <c r="H49" s="698" t="s">
        <v>495</v>
      </c>
      <c r="I49" s="622">
        <f>MAX(X49:AV49)</f>
        <v>9.5177731973812687</v>
      </c>
      <c r="J49" s="452">
        <f>SUMPRODUCT($X$2:$CY$2,$X49:$CY49)*365</f>
        <v>21686.014173502612</v>
      </c>
      <c r="K49" s="452">
        <f>SUMPRODUCT($X$2:$CY$2,$X50:$CY50)+SUMPRODUCT($X$2:$CY$2,$X51:$CY51)+SUMPRODUCT($X$2:$CY$2,$X52:$CY52)</f>
        <v>9412.4048590648836</v>
      </c>
      <c r="L49" s="452">
        <f>SUMPRODUCT($X$2:$CY$2,$X53:$CY53) +SUMPRODUCT($X$2:$CY$2,$X54:$CY54)</f>
        <v>0</v>
      </c>
      <c r="M49" s="452">
        <f>SUMPRODUCT($X$2:$CY$2,$X55:$CY55)*-1</f>
        <v>-2844.1287315386407</v>
      </c>
      <c r="N49" s="452">
        <f>SUMPRODUCT($X$2:$CY$2,$X58:$CY58) +SUMPRODUCT($X$2:$CY$2,$X59:$CY59)</f>
        <v>3741.2664862566999</v>
      </c>
      <c r="O49" s="452">
        <f>SUMPRODUCT($X$2:$CY$2,$X56:$CY56) +SUMPRODUCT($X$2:$CY$2,$X57:$CY57) +SUMPRODUCT($X$2:$CY$2,$X60:$CY60)</f>
        <v>0</v>
      </c>
      <c r="P49" s="452">
        <f>SUM(K49:O49)</f>
        <v>10309.542613782942</v>
      </c>
      <c r="Q49" s="452">
        <f>(SUM(K49:M49)*100000)/(J49*1000)</f>
        <v>30.288074493429921</v>
      </c>
      <c r="R49" s="623">
        <f>(P49*100000)/(J49*1000)</f>
        <v>47.540052917514984</v>
      </c>
      <c r="S49" s="701">
        <v>3</v>
      </c>
      <c r="T49" s="702">
        <v>3</v>
      </c>
      <c r="U49" s="703" t="s">
        <v>496</v>
      </c>
      <c r="V49" s="704" t="s">
        <v>124</v>
      </c>
      <c r="W49" s="704" t="s">
        <v>75</v>
      </c>
      <c r="X49" s="696">
        <v>0.5060579999999999</v>
      </c>
      <c r="Y49" s="696">
        <v>1.0400884755126576</v>
      </c>
      <c r="Z49" s="696">
        <v>1.6389904077528588</v>
      </c>
      <c r="AA49" s="696">
        <v>2.0421440075886901</v>
      </c>
      <c r="AB49" s="696">
        <v>2.6218932411499116</v>
      </c>
      <c r="AC49" s="696">
        <v>3.3073300568174533</v>
      </c>
      <c r="AD49" s="696">
        <v>4.177457561118179</v>
      </c>
      <c r="AE49" s="696">
        <v>4.9968707244387831</v>
      </c>
      <c r="AF49" s="696">
        <v>5.7684084749322091</v>
      </c>
      <c r="AG49" s="696">
        <v>6.4947527373344558</v>
      </c>
      <c r="AH49" s="696">
        <v>7.1788570042214319</v>
      </c>
      <c r="AI49" s="696">
        <v>7.8187964064076239</v>
      </c>
      <c r="AJ49" s="696">
        <v>8.2430873904383795</v>
      </c>
      <c r="AK49" s="696">
        <v>8.8334090210503327</v>
      </c>
      <c r="AL49" s="696">
        <v>9.3244559966274601</v>
      </c>
      <c r="AM49" s="696">
        <v>9.5177731973812687</v>
      </c>
      <c r="AN49" s="696">
        <v>0</v>
      </c>
      <c r="AO49" s="696">
        <v>0</v>
      </c>
      <c r="AP49" s="696">
        <v>0</v>
      </c>
      <c r="AQ49" s="696">
        <v>0</v>
      </c>
      <c r="AR49" s="696">
        <v>0</v>
      </c>
      <c r="AS49" s="696">
        <v>0</v>
      </c>
      <c r="AT49" s="696">
        <v>0</v>
      </c>
      <c r="AU49" s="696">
        <v>0</v>
      </c>
      <c r="AV49" s="696">
        <v>0</v>
      </c>
      <c r="AW49" s="696">
        <v>0</v>
      </c>
      <c r="AX49" s="696">
        <v>0</v>
      </c>
      <c r="AY49" s="696">
        <v>0</v>
      </c>
      <c r="AZ49" s="696">
        <v>0</v>
      </c>
      <c r="BA49" s="696">
        <v>0</v>
      </c>
      <c r="BB49" s="696">
        <v>0</v>
      </c>
      <c r="BC49" s="696">
        <v>0</v>
      </c>
      <c r="BD49" s="696">
        <v>0</v>
      </c>
      <c r="BE49" s="696">
        <v>0</v>
      </c>
      <c r="BF49" s="696">
        <v>0</v>
      </c>
      <c r="BG49" s="696">
        <v>0</v>
      </c>
      <c r="BH49" s="696">
        <v>0</v>
      </c>
      <c r="BI49" s="696">
        <v>0</v>
      </c>
      <c r="BJ49" s="696">
        <v>0</v>
      </c>
      <c r="BK49" s="696">
        <v>0</v>
      </c>
      <c r="BL49" s="696">
        <v>0</v>
      </c>
      <c r="BM49" s="696">
        <v>0</v>
      </c>
      <c r="BN49" s="696">
        <v>0</v>
      </c>
      <c r="BO49" s="696">
        <v>0</v>
      </c>
      <c r="BP49" s="696">
        <v>0</v>
      </c>
      <c r="BQ49" s="696">
        <v>0</v>
      </c>
      <c r="BR49" s="696">
        <v>0</v>
      </c>
      <c r="BS49" s="696">
        <v>0</v>
      </c>
      <c r="BT49" s="696">
        <v>0</v>
      </c>
      <c r="BU49" s="696">
        <v>0</v>
      </c>
      <c r="BV49" s="696">
        <v>0</v>
      </c>
      <c r="BW49" s="696">
        <v>0</v>
      </c>
      <c r="BX49" s="696">
        <v>0</v>
      </c>
      <c r="BY49" s="696">
        <v>0</v>
      </c>
      <c r="BZ49" s="696">
        <v>0</v>
      </c>
      <c r="CA49" s="696">
        <v>0</v>
      </c>
      <c r="CB49" s="696">
        <v>0</v>
      </c>
      <c r="CC49" s="696">
        <v>0</v>
      </c>
      <c r="CD49" s="696">
        <v>0</v>
      </c>
      <c r="CE49" s="696">
        <v>0</v>
      </c>
      <c r="CF49" s="696">
        <v>0</v>
      </c>
      <c r="CG49" s="696">
        <v>0</v>
      </c>
      <c r="CH49" s="696">
        <v>0</v>
      </c>
      <c r="CI49" s="696">
        <v>0</v>
      </c>
      <c r="CJ49" s="696">
        <v>0</v>
      </c>
      <c r="CK49" s="696">
        <v>0</v>
      </c>
      <c r="CL49" s="696">
        <v>0</v>
      </c>
      <c r="CM49" s="696">
        <v>0</v>
      </c>
      <c r="CN49" s="696">
        <v>0</v>
      </c>
      <c r="CO49" s="696">
        <v>0</v>
      </c>
      <c r="CP49" s="696">
        <v>0</v>
      </c>
      <c r="CQ49" s="696">
        <v>0</v>
      </c>
      <c r="CR49" s="696">
        <v>0</v>
      </c>
      <c r="CS49" s="696">
        <v>0</v>
      </c>
      <c r="CT49" s="696">
        <v>0</v>
      </c>
      <c r="CU49" s="696">
        <v>0</v>
      </c>
      <c r="CV49" s="696">
        <v>0</v>
      </c>
      <c r="CW49" s="696">
        <v>0</v>
      </c>
      <c r="CX49" s="696">
        <v>0</v>
      </c>
      <c r="CY49" s="696">
        <v>0</v>
      </c>
      <c r="CZ49" s="705">
        <v>0</v>
      </c>
      <c r="DA49" s="706">
        <v>0</v>
      </c>
      <c r="DB49" s="706">
        <v>0</v>
      </c>
      <c r="DC49" s="706">
        <v>0</v>
      </c>
      <c r="DD49" s="706">
        <v>0</v>
      </c>
      <c r="DE49" s="706">
        <v>0</v>
      </c>
      <c r="DF49" s="706">
        <v>0</v>
      </c>
      <c r="DG49" s="706">
        <v>0</v>
      </c>
      <c r="DH49" s="706">
        <v>0</v>
      </c>
      <c r="DI49" s="706">
        <v>0</v>
      </c>
      <c r="DJ49" s="706">
        <v>0</v>
      </c>
      <c r="DK49" s="706">
        <v>0</v>
      </c>
      <c r="DL49" s="706">
        <v>0</v>
      </c>
      <c r="DM49" s="706">
        <v>0</v>
      </c>
      <c r="DN49" s="706">
        <v>0</v>
      </c>
      <c r="DO49" s="706">
        <v>0</v>
      </c>
      <c r="DP49" s="706">
        <v>0</v>
      </c>
      <c r="DQ49" s="706">
        <v>0</v>
      </c>
      <c r="DR49" s="706">
        <v>0</v>
      </c>
      <c r="DS49" s="706">
        <v>0</v>
      </c>
      <c r="DT49" s="706">
        <v>0</v>
      </c>
      <c r="DU49" s="706">
        <v>0</v>
      </c>
      <c r="DV49" s="706">
        <v>0</v>
      </c>
      <c r="DW49" s="707">
        <v>0</v>
      </c>
      <c r="DX49" s="470"/>
      <c r="DY49" s="691"/>
      <c r="DZ49" s="691"/>
      <c r="EA49" s="691"/>
      <c r="EB49" s="691"/>
      <c r="EC49" s="691"/>
      <c r="ED49" s="691"/>
      <c r="EE49" s="691"/>
      <c r="EF49" s="691"/>
      <c r="EG49" s="691"/>
      <c r="EH49" s="691"/>
      <c r="EI49" s="691"/>
      <c r="EJ49" s="691"/>
      <c r="EK49" s="691"/>
      <c r="EL49" s="691"/>
      <c r="EM49" s="691"/>
      <c r="EN49" s="691"/>
      <c r="EO49" s="691"/>
      <c r="EP49" s="691"/>
      <c r="EQ49" s="691"/>
      <c r="ER49" s="691"/>
      <c r="ES49" s="691"/>
      <c r="ET49" s="691"/>
      <c r="EU49" s="691"/>
      <c r="EV49" s="691"/>
      <c r="EW49" s="691"/>
      <c r="EX49" s="691"/>
      <c r="EY49" s="691"/>
      <c r="EZ49" s="691"/>
      <c r="FA49" s="691"/>
      <c r="FB49" s="691"/>
      <c r="FC49" s="691"/>
      <c r="FD49" s="691"/>
      <c r="FE49" s="691"/>
      <c r="FF49" s="691"/>
      <c r="FG49" s="691"/>
      <c r="FH49" s="691"/>
      <c r="FI49" s="691"/>
      <c r="FJ49" s="691"/>
      <c r="FK49" s="691"/>
      <c r="FL49" s="691"/>
      <c r="FM49" s="691"/>
      <c r="FN49" s="691"/>
      <c r="FO49" s="691"/>
      <c r="FP49" s="691"/>
      <c r="FQ49" s="691"/>
      <c r="FR49" s="691"/>
      <c r="FS49" s="691"/>
      <c r="FT49" s="691"/>
      <c r="FU49" s="691"/>
      <c r="FV49" s="691"/>
      <c r="FW49" s="691"/>
      <c r="FX49" s="691"/>
      <c r="FY49" s="691"/>
      <c r="FZ49" s="691"/>
      <c r="GA49" s="691"/>
      <c r="GB49" s="691"/>
      <c r="GC49" s="691"/>
      <c r="GD49" s="691"/>
      <c r="GE49" s="691"/>
      <c r="GF49" s="691"/>
      <c r="GG49" s="691"/>
      <c r="GH49" s="691"/>
      <c r="GI49" s="691"/>
      <c r="GJ49" s="691"/>
      <c r="GK49" s="691"/>
      <c r="GL49" s="691"/>
      <c r="GM49" s="691"/>
      <c r="GN49" s="691"/>
      <c r="GO49" s="691"/>
      <c r="GP49" s="691"/>
      <c r="GQ49" s="691"/>
      <c r="GR49" s="691"/>
      <c r="GS49" s="691"/>
      <c r="GT49" s="691"/>
      <c r="GU49" s="691"/>
      <c r="GV49" s="691"/>
      <c r="GW49" s="691"/>
      <c r="GX49" s="691"/>
      <c r="GY49" s="691"/>
      <c r="GZ49" s="691"/>
      <c r="HA49" s="691"/>
      <c r="HB49" s="691"/>
      <c r="HC49" s="691"/>
      <c r="HD49" s="691"/>
      <c r="HE49" s="691"/>
      <c r="HF49" s="691"/>
      <c r="HG49" s="691"/>
      <c r="HH49" s="691"/>
      <c r="HI49" s="691"/>
      <c r="HJ49" s="691"/>
      <c r="HK49" s="691"/>
      <c r="HL49" s="691"/>
      <c r="HM49" s="691"/>
      <c r="HN49" s="691"/>
      <c r="HO49" s="691"/>
      <c r="HP49" s="691"/>
      <c r="HQ49" s="691"/>
      <c r="HR49" s="691"/>
      <c r="HS49" s="691"/>
      <c r="HT49" s="691"/>
      <c r="HU49" s="691"/>
      <c r="HV49" s="691"/>
      <c r="HW49" s="691"/>
      <c r="HX49" s="691"/>
      <c r="HY49" s="691"/>
      <c r="HZ49" s="691"/>
      <c r="IA49" s="691"/>
      <c r="IB49" s="691"/>
      <c r="IC49" s="691"/>
      <c r="ID49" s="691"/>
      <c r="IE49" s="691"/>
      <c r="IF49" s="691"/>
      <c r="IG49" s="691"/>
      <c r="IH49" s="691"/>
      <c r="II49" s="691"/>
      <c r="IJ49" s="691"/>
      <c r="IK49" s="691"/>
      <c r="IL49" s="691"/>
      <c r="IM49" s="691"/>
      <c r="IN49" s="691"/>
      <c r="IO49" s="691"/>
      <c r="IP49" s="691"/>
      <c r="IQ49" s="691"/>
      <c r="IR49" s="691"/>
      <c r="IS49" s="691"/>
      <c r="IT49" s="691"/>
      <c r="IU49" s="691"/>
      <c r="IV49" s="691"/>
      <c r="IW49" s="691"/>
      <c r="IX49" s="691"/>
      <c r="IY49" s="691"/>
      <c r="IZ49" s="691"/>
      <c r="JA49" s="691"/>
      <c r="JB49" s="691"/>
      <c r="JC49" s="691"/>
      <c r="JD49" s="691"/>
      <c r="JE49" s="691"/>
      <c r="JF49" s="691"/>
      <c r="JG49" s="691"/>
      <c r="JH49" s="691"/>
      <c r="JI49" s="691"/>
      <c r="JJ49" s="691"/>
      <c r="JK49" s="691"/>
      <c r="JL49" s="691"/>
      <c r="JM49" s="691"/>
      <c r="JN49" s="691"/>
      <c r="JO49" s="691"/>
      <c r="JP49" s="691"/>
      <c r="JQ49" s="691"/>
      <c r="JR49" s="691"/>
      <c r="JS49" s="691"/>
      <c r="JT49" s="691"/>
      <c r="JU49" s="691"/>
      <c r="JV49" s="691"/>
      <c r="JW49" s="691"/>
      <c r="JX49" s="691"/>
      <c r="JY49" s="691"/>
      <c r="JZ49" s="691"/>
      <c r="KA49" s="691"/>
      <c r="KB49" s="691"/>
      <c r="KC49" s="691"/>
      <c r="KD49" s="691"/>
      <c r="KE49" s="691"/>
      <c r="KF49" s="691"/>
      <c r="KG49" s="691"/>
      <c r="KH49" s="691"/>
      <c r="KI49" s="691"/>
      <c r="KJ49" s="691"/>
      <c r="KK49" s="691"/>
      <c r="KL49" s="691"/>
      <c r="KM49" s="691"/>
      <c r="KN49" s="691"/>
      <c r="KO49" s="691"/>
      <c r="KP49" s="691"/>
      <c r="KQ49" s="691"/>
      <c r="KR49" s="691"/>
      <c r="KS49" s="691"/>
      <c r="KT49" s="691"/>
      <c r="KU49" s="691"/>
      <c r="KV49" s="691"/>
      <c r="KW49" s="691"/>
      <c r="KX49" s="691"/>
      <c r="KY49" s="691"/>
      <c r="KZ49" s="691"/>
      <c r="LA49" s="691"/>
      <c r="LB49" s="691"/>
      <c r="LC49" s="691"/>
      <c r="LD49" s="691"/>
      <c r="LE49" s="691"/>
      <c r="LF49" s="691"/>
      <c r="LG49" s="691"/>
      <c r="LH49" s="691"/>
      <c r="LI49" s="691"/>
      <c r="LJ49" s="691"/>
      <c r="LK49" s="691"/>
      <c r="LL49" s="691"/>
      <c r="LM49" s="691"/>
      <c r="LN49" s="691"/>
      <c r="LO49" s="691"/>
      <c r="LP49" s="691"/>
      <c r="LQ49" s="691"/>
      <c r="LR49" s="691"/>
      <c r="LS49" s="691"/>
      <c r="LT49" s="691"/>
      <c r="LU49" s="691"/>
      <c r="LV49" s="691"/>
      <c r="LW49" s="691"/>
      <c r="LX49" s="691"/>
      <c r="LY49" s="691"/>
      <c r="LZ49" s="691"/>
      <c r="MA49" s="691"/>
      <c r="MB49" s="691"/>
      <c r="MC49" s="691"/>
      <c r="MD49" s="691"/>
      <c r="ME49" s="691"/>
      <c r="MF49" s="691"/>
      <c r="MG49" s="691"/>
      <c r="MH49" s="691"/>
      <c r="MI49" s="691"/>
      <c r="MJ49" s="691"/>
      <c r="MK49" s="691"/>
      <c r="ML49" s="691"/>
      <c r="MM49" s="691"/>
      <c r="MN49" s="691"/>
      <c r="MO49" s="691"/>
      <c r="MP49" s="691"/>
      <c r="MQ49" s="691"/>
      <c r="MR49" s="691"/>
      <c r="MS49" s="691"/>
      <c r="MT49" s="691"/>
      <c r="MU49" s="691"/>
      <c r="MV49" s="691"/>
      <c r="MW49" s="691"/>
      <c r="MX49" s="691"/>
      <c r="MY49" s="691"/>
      <c r="MZ49" s="691"/>
      <c r="NA49" s="691"/>
      <c r="NB49" s="691"/>
      <c r="NC49" s="691"/>
      <c r="ND49" s="691"/>
      <c r="NE49" s="691"/>
      <c r="NF49" s="691"/>
      <c r="NG49" s="691"/>
      <c r="NH49" s="691"/>
      <c r="NI49" s="691"/>
      <c r="NJ49" s="691"/>
      <c r="NK49" s="691"/>
      <c r="NL49" s="691"/>
      <c r="NM49" s="691"/>
      <c r="NN49" s="691"/>
      <c r="NO49" s="691"/>
      <c r="NP49" s="691"/>
      <c r="NQ49" s="691"/>
      <c r="NR49" s="691"/>
      <c r="NS49" s="691"/>
      <c r="NT49" s="691"/>
      <c r="NU49" s="691"/>
      <c r="NV49" s="691"/>
      <c r="NW49" s="691"/>
      <c r="NX49" s="691"/>
      <c r="NY49" s="691"/>
      <c r="NZ49" s="691"/>
      <c r="OA49" s="691"/>
      <c r="OB49" s="691"/>
      <c r="OC49" s="691"/>
      <c r="OD49" s="691"/>
      <c r="OE49" s="691"/>
      <c r="OF49" s="691"/>
      <c r="OG49" s="691"/>
      <c r="OH49" s="691"/>
      <c r="OI49" s="691"/>
      <c r="OJ49" s="691"/>
      <c r="OK49" s="691"/>
      <c r="OL49" s="691"/>
      <c r="OM49" s="691"/>
      <c r="ON49" s="691"/>
      <c r="OO49" s="691"/>
      <c r="OP49" s="691"/>
      <c r="OQ49" s="691"/>
      <c r="OR49" s="691"/>
      <c r="OS49" s="691"/>
      <c r="OT49" s="691"/>
      <c r="OU49" s="691"/>
      <c r="OV49" s="691"/>
      <c r="OW49" s="691"/>
      <c r="OX49" s="691"/>
      <c r="OY49" s="691"/>
      <c r="OZ49" s="691"/>
      <c r="PA49" s="691"/>
      <c r="PB49" s="691"/>
      <c r="PC49" s="691"/>
      <c r="PD49" s="691"/>
      <c r="PE49" s="691"/>
      <c r="PF49" s="691"/>
      <c r="PG49" s="691"/>
      <c r="PH49" s="691"/>
      <c r="PI49" s="691"/>
      <c r="PJ49" s="691"/>
      <c r="PK49" s="691"/>
      <c r="PL49" s="691"/>
      <c r="PM49" s="691"/>
      <c r="PN49" s="691"/>
      <c r="PO49" s="691"/>
      <c r="PP49" s="691"/>
      <c r="PQ49" s="691"/>
      <c r="PR49" s="691"/>
      <c r="PS49" s="691"/>
      <c r="PT49" s="691"/>
      <c r="PU49" s="691"/>
      <c r="PV49" s="691"/>
      <c r="PW49" s="691"/>
      <c r="PX49" s="691"/>
      <c r="PY49" s="691"/>
      <c r="PZ49" s="691"/>
      <c r="QA49" s="691"/>
      <c r="QB49" s="691"/>
      <c r="QC49" s="691"/>
      <c r="QD49" s="691"/>
      <c r="QE49" s="691"/>
      <c r="QF49" s="691"/>
      <c r="QG49" s="691"/>
      <c r="QH49" s="691"/>
      <c r="QI49" s="691"/>
      <c r="QJ49" s="691"/>
      <c r="QK49" s="691"/>
      <c r="QL49" s="691"/>
      <c r="QM49" s="691"/>
      <c r="QN49" s="691"/>
      <c r="QO49" s="691"/>
      <c r="QP49" s="691"/>
      <c r="QQ49" s="691"/>
      <c r="QR49" s="691"/>
      <c r="QS49" s="691"/>
      <c r="QT49" s="691"/>
      <c r="QU49" s="691"/>
      <c r="QV49" s="691"/>
      <c r="QW49" s="691"/>
      <c r="QX49" s="691"/>
      <c r="QY49" s="691"/>
      <c r="QZ49" s="691"/>
      <c r="RA49" s="691"/>
      <c r="RB49" s="691"/>
      <c r="RC49" s="691"/>
      <c r="RD49" s="691"/>
      <c r="RE49" s="691"/>
      <c r="RF49" s="691"/>
      <c r="RG49" s="691"/>
      <c r="RH49" s="691"/>
      <c r="RI49" s="691"/>
      <c r="RJ49" s="691"/>
      <c r="RK49" s="691"/>
      <c r="RL49" s="691"/>
      <c r="RM49" s="691"/>
      <c r="RN49" s="691"/>
      <c r="RO49" s="691"/>
      <c r="RP49" s="691"/>
      <c r="RQ49" s="691"/>
      <c r="RR49" s="691"/>
      <c r="RS49" s="691"/>
      <c r="RT49" s="691"/>
      <c r="RU49" s="691"/>
      <c r="RV49" s="691"/>
      <c r="RW49" s="691"/>
      <c r="RX49" s="691"/>
      <c r="RY49" s="691"/>
      <c r="RZ49" s="691"/>
      <c r="SA49" s="691"/>
      <c r="SB49" s="691"/>
      <c r="SC49" s="691"/>
      <c r="SD49" s="691"/>
      <c r="SE49" s="691"/>
      <c r="SF49" s="691"/>
      <c r="SG49" s="691"/>
      <c r="SH49" s="691"/>
      <c r="SI49" s="691"/>
      <c r="SJ49" s="691"/>
      <c r="SK49" s="691"/>
      <c r="SL49" s="691"/>
      <c r="SM49" s="691"/>
      <c r="SN49" s="691"/>
      <c r="SO49" s="691"/>
      <c r="SP49" s="691"/>
      <c r="SQ49" s="691"/>
      <c r="SR49" s="691"/>
      <c r="SS49" s="691"/>
      <c r="ST49" s="691"/>
      <c r="SU49" s="691"/>
      <c r="SV49" s="691"/>
      <c r="SW49" s="691"/>
      <c r="SX49" s="691"/>
      <c r="SY49" s="691"/>
      <c r="SZ49" s="691"/>
      <c r="TA49" s="691"/>
      <c r="TB49" s="691"/>
      <c r="TC49" s="691"/>
      <c r="TD49" s="691"/>
      <c r="TE49" s="691"/>
      <c r="TF49" s="691"/>
      <c r="TG49" s="691"/>
      <c r="TH49" s="691"/>
      <c r="TI49" s="691"/>
      <c r="TJ49" s="691"/>
      <c r="TK49" s="691"/>
      <c r="TL49" s="691"/>
      <c r="TM49" s="691"/>
      <c r="TN49" s="691"/>
      <c r="TO49" s="691"/>
      <c r="TP49" s="691"/>
      <c r="TQ49" s="691"/>
      <c r="TR49" s="691"/>
      <c r="TS49" s="691"/>
      <c r="TT49" s="691"/>
      <c r="TU49" s="691"/>
      <c r="TV49" s="691"/>
      <c r="TW49" s="691"/>
      <c r="TX49" s="691"/>
      <c r="TY49" s="691"/>
      <c r="TZ49" s="691"/>
      <c r="UA49" s="691"/>
      <c r="UB49" s="691"/>
      <c r="UC49" s="691"/>
      <c r="UD49" s="691"/>
      <c r="UE49" s="691"/>
      <c r="UF49" s="691"/>
      <c r="UG49" s="691"/>
      <c r="UH49" s="691"/>
      <c r="UI49" s="691"/>
      <c r="UJ49" s="691"/>
      <c r="UK49" s="691"/>
      <c r="UL49" s="691"/>
      <c r="UM49" s="691"/>
      <c r="UN49" s="691"/>
      <c r="UO49" s="691"/>
      <c r="UP49" s="691"/>
      <c r="UQ49" s="691"/>
      <c r="UR49" s="691"/>
      <c r="US49" s="691"/>
      <c r="UT49" s="691"/>
      <c r="UU49" s="691"/>
      <c r="UV49" s="691"/>
      <c r="UW49" s="691"/>
      <c r="UX49" s="691"/>
      <c r="UY49" s="691"/>
      <c r="UZ49" s="691"/>
      <c r="VA49" s="691"/>
      <c r="VB49" s="691"/>
      <c r="VC49" s="691"/>
      <c r="VD49" s="691"/>
      <c r="VE49" s="691"/>
      <c r="VF49" s="691"/>
      <c r="VG49" s="691"/>
      <c r="VH49" s="691"/>
      <c r="VI49" s="691"/>
      <c r="VJ49" s="691"/>
      <c r="VK49" s="691"/>
      <c r="VL49" s="691"/>
      <c r="VM49" s="691"/>
      <c r="VN49" s="691"/>
      <c r="VO49" s="691"/>
      <c r="VP49" s="691"/>
      <c r="VQ49" s="691"/>
      <c r="VR49" s="691"/>
      <c r="VS49" s="691"/>
      <c r="VT49" s="691"/>
      <c r="VU49" s="691"/>
      <c r="VV49" s="691"/>
      <c r="VW49" s="691"/>
      <c r="VX49" s="691"/>
      <c r="VY49" s="691"/>
      <c r="VZ49" s="691"/>
      <c r="WA49" s="691"/>
      <c r="WB49" s="691"/>
      <c r="WC49" s="691"/>
      <c r="WD49" s="691"/>
      <c r="WE49" s="691"/>
      <c r="WF49" s="691"/>
      <c r="WG49" s="691"/>
      <c r="WH49" s="691"/>
      <c r="WI49" s="691"/>
      <c r="WJ49" s="691"/>
      <c r="WK49" s="691"/>
      <c r="WL49" s="691"/>
      <c r="WM49" s="691"/>
      <c r="WN49" s="691"/>
      <c r="WO49" s="691"/>
      <c r="WP49" s="691"/>
      <c r="WQ49" s="691"/>
      <c r="WR49" s="691"/>
      <c r="WS49" s="691"/>
      <c r="WT49" s="691"/>
      <c r="WU49" s="691"/>
      <c r="WV49" s="691"/>
      <c r="WW49" s="691"/>
      <c r="WX49" s="691"/>
      <c r="WY49" s="691"/>
      <c r="WZ49" s="691"/>
      <c r="XA49" s="691"/>
      <c r="XB49" s="691"/>
      <c r="XC49" s="691"/>
      <c r="XD49" s="691"/>
      <c r="XE49" s="691"/>
      <c r="XF49" s="691"/>
      <c r="XG49" s="691"/>
      <c r="XH49" s="691"/>
      <c r="XI49" s="691"/>
      <c r="XJ49" s="691"/>
      <c r="XK49" s="691"/>
      <c r="XL49" s="691"/>
      <c r="XM49" s="691"/>
      <c r="XN49" s="691"/>
      <c r="XO49" s="691"/>
      <c r="XP49" s="691"/>
      <c r="XQ49" s="691"/>
      <c r="XR49" s="691"/>
      <c r="XS49" s="691"/>
      <c r="XT49" s="691"/>
      <c r="XU49" s="691"/>
      <c r="XV49" s="691"/>
      <c r="XW49" s="691"/>
      <c r="XX49" s="691"/>
      <c r="XY49" s="691"/>
      <c r="XZ49" s="691"/>
      <c r="YA49" s="691"/>
      <c r="YB49" s="691"/>
      <c r="YC49" s="691"/>
      <c r="YD49" s="691"/>
      <c r="YE49" s="691"/>
      <c r="YF49" s="691"/>
      <c r="YG49" s="691"/>
      <c r="YH49" s="691"/>
      <c r="YI49" s="691"/>
      <c r="YJ49" s="691"/>
      <c r="YK49" s="691"/>
      <c r="YL49" s="691"/>
      <c r="YM49" s="691"/>
      <c r="YN49" s="691"/>
      <c r="YO49" s="691"/>
      <c r="YP49" s="691"/>
      <c r="YQ49" s="691"/>
      <c r="YR49" s="691"/>
      <c r="YS49" s="691"/>
      <c r="YT49" s="691"/>
      <c r="YU49" s="691"/>
      <c r="YV49" s="691"/>
      <c r="YW49" s="691"/>
      <c r="YX49" s="691"/>
      <c r="YY49" s="691"/>
      <c r="YZ49" s="691"/>
      <c r="ZA49" s="691"/>
      <c r="ZB49" s="691"/>
      <c r="ZC49" s="691"/>
      <c r="ZD49" s="691"/>
      <c r="ZE49" s="691"/>
      <c r="ZF49" s="691"/>
      <c r="ZG49" s="691"/>
      <c r="ZH49" s="691"/>
      <c r="ZI49" s="691"/>
      <c r="ZJ49" s="691"/>
      <c r="ZK49" s="691"/>
      <c r="ZL49" s="691"/>
      <c r="ZM49" s="691"/>
      <c r="ZN49" s="691"/>
      <c r="ZO49" s="691"/>
      <c r="ZP49" s="691"/>
      <c r="ZQ49" s="691"/>
      <c r="ZR49" s="691"/>
      <c r="ZS49" s="691"/>
      <c r="ZT49" s="691"/>
      <c r="ZU49" s="691"/>
      <c r="ZV49" s="691"/>
      <c r="ZW49" s="691"/>
      <c r="ZX49" s="691"/>
      <c r="ZY49" s="691"/>
      <c r="ZZ49" s="691"/>
      <c r="AAA49" s="691"/>
      <c r="AAB49" s="691"/>
      <c r="AAC49" s="691"/>
      <c r="AAD49" s="691"/>
      <c r="AAE49" s="691"/>
      <c r="AAF49" s="691"/>
      <c r="AAG49" s="691"/>
      <c r="AAH49" s="691"/>
      <c r="AAI49" s="691"/>
      <c r="AAJ49" s="691"/>
      <c r="AAK49" s="691"/>
      <c r="AAL49" s="691"/>
      <c r="AAM49" s="691"/>
      <c r="AAN49" s="691"/>
      <c r="AAO49" s="691"/>
      <c r="AAP49" s="691"/>
      <c r="AAQ49" s="691"/>
      <c r="AAR49" s="691"/>
      <c r="AAS49" s="691"/>
      <c r="AAT49" s="691"/>
      <c r="AAU49" s="691"/>
      <c r="AAV49" s="691"/>
      <c r="AAW49" s="691"/>
      <c r="AAX49" s="691"/>
      <c r="AAY49" s="691"/>
      <c r="AAZ49" s="691"/>
      <c r="ABA49" s="691"/>
      <c r="ABB49" s="691"/>
      <c r="ABC49" s="691"/>
      <c r="ABD49" s="691"/>
      <c r="ABE49" s="691"/>
      <c r="ABF49" s="691"/>
      <c r="ABG49" s="691"/>
      <c r="ABH49" s="691"/>
      <c r="ABI49" s="691"/>
      <c r="ABJ49" s="691"/>
      <c r="ABK49" s="691"/>
      <c r="ABL49" s="691"/>
      <c r="ABM49" s="691"/>
      <c r="ABN49" s="691"/>
      <c r="ABO49" s="691"/>
      <c r="ABP49" s="691"/>
      <c r="ABQ49" s="691"/>
      <c r="ABR49" s="691"/>
      <c r="ABS49" s="691"/>
      <c r="ABT49" s="691"/>
      <c r="ABU49" s="691"/>
      <c r="ABV49" s="691"/>
      <c r="ABW49" s="691"/>
      <c r="ABX49" s="691"/>
      <c r="ABY49" s="691"/>
      <c r="ABZ49" s="691"/>
      <c r="ACA49" s="691"/>
      <c r="ACB49" s="691"/>
      <c r="ACC49" s="691"/>
      <c r="ACD49" s="691"/>
      <c r="ACE49" s="691"/>
      <c r="ACF49" s="691"/>
      <c r="ACG49" s="691"/>
      <c r="ACH49" s="691"/>
      <c r="ACI49" s="691"/>
      <c r="ACJ49" s="691"/>
      <c r="ACK49" s="691"/>
      <c r="ACL49" s="691"/>
      <c r="ACM49" s="691"/>
      <c r="ACN49" s="691"/>
      <c r="ACO49" s="691"/>
      <c r="ACP49" s="691"/>
      <c r="ACQ49" s="691"/>
      <c r="ACR49" s="691"/>
      <c r="ACS49" s="691"/>
      <c r="ACT49" s="691"/>
      <c r="ACU49" s="691"/>
      <c r="ACV49" s="691"/>
      <c r="ACW49" s="691"/>
      <c r="ACX49" s="691"/>
      <c r="ACY49" s="691"/>
      <c r="ACZ49" s="691"/>
      <c r="ADA49" s="691"/>
      <c r="ADB49" s="691"/>
      <c r="ADC49" s="691"/>
      <c r="ADD49" s="691"/>
      <c r="ADE49" s="691"/>
      <c r="ADF49" s="691"/>
      <c r="ADG49" s="691"/>
      <c r="ADH49" s="691"/>
      <c r="ADI49" s="691"/>
      <c r="ADJ49" s="691"/>
      <c r="ADK49" s="691"/>
      <c r="ADL49" s="691"/>
      <c r="ADM49" s="691"/>
      <c r="ADN49" s="691"/>
      <c r="ADO49" s="691"/>
      <c r="ADP49" s="691"/>
      <c r="ADQ49" s="691"/>
      <c r="ADR49" s="691"/>
      <c r="ADS49" s="691"/>
      <c r="ADT49" s="691"/>
      <c r="ADU49" s="691"/>
      <c r="ADV49" s="691"/>
      <c r="ADW49" s="691"/>
      <c r="ADX49" s="691"/>
      <c r="ADY49" s="691"/>
      <c r="ADZ49" s="691"/>
      <c r="AEA49" s="691"/>
      <c r="AEB49" s="691"/>
      <c r="AEC49" s="691"/>
      <c r="AED49" s="691"/>
      <c r="AEE49" s="691"/>
      <c r="AEF49" s="691"/>
      <c r="AEG49" s="691"/>
      <c r="AEH49" s="691"/>
      <c r="AEI49" s="691"/>
      <c r="AEJ49" s="691"/>
      <c r="AEK49" s="691"/>
      <c r="AEL49" s="691"/>
      <c r="AEM49" s="691"/>
      <c r="AEN49" s="691"/>
      <c r="AEO49" s="691"/>
      <c r="AEP49" s="691"/>
      <c r="AEQ49" s="691"/>
      <c r="AER49" s="691"/>
      <c r="AES49" s="691"/>
      <c r="AET49" s="691"/>
      <c r="AEU49" s="691"/>
      <c r="AEV49" s="691"/>
      <c r="AEW49" s="691"/>
      <c r="AEX49" s="691"/>
      <c r="AEY49" s="691"/>
      <c r="AEZ49" s="691"/>
      <c r="AFA49" s="691"/>
      <c r="AFB49" s="691"/>
      <c r="AFC49" s="691"/>
      <c r="AFD49" s="691"/>
      <c r="AFE49" s="691"/>
      <c r="AFF49" s="691"/>
      <c r="AFG49" s="691"/>
      <c r="AFH49" s="691"/>
      <c r="AFI49" s="691"/>
      <c r="AFJ49" s="691"/>
      <c r="AFK49" s="691"/>
      <c r="AFL49" s="691"/>
      <c r="AFM49" s="691"/>
      <c r="AFN49" s="691"/>
      <c r="AFO49" s="691"/>
      <c r="AFP49" s="691"/>
      <c r="AFQ49" s="691"/>
      <c r="AFR49" s="691"/>
      <c r="AFS49" s="691"/>
      <c r="AFT49" s="691"/>
      <c r="AFU49" s="691"/>
      <c r="AFV49" s="691"/>
      <c r="AFW49" s="691"/>
      <c r="AFX49" s="691"/>
      <c r="AFY49" s="691"/>
      <c r="AFZ49" s="691"/>
      <c r="AGA49" s="691"/>
      <c r="AGB49" s="691"/>
      <c r="AGC49" s="691"/>
      <c r="AGD49" s="691"/>
      <c r="AGE49" s="691"/>
      <c r="AGF49" s="691"/>
      <c r="AGG49" s="691"/>
      <c r="AGH49" s="691"/>
      <c r="AGI49" s="691"/>
      <c r="AGJ49" s="691"/>
      <c r="AGK49" s="691"/>
      <c r="AGL49" s="691"/>
      <c r="AGM49" s="691"/>
      <c r="AGN49" s="691"/>
      <c r="AGO49" s="691"/>
      <c r="AGP49" s="691"/>
      <c r="AGQ49" s="691"/>
      <c r="AGR49" s="691"/>
      <c r="AGS49" s="691"/>
      <c r="AGT49" s="691"/>
      <c r="AGU49" s="691"/>
      <c r="AGV49" s="691"/>
      <c r="AGW49" s="691"/>
      <c r="AGX49" s="691"/>
      <c r="AGY49" s="691"/>
      <c r="AGZ49" s="691"/>
      <c r="AHA49" s="691"/>
      <c r="AHB49" s="691"/>
      <c r="AHC49" s="691"/>
      <c r="AHD49" s="691"/>
      <c r="AHE49" s="691"/>
      <c r="AHF49" s="691"/>
      <c r="AHG49" s="691"/>
      <c r="AHH49" s="691"/>
      <c r="AHI49" s="691"/>
      <c r="AHJ49" s="691"/>
      <c r="AHK49" s="691"/>
      <c r="AHL49" s="691"/>
      <c r="AHM49" s="691"/>
      <c r="AHN49" s="691"/>
      <c r="AHO49" s="691"/>
      <c r="AHP49" s="691"/>
      <c r="AHQ49" s="691"/>
      <c r="AHR49" s="691"/>
      <c r="AHS49" s="691"/>
      <c r="AHT49" s="691"/>
      <c r="AHU49" s="691"/>
      <c r="AHV49" s="691"/>
      <c r="AHW49" s="691"/>
      <c r="AHX49" s="691"/>
      <c r="AHY49" s="691"/>
      <c r="AHZ49" s="691"/>
      <c r="AIA49" s="691"/>
      <c r="AIB49" s="691"/>
      <c r="AIC49" s="691"/>
      <c r="AID49" s="691"/>
      <c r="AIE49" s="691"/>
      <c r="AIF49" s="691"/>
      <c r="AIG49" s="691"/>
      <c r="AIH49" s="691"/>
      <c r="AII49" s="691"/>
      <c r="AIJ49" s="691"/>
      <c r="AIK49" s="691"/>
      <c r="AIL49" s="691"/>
      <c r="AIM49" s="691"/>
      <c r="AIN49" s="691"/>
      <c r="AIO49" s="691"/>
      <c r="AIP49" s="691"/>
      <c r="AIQ49" s="691"/>
      <c r="AIR49" s="691"/>
      <c r="AIS49" s="691"/>
      <c r="AIT49" s="691"/>
      <c r="AIU49" s="691"/>
      <c r="AIV49" s="691"/>
      <c r="AIW49" s="691"/>
      <c r="AIX49" s="691"/>
      <c r="AIY49" s="691"/>
      <c r="AIZ49" s="691"/>
      <c r="AJA49" s="691"/>
      <c r="AJB49" s="691"/>
      <c r="AJC49" s="691"/>
      <c r="AJD49" s="691"/>
      <c r="AJE49" s="691"/>
      <c r="AJF49" s="691"/>
      <c r="AJG49" s="691"/>
      <c r="AJH49" s="691"/>
      <c r="AJI49" s="691"/>
      <c r="AJJ49" s="691"/>
      <c r="AJK49" s="691"/>
      <c r="AJL49" s="691"/>
      <c r="AJM49" s="691"/>
      <c r="AJN49" s="691"/>
      <c r="AJO49" s="691"/>
      <c r="AJP49" s="691"/>
      <c r="AJQ49" s="691"/>
      <c r="AJR49" s="691"/>
      <c r="AJS49" s="691"/>
      <c r="AJT49" s="691"/>
      <c r="AJU49" s="691"/>
      <c r="AJV49" s="691"/>
      <c r="AJW49" s="691"/>
      <c r="AJX49" s="691"/>
      <c r="AJY49" s="691"/>
      <c r="AJZ49" s="691"/>
      <c r="AKA49" s="691"/>
      <c r="AKB49" s="691"/>
      <c r="AKC49" s="691"/>
      <c r="AKD49" s="691"/>
      <c r="AKE49" s="691"/>
      <c r="AKF49" s="691"/>
      <c r="AKG49" s="691"/>
      <c r="AKH49" s="691"/>
      <c r="AKI49" s="691"/>
      <c r="AKJ49" s="691"/>
      <c r="AKK49" s="691"/>
      <c r="AKL49" s="691"/>
      <c r="AKM49" s="691"/>
      <c r="AKN49" s="691"/>
      <c r="AKO49" s="691"/>
      <c r="AKP49" s="691"/>
      <c r="AKQ49" s="691"/>
      <c r="AKR49" s="691"/>
      <c r="AKS49" s="691"/>
      <c r="AKT49" s="691"/>
      <c r="AKU49" s="691"/>
      <c r="AKV49" s="691"/>
      <c r="AKW49" s="691"/>
      <c r="AKX49" s="691"/>
      <c r="AKY49" s="691"/>
      <c r="AKZ49" s="691"/>
      <c r="ALA49" s="691"/>
      <c r="ALB49" s="691"/>
      <c r="ALC49" s="691"/>
      <c r="ALD49" s="691"/>
      <c r="ALE49" s="691"/>
      <c r="ALF49" s="691"/>
      <c r="ALG49" s="691"/>
      <c r="ALH49" s="691"/>
      <c r="ALI49" s="691"/>
      <c r="ALJ49" s="691"/>
      <c r="ALK49" s="691"/>
      <c r="ALL49" s="691"/>
      <c r="ALM49" s="691"/>
      <c r="ALN49" s="691"/>
      <c r="ALO49" s="691"/>
      <c r="ALP49" s="691"/>
      <c r="ALQ49" s="691"/>
      <c r="ALR49" s="691"/>
      <c r="ALS49" s="691"/>
      <c r="ALT49" s="691"/>
      <c r="ALU49" s="691"/>
      <c r="ALV49" s="691"/>
      <c r="ALW49" s="691"/>
      <c r="ALX49" s="691"/>
      <c r="ALY49" s="691"/>
      <c r="ALZ49" s="691"/>
      <c r="AMA49" s="691"/>
      <c r="AMB49" s="691"/>
      <c r="AMC49" s="691"/>
      <c r="AMD49" s="691"/>
      <c r="AME49" s="691"/>
      <c r="AMF49" s="691"/>
      <c r="AMG49" s="691"/>
      <c r="AMH49" s="691"/>
      <c r="AMI49" s="691"/>
      <c r="AMJ49" s="691"/>
    </row>
    <row r="50" spans="1:1024" ht="38.25" x14ac:dyDescent="0.2">
      <c r="A50" s="691"/>
      <c r="B50" s="708"/>
      <c r="C50" s="709" t="s">
        <v>800</v>
      </c>
      <c r="D50" s="710"/>
      <c r="E50" s="711"/>
      <c r="F50" s="711"/>
      <c r="G50" s="710"/>
      <c r="H50" s="711"/>
      <c r="I50" s="711"/>
      <c r="J50" s="711"/>
      <c r="K50" s="711"/>
      <c r="L50" s="711"/>
      <c r="M50" s="711"/>
      <c r="N50" s="711"/>
      <c r="O50" s="711"/>
      <c r="P50" s="711"/>
      <c r="Q50" s="711"/>
      <c r="R50" s="712"/>
      <c r="S50" s="711"/>
      <c r="T50" s="711"/>
      <c r="U50" s="713" t="s">
        <v>497</v>
      </c>
      <c r="V50" s="704" t="s">
        <v>124</v>
      </c>
      <c r="W50" s="704" t="s">
        <v>498</v>
      </c>
      <c r="X50" s="696">
        <v>879.73050799999987</v>
      </c>
      <c r="Y50" s="696">
        <v>906.12000000000023</v>
      </c>
      <c r="Z50" s="696">
        <v>775.5</v>
      </c>
      <c r="AA50" s="696">
        <v>852.47872000000041</v>
      </c>
      <c r="AB50" s="696">
        <v>775.5</v>
      </c>
      <c r="AC50" s="696">
        <v>775.49999999999977</v>
      </c>
      <c r="AD50" s="696">
        <v>775.5</v>
      </c>
      <c r="AE50" s="696">
        <v>775.49999999999977</v>
      </c>
      <c r="AF50" s="696">
        <v>775.5</v>
      </c>
      <c r="AG50" s="696">
        <v>775.50000000000023</v>
      </c>
      <c r="AH50" s="696">
        <v>775.50000000000023</v>
      </c>
      <c r="AI50" s="696">
        <v>765.79058000000009</v>
      </c>
      <c r="AJ50" s="696">
        <v>503.67977999999982</v>
      </c>
      <c r="AK50" s="696">
        <v>772.14742000000012</v>
      </c>
      <c r="AL50" s="696">
        <v>630.40295000000037</v>
      </c>
      <c r="AM50" s="696">
        <v>245.43199999999999</v>
      </c>
      <c r="AN50" s="696">
        <v>0</v>
      </c>
      <c r="AO50" s="696">
        <v>0</v>
      </c>
      <c r="AP50" s="696">
        <v>0</v>
      </c>
      <c r="AQ50" s="696">
        <v>0</v>
      </c>
      <c r="AR50" s="696">
        <v>0</v>
      </c>
      <c r="AS50" s="696">
        <v>0</v>
      </c>
      <c r="AT50" s="696">
        <v>0</v>
      </c>
      <c r="AU50" s="696">
        <v>0</v>
      </c>
      <c r="AV50" s="696">
        <v>0</v>
      </c>
      <c r="AW50" s="696">
        <v>0</v>
      </c>
      <c r="AX50" s="696">
        <v>0</v>
      </c>
      <c r="AY50" s="696">
        <v>0</v>
      </c>
      <c r="AZ50" s="696">
        <v>0</v>
      </c>
      <c r="BA50" s="696">
        <v>0</v>
      </c>
      <c r="BB50" s="696">
        <v>0</v>
      </c>
      <c r="BC50" s="696">
        <v>0</v>
      </c>
      <c r="BD50" s="696">
        <v>0</v>
      </c>
      <c r="BE50" s="696">
        <v>0</v>
      </c>
      <c r="BF50" s="696">
        <v>0</v>
      </c>
      <c r="BG50" s="696">
        <v>0</v>
      </c>
      <c r="BH50" s="696">
        <v>0</v>
      </c>
      <c r="BI50" s="696">
        <v>0</v>
      </c>
      <c r="BJ50" s="696">
        <v>0</v>
      </c>
      <c r="BK50" s="696">
        <v>0</v>
      </c>
      <c r="BL50" s="696">
        <v>0</v>
      </c>
      <c r="BM50" s="696">
        <v>0</v>
      </c>
      <c r="BN50" s="696">
        <v>0</v>
      </c>
      <c r="BO50" s="696">
        <v>0</v>
      </c>
      <c r="BP50" s="696">
        <v>0</v>
      </c>
      <c r="BQ50" s="696">
        <v>0</v>
      </c>
      <c r="BR50" s="696">
        <v>0</v>
      </c>
      <c r="BS50" s="696">
        <v>0</v>
      </c>
      <c r="BT50" s="696">
        <v>0</v>
      </c>
      <c r="BU50" s="696">
        <v>0</v>
      </c>
      <c r="BV50" s="696">
        <v>0</v>
      </c>
      <c r="BW50" s="696">
        <v>0</v>
      </c>
      <c r="BX50" s="696">
        <v>0</v>
      </c>
      <c r="BY50" s="696">
        <v>0</v>
      </c>
      <c r="BZ50" s="696">
        <v>0</v>
      </c>
      <c r="CA50" s="696">
        <v>0</v>
      </c>
      <c r="CB50" s="696">
        <v>0</v>
      </c>
      <c r="CC50" s="696">
        <v>0</v>
      </c>
      <c r="CD50" s="696">
        <v>0</v>
      </c>
      <c r="CE50" s="696">
        <v>0</v>
      </c>
      <c r="CF50" s="696">
        <v>0</v>
      </c>
      <c r="CG50" s="696">
        <v>0</v>
      </c>
      <c r="CH50" s="696">
        <v>0</v>
      </c>
      <c r="CI50" s="696">
        <v>0</v>
      </c>
      <c r="CJ50" s="696">
        <v>0</v>
      </c>
      <c r="CK50" s="696">
        <v>0</v>
      </c>
      <c r="CL50" s="696">
        <v>0</v>
      </c>
      <c r="CM50" s="696">
        <v>0</v>
      </c>
      <c r="CN50" s="696">
        <v>0</v>
      </c>
      <c r="CO50" s="696">
        <v>0</v>
      </c>
      <c r="CP50" s="696">
        <v>0</v>
      </c>
      <c r="CQ50" s="696">
        <v>0</v>
      </c>
      <c r="CR50" s="696">
        <v>0</v>
      </c>
      <c r="CS50" s="696">
        <v>0</v>
      </c>
      <c r="CT50" s="696">
        <v>0</v>
      </c>
      <c r="CU50" s="696">
        <v>0</v>
      </c>
      <c r="CV50" s="696">
        <v>0</v>
      </c>
      <c r="CW50" s="696">
        <v>0</v>
      </c>
      <c r="CX50" s="696">
        <v>0</v>
      </c>
      <c r="CY50" s="696">
        <v>0</v>
      </c>
      <c r="CZ50" s="705">
        <v>0</v>
      </c>
      <c r="DA50" s="706">
        <v>0</v>
      </c>
      <c r="DB50" s="706">
        <v>0</v>
      </c>
      <c r="DC50" s="706">
        <v>0</v>
      </c>
      <c r="DD50" s="706">
        <v>0</v>
      </c>
      <c r="DE50" s="706">
        <v>0</v>
      </c>
      <c r="DF50" s="706">
        <v>0</v>
      </c>
      <c r="DG50" s="706">
        <v>0</v>
      </c>
      <c r="DH50" s="706">
        <v>0</v>
      </c>
      <c r="DI50" s="706">
        <v>0</v>
      </c>
      <c r="DJ50" s="706">
        <v>0</v>
      </c>
      <c r="DK50" s="706">
        <v>0</v>
      </c>
      <c r="DL50" s="706">
        <v>0</v>
      </c>
      <c r="DM50" s="706">
        <v>0</v>
      </c>
      <c r="DN50" s="706">
        <v>0</v>
      </c>
      <c r="DO50" s="706">
        <v>0</v>
      </c>
      <c r="DP50" s="706">
        <v>0</v>
      </c>
      <c r="DQ50" s="706">
        <v>0</v>
      </c>
      <c r="DR50" s="706">
        <v>0</v>
      </c>
      <c r="DS50" s="706">
        <v>0</v>
      </c>
      <c r="DT50" s="706">
        <v>0</v>
      </c>
      <c r="DU50" s="706">
        <v>0</v>
      </c>
      <c r="DV50" s="706">
        <v>0</v>
      </c>
      <c r="DW50" s="707">
        <v>0</v>
      </c>
      <c r="DX50" s="470"/>
      <c r="DY50" s="691"/>
      <c r="DZ50" s="691"/>
      <c r="EA50" s="691"/>
      <c r="EB50" s="691"/>
      <c r="EC50" s="691"/>
      <c r="ED50" s="691"/>
      <c r="EE50" s="691"/>
      <c r="EF50" s="691"/>
      <c r="EG50" s="691"/>
      <c r="EH50" s="691"/>
      <c r="EI50" s="691"/>
      <c r="EJ50" s="691"/>
      <c r="EK50" s="691"/>
      <c r="EL50" s="691"/>
      <c r="EM50" s="691"/>
      <c r="EN50" s="691"/>
      <c r="EO50" s="691"/>
      <c r="EP50" s="691"/>
      <c r="EQ50" s="691"/>
      <c r="ER50" s="691"/>
      <c r="ES50" s="691"/>
      <c r="ET50" s="691"/>
      <c r="EU50" s="691"/>
      <c r="EV50" s="691"/>
      <c r="EW50" s="691"/>
      <c r="EX50" s="691"/>
      <c r="EY50" s="691"/>
      <c r="EZ50" s="691"/>
      <c r="FA50" s="691"/>
      <c r="FB50" s="691"/>
      <c r="FC50" s="691"/>
      <c r="FD50" s="691"/>
      <c r="FE50" s="691"/>
      <c r="FF50" s="691"/>
      <c r="FG50" s="691"/>
      <c r="FH50" s="691"/>
      <c r="FI50" s="691"/>
      <c r="FJ50" s="691"/>
      <c r="FK50" s="691"/>
      <c r="FL50" s="691"/>
      <c r="FM50" s="691"/>
      <c r="FN50" s="691"/>
      <c r="FO50" s="691"/>
      <c r="FP50" s="691"/>
      <c r="FQ50" s="691"/>
      <c r="FR50" s="691"/>
      <c r="FS50" s="691"/>
      <c r="FT50" s="691"/>
      <c r="FU50" s="691"/>
      <c r="FV50" s="691"/>
      <c r="FW50" s="691"/>
      <c r="FX50" s="691"/>
      <c r="FY50" s="691"/>
      <c r="FZ50" s="691"/>
      <c r="GA50" s="691"/>
      <c r="GB50" s="691"/>
      <c r="GC50" s="691"/>
      <c r="GD50" s="691"/>
      <c r="GE50" s="691"/>
      <c r="GF50" s="691"/>
      <c r="GG50" s="691"/>
      <c r="GH50" s="691"/>
      <c r="GI50" s="691"/>
      <c r="GJ50" s="691"/>
      <c r="GK50" s="691"/>
      <c r="GL50" s="691"/>
      <c r="GM50" s="691"/>
      <c r="GN50" s="691"/>
      <c r="GO50" s="691"/>
      <c r="GP50" s="691"/>
      <c r="GQ50" s="691"/>
      <c r="GR50" s="691"/>
      <c r="GS50" s="691"/>
      <c r="GT50" s="691"/>
      <c r="GU50" s="691"/>
      <c r="GV50" s="691"/>
      <c r="GW50" s="691"/>
      <c r="GX50" s="691"/>
      <c r="GY50" s="691"/>
      <c r="GZ50" s="691"/>
      <c r="HA50" s="691"/>
      <c r="HB50" s="691"/>
      <c r="HC50" s="691"/>
      <c r="HD50" s="691"/>
      <c r="HE50" s="691"/>
      <c r="HF50" s="691"/>
      <c r="HG50" s="691"/>
      <c r="HH50" s="691"/>
      <c r="HI50" s="691"/>
      <c r="HJ50" s="691"/>
      <c r="HK50" s="691"/>
      <c r="HL50" s="691"/>
      <c r="HM50" s="691"/>
      <c r="HN50" s="691"/>
      <c r="HO50" s="691"/>
      <c r="HP50" s="691"/>
      <c r="HQ50" s="691"/>
      <c r="HR50" s="691"/>
      <c r="HS50" s="691"/>
      <c r="HT50" s="691"/>
      <c r="HU50" s="691"/>
      <c r="HV50" s="691"/>
      <c r="HW50" s="691"/>
      <c r="HX50" s="691"/>
      <c r="HY50" s="691"/>
      <c r="HZ50" s="691"/>
      <c r="IA50" s="691"/>
      <c r="IB50" s="691"/>
      <c r="IC50" s="691"/>
      <c r="ID50" s="691"/>
      <c r="IE50" s="691"/>
      <c r="IF50" s="691"/>
      <c r="IG50" s="691"/>
      <c r="IH50" s="691"/>
      <c r="II50" s="691"/>
      <c r="IJ50" s="691"/>
      <c r="IK50" s="691"/>
      <c r="IL50" s="691"/>
      <c r="IM50" s="691"/>
      <c r="IN50" s="691"/>
      <c r="IO50" s="691"/>
      <c r="IP50" s="691"/>
      <c r="IQ50" s="691"/>
      <c r="IR50" s="691"/>
      <c r="IS50" s="691"/>
      <c r="IT50" s="691"/>
      <c r="IU50" s="691"/>
      <c r="IV50" s="691"/>
      <c r="IW50" s="691"/>
      <c r="IX50" s="691"/>
      <c r="IY50" s="691"/>
      <c r="IZ50" s="691"/>
      <c r="JA50" s="691"/>
      <c r="JB50" s="691"/>
      <c r="JC50" s="691"/>
      <c r="JD50" s="691"/>
      <c r="JE50" s="691"/>
      <c r="JF50" s="691"/>
      <c r="JG50" s="691"/>
      <c r="JH50" s="691"/>
      <c r="JI50" s="691"/>
      <c r="JJ50" s="691"/>
      <c r="JK50" s="691"/>
      <c r="JL50" s="691"/>
      <c r="JM50" s="691"/>
      <c r="JN50" s="691"/>
      <c r="JO50" s="691"/>
      <c r="JP50" s="691"/>
      <c r="JQ50" s="691"/>
      <c r="JR50" s="691"/>
      <c r="JS50" s="691"/>
      <c r="JT50" s="691"/>
      <c r="JU50" s="691"/>
      <c r="JV50" s="691"/>
      <c r="JW50" s="691"/>
      <c r="JX50" s="691"/>
      <c r="JY50" s="691"/>
      <c r="JZ50" s="691"/>
      <c r="KA50" s="691"/>
      <c r="KB50" s="691"/>
      <c r="KC50" s="691"/>
      <c r="KD50" s="691"/>
      <c r="KE50" s="691"/>
      <c r="KF50" s="691"/>
      <c r="KG50" s="691"/>
      <c r="KH50" s="691"/>
      <c r="KI50" s="691"/>
      <c r="KJ50" s="691"/>
      <c r="KK50" s="691"/>
      <c r="KL50" s="691"/>
      <c r="KM50" s="691"/>
      <c r="KN50" s="691"/>
      <c r="KO50" s="691"/>
      <c r="KP50" s="691"/>
      <c r="KQ50" s="691"/>
      <c r="KR50" s="691"/>
      <c r="KS50" s="691"/>
      <c r="KT50" s="691"/>
      <c r="KU50" s="691"/>
      <c r="KV50" s="691"/>
      <c r="KW50" s="691"/>
      <c r="KX50" s="691"/>
      <c r="KY50" s="691"/>
      <c r="KZ50" s="691"/>
      <c r="LA50" s="691"/>
      <c r="LB50" s="691"/>
      <c r="LC50" s="691"/>
      <c r="LD50" s="691"/>
      <c r="LE50" s="691"/>
      <c r="LF50" s="691"/>
      <c r="LG50" s="691"/>
      <c r="LH50" s="691"/>
      <c r="LI50" s="691"/>
      <c r="LJ50" s="691"/>
      <c r="LK50" s="691"/>
      <c r="LL50" s="691"/>
      <c r="LM50" s="691"/>
      <c r="LN50" s="691"/>
      <c r="LO50" s="691"/>
      <c r="LP50" s="691"/>
      <c r="LQ50" s="691"/>
      <c r="LR50" s="691"/>
      <c r="LS50" s="691"/>
      <c r="LT50" s="691"/>
      <c r="LU50" s="691"/>
      <c r="LV50" s="691"/>
      <c r="LW50" s="691"/>
      <c r="LX50" s="691"/>
      <c r="LY50" s="691"/>
      <c r="LZ50" s="691"/>
      <c r="MA50" s="691"/>
      <c r="MB50" s="691"/>
      <c r="MC50" s="691"/>
      <c r="MD50" s="691"/>
      <c r="ME50" s="691"/>
      <c r="MF50" s="691"/>
      <c r="MG50" s="691"/>
      <c r="MH50" s="691"/>
      <c r="MI50" s="691"/>
      <c r="MJ50" s="691"/>
      <c r="MK50" s="691"/>
      <c r="ML50" s="691"/>
      <c r="MM50" s="691"/>
      <c r="MN50" s="691"/>
      <c r="MO50" s="691"/>
      <c r="MP50" s="691"/>
      <c r="MQ50" s="691"/>
      <c r="MR50" s="691"/>
      <c r="MS50" s="691"/>
      <c r="MT50" s="691"/>
      <c r="MU50" s="691"/>
      <c r="MV50" s="691"/>
      <c r="MW50" s="691"/>
      <c r="MX50" s="691"/>
      <c r="MY50" s="691"/>
      <c r="MZ50" s="691"/>
      <c r="NA50" s="691"/>
      <c r="NB50" s="691"/>
      <c r="NC50" s="691"/>
      <c r="ND50" s="691"/>
      <c r="NE50" s="691"/>
      <c r="NF50" s="691"/>
      <c r="NG50" s="691"/>
      <c r="NH50" s="691"/>
      <c r="NI50" s="691"/>
      <c r="NJ50" s="691"/>
      <c r="NK50" s="691"/>
      <c r="NL50" s="691"/>
      <c r="NM50" s="691"/>
      <c r="NN50" s="691"/>
      <c r="NO50" s="691"/>
      <c r="NP50" s="691"/>
      <c r="NQ50" s="691"/>
      <c r="NR50" s="691"/>
      <c r="NS50" s="691"/>
      <c r="NT50" s="691"/>
      <c r="NU50" s="691"/>
      <c r="NV50" s="691"/>
      <c r="NW50" s="691"/>
      <c r="NX50" s="691"/>
      <c r="NY50" s="691"/>
      <c r="NZ50" s="691"/>
      <c r="OA50" s="691"/>
      <c r="OB50" s="691"/>
      <c r="OC50" s="691"/>
      <c r="OD50" s="691"/>
      <c r="OE50" s="691"/>
      <c r="OF50" s="691"/>
      <c r="OG50" s="691"/>
      <c r="OH50" s="691"/>
      <c r="OI50" s="691"/>
      <c r="OJ50" s="691"/>
      <c r="OK50" s="691"/>
      <c r="OL50" s="691"/>
      <c r="OM50" s="691"/>
      <c r="ON50" s="691"/>
      <c r="OO50" s="691"/>
      <c r="OP50" s="691"/>
      <c r="OQ50" s="691"/>
      <c r="OR50" s="691"/>
      <c r="OS50" s="691"/>
      <c r="OT50" s="691"/>
      <c r="OU50" s="691"/>
      <c r="OV50" s="691"/>
      <c r="OW50" s="691"/>
      <c r="OX50" s="691"/>
      <c r="OY50" s="691"/>
      <c r="OZ50" s="691"/>
      <c r="PA50" s="691"/>
      <c r="PB50" s="691"/>
      <c r="PC50" s="691"/>
      <c r="PD50" s="691"/>
      <c r="PE50" s="691"/>
      <c r="PF50" s="691"/>
      <c r="PG50" s="691"/>
      <c r="PH50" s="691"/>
      <c r="PI50" s="691"/>
      <c r="PJ50" s="691"/>
      <c r="PK50" s="691"/>
      <c r="PL50" s="691"/>
      <c r="PM50" s="691"/>
      <c r="PN50" s="691"/>
      <c r="PO50" s="691"/>
      <c r="PP50" s="691"/>
      <c r="PQ50" s="691"/>
      <c r="PR50" s="691"/>
      <c r="PS50" s="691"/>
      <c r="PT50" s="691"/>
      <c r="PU50" s="691"/>
      <c r="PV50" s="691"/>
      <c r="PW50" s="691"/>
      <c r="PX50" s="691"/>
      <c r="PY50" s="691"/>
      <c r="PZ50" s="691"/>
      <c r="QA50" s="691"/>
      <c r="QB50" s="691"/>
      <c r="QC50" s="691"/>
      <c r="QD50" s="691"/>
      <c r="QE50" s="691"/>
      <c r="QF50" s="691"/>
      <c r="QG50" s="691"/>
      <c r="QH50" s="691"/>
      <c r="QI50" s="691"/>
      <c r="QJ50" s="691"/>
      <c r="QK50" s="691"/>
      <c r="QL50" s="691"/>
      <c r="QM50" s="691"/>
      <c r="QN50" s="691"/>
      <c r="QO50" s="691"/>
      <c r="QP50" s="691"/>
      <c r="QQ50" s="691"/>
      <c r="QR50" s="691"/>
      <c r="QS50" s="691"/>
      <c r="QT50" s="691"/>
      <c r="QU50" s="691"/>
      <c r="QV50" s="691"/>
      <c r="QW50" s="691"/>
      <c r="QX50" s="691"/>
      <c r="QY50" s="691"/>
      <c r="QZ50" s="691"/>
      <c r="RA50" s="691"/>
      <c r="RB50" s="691"/>
      <c r="RC50" s="691"/>
      <c r="RD50" s="691"/>
      <c r="RE50" s="691"/>
      <c r="RF50" s="691"/>
      <c r="RG50" s="691"/>
      <c r="RH50" s="691"/>
      <c r="RI50" s="691"/>
      <c r="RJ50" s="691"/>
      <c r="RK50" s="691"/>
      <c r="RL50" s="691"/>
      <c r="RM50" s="691"/>
      <c r="RN50" s="691"/>
      <c r="RO50" s="691"/>
      <c r="RP50" s="691"/>
      <c r="RQ50" s="691"/>
      <c r="RR50" s="691"/>
      <c r="RS50" s="691"/>
      <c r="RT50" s="691"/>
      <c r="RU50" s="691"/>
      <c r="RV50" s="691"/>
      <c r="RW50" s="691"/>
      <c r="RX50" s="691"/>
      <c r="RY50" s="691"/>
      <c r="RZ50" s="691"/>
      <c r="SA50" s="691"/>
      <c r="SB50" s="691"/>
      <c r="SC50" s="691"/>
      <c r="SD50" s="691"/>
      <c r="SE50" s="691"/>
      <c r="SF50" s="691"/>
      <c r="SG50" s="691"/>
      <c r="SH50" s="691"/>
      <c r="SI50" s="691"/>
      <c r="SJ50" s="691"/>
      <c r="SK50" s="691"/>
      <c r="SL50" s="691"/>
      <c r="SM50" s="691"/>
      <c r="SN50" s="691"/>
      <c r="SO50" s="691"/>
      <c r="SP50" s="691"/>
      <c r="SQ50" s="691"/>
      <c r="SR50" s="691"/>
      <c r="SS50" s="691"/>
      <c r="ST50" s="691"/>
      <c r="SU50" s="691"/>
      <c r="SV50" s="691"/>
      <c r="SW50" s="691"/>
      <c r="SX50" s="691"/>
      <c r="SY50" s="691"/>
      <c r="SZ50" s="691"/>
      <c r="TA50" s="691"/>
      <c r="TB50" s="691"/>
      <c r="TC50" s="691"/>
      <c r="TD50" s="691"/>
      <c r="TE50" s="691"/>
      <c r="TF50" s="691"/>
      <c r="TG50" s="691"/>
      <c r="TH50" s="691"/>
      <c r="TI50" s="691"/>
      <c r="TJ50" s="691"/>
      <c r="TK50" s="691"/>
      <c r="TL50" s="691"/>
      <c r="TM50" s="691"/>
      <c r="TN50" s="691"/>
      <c r="TO50" s="691"/>
      <c r="TP50" s="691"/>
      <c r="TQ50" s="691"/>
      <c r="TR50" s="691"/>
      <c r="TS50" s="691"/>
      <c r="TT50" s="691"/>
      <c r="TU50" s="691"/>
      <c r="TV50" s="691"/>
      <c r="TW50" s="691"/>
      <c r="TX50" s="691"/>
      <c r="TY50" s="691"/>
      <c r="TZ50" s="691"/>
      <c r="UA50" s="691"/>
      <c r="UB50" s="691"/>
      <c r="UC50" s="691"/>
      <c r="UD50" s="691"/>
      <c r="UE50" s="691"/>
      <c r="UF50" s="691"/>
      <c r="UG50" s="691"/>
      <c r="UH50" s="691"/>
      <c r="UI50" s="691"/>
      <c r="UJ50" s="691"/>
      <c r="UK50" s="691"/>
      <c r="UL50" s="691"/>
      <c r="UM50" s="691"/>
      <c r="UN50" s="691"/>
      <c r="UO50" s="691"/>
      <c r="UP50" s="691"/>
      <c r="UQ50" s="691"/>
      <c r="UR50" s="691"/>
      <c r="US50" s="691"/>
      <c r="UT50" s="691"/>
      <c r="UU50" s="691"/>
      <c r="UV50" s="691"/>
      <c r="UW50" s="691"/>
      <c r="UX50" s="691"/>
      <c r="UY50" s="691"/>
      <c r="UZ50" s="691"/>
      <c r="VA50" s="691"/>
      <c r="VB50" s="691"/>
      <c r="VC50" s="691"/>
      <c r="VD50" s="691"/>
      <c r="VE50" s="691"/>
      <c r="VF50" s="691"/>
      <c r="VG50" s="691"/>
      <c r="VH50" s="691"/>
      <c r="VI50" s="691"/>
      <c r="VJ50" s="691"/>
      <c r="VK50" s="691"/>
      <c r="VL50" s="691"/>
      <c r="VM50" s="691"/>
      <c r="VN50" s="691"/>
      <c r="VO50" s="691"/>
      <c r="VP50" s="691"/>
      <c r="VQ50" s="691"/>
      <c r="VR50" s="691"/>
      <c r="VS50" s="691"/>
      <c r="VT50" s="691"/>
      <c r="VU50" s="691"/>
      <c r="VV50" s="691"/>
      <c r="VW50" s="691"/>
      <c r="VX50" s="691"/>
      <c r="VY50" s="691"/>
      <c r="VZ50" s="691"/>
      <c r="WA50" s="691"/>
      <c r="WB50" s="691"/>
      <c r="WC50" s="691"/>
      <c r="WD50" s="691"/>
      <c r="WE50" s="691"/>
      <c r="WF50" s="691"/>
      <c r="WG50" s="691"/>
      <c r="WH50" s="691"/>
      <c r="WI50" s="691"/>
      <c r="WJ50" s="691"/>
      <c r="WK50" s="691"/>
      <c r="WL50" s="691"/>
      <c r="WM50" s="691"/>
      <c r="WN50" s="691"/>
      <c r="WO50" s="691"/>
      <c r="WP50" s="691"/>
      <c r="WQ50" s="691"/>
      <c r="WR50" s="691"/>
      <c r="WS50" s="691"/>
      <c r="WT50" s="691"/>
      <c r="WU50" s="691"/>
      <c r="WV50" s="691"/>
      <c r="WW50" s="691"/>
      <c r="WX50" s="691"/>
      <c r="WY50" s="691"/>
      <c r="WZ50" s="691"/>
      <c r="XA50" s="691"/>
      <c r="XB50" s="691"/>
      <c r="XC50" s="691"/>
      <c r="XD50" s="691"/>
      <c r="XE50" s="691"/>
      <c r="XF50" s="691"/>
      <c r="XG50" s="691"/>
      <c r="XH50" s="691"/>
      <c r="XI50" s="691"/>
      <c r="XJ50" s="691"/>
      <c r="XK50" s="691"/>
      <c r="XL50" s="691"/>
      <c r="XM50" s="691"/>
      <c r="XN50" s="691"/>
      <c r="XO50" s="691"/>
      <c r="XP50" s="691"/>
      <c r="XQ50" s="691"/>
      <c r="XR50" s="691"/>
      <c r="XS50" s="691"/>
      <c r="XT50" s="691"/>
      <c r="XU50" s="691"/>
      <c r="XV50" s="691"/>
      <c r="XW50" s="691"/>
      <c r="XX50" s="691"/>
      <c r="XY50" s="691"/>
      <c r="XZ50" s="691"/>
      <c r="YA50" s="691"/>
      <c r="YB50" s="691"/>
      <c r="YC50" s="691"/>
      <c r="YD50" s="691"/>
      <c r="YE50" s="691"/>
      <c r="YF50" s="691"/>
      <c r="YG50" s="691"/>
      <c r="YH50" s="691"/>
      <c r="YI50" s="691"/>
      <c r="YJ50" s="691"/>
      <c r="YK50" s="691"/>
      <c r="YL50" s="691"/>
      <c r="YM50" s="691"/>
      <c r="YN50" s="691"/>
      <c r="YO50" s="691"/>
      <c r="YP50" s="691"/>
      <c r="YQ50" s="691"/>
      <c r="YR50" s="691"/>
      <c r="YS50" s="691"/>
      <c r="YT50" s="691"/>
      <c r="YU50" s="691"/>
      <c r="YV50" s="691"/>
      <c r="YW50" s="691"/>
      <c r="YX50" s="691"/>
      <c r="YY50" s="691"/>
      <c r="YZ50" s="691"/>
      <c r="ZA50" s="691"/>
      <c r="ZB50" s="691"/>
      <c r="ZC50" s="691"/>
      <c r="ZD50" s="691"/>
      <c r="ZE50" s="691"/>
      <c r="ZF50" s="691"/>
      <c r="ZG50" s="691"/>
      <c r="ZH50" s="691"/>
      <c r="ZI50" s="691"/>
      <c r="ZJ50" s="691"/>
      <c r="ZK50" s="691"/>
      <c r="ZL50" s="691"/>
      <c r="ZM50" s="691"/>
      <c r="ZN50" s="691"/>
      <c r="ZO50" s="691"/>
      <c r="ZP50" s="691"/>
      <c r="ZQ50" s="691"/>
      <c r="ZR50" s="691"/>
      <c r="ZS50" s="691"/>
      <c r="ZT50" s="691"/>
      <c r="ZU50" s="691"/>
      <c r="ZV50" s="691"/>
      <c r="ZW50" s="691"/>
      <c r="ZX50" s="691"/>
      <c r="ZY50" s="691"/>
      <c r="ZZ50" s="691"/>
      <c r="AAA50" s="691"/>
      <c r="AAB50" s="691"/>
      <c r="AAC50" s="691"/>
      <c r="AAD50" s="691"/>
      <c r="AAE50" s="691"/>
      <c r="AAF50" s="691"/>
      <c r="AAG50" s="691"/>
      <c r="AAH50" s="691"/>
      <c r="AAI50" s="691"/>
      <c r="AAJ50" s="691"/>
      <c r="AAK50" s="691"/>
      <c r="AAL50" s="691"/>
      <c r="AAM50" s="691"/>
      <c r="AAN50" s="691"/>
      <c r="AAO50" s="691"/>
      <c r="AAP50" s="691"/>
      <c r="AAQ50" s="691"/>
      <c r="AAR50" s="691"/>
      <c r="AAS50" s="691"/>
      <c r="AAT50" s="691"/>
      <c r="AAU50" s="691"/>
      <c r="AAV50" s="691"/>
      <c r="AAW50" s="691"/>
      <c r="AAX50" s="691"/>
      <c r="AAY50" s="691"/>
      <c r="AAZ50" s="691"/>
      <c r="ABA50" s="691"/>
      <c r="ABB50" s="691"/>
      <c r="ABC50" s="691"/>
      <c r="ABD50" s="691"/>
      <c r="ABE50" s="691"/>
      <c r="ABF50" s="691"/>
      <c r="ABG50" s="691"/>
      <c r="ABH50" s="691"/>
      <c r="ABI50" s="691"/>
      <c r="ABJ50" s="691"/>
      <c r="ABK50" s="691"/>
      <c r="ABL50" s="691"/>
      <c r="ABM50" s="691"/>
      <c r="ABN50" s="691"/>
      <c r="ABO50" s="691"/>
      <c r="ABP50" s="691"/>
      <c r="ABQ50" s="691"/>
      <c r="ABR50" s="691"/>
      <c r="ABS50" s="691"/>
      <c r="ABT50" s="691"/>
      <c r="ABU50" s="691"/>
      <c r="ABV50" s="691"/>
      <c r="ABW50" s="691"/>
      <c r="ABX50" s="691"/>
      <c r="ABY50" s="691"/>
      <c r="ABZ50" s="691"/>
      <c r="ACA50" s="691"/>
      <c r="ACB50" s="691"/>
      <c r="ACC50" s="691"/>
      <c r="ACD50" s="691"/>
      <c r="ACE50" s="691"/>
      <c r="ACF50" s="691"/>
      <c r="ACG50" s="691"/>
      <c r="ACH50" s="691"/>
      <c r="ACI50" s="691"/>
      <c r="ACJ50" s="691"/>
      <c r="ACK50" s="691"/>
      <c r="ACL50" s="691"/>
      <c r="ACM50" s="691"/>
      <c r="ACN50" s="691"/>
      <c r="ACO50" s="691"/>
      <c r="ACP50" s="691"/>
      <c r="ACQ50" s="691"/>
      <c r="ACR50" s="691"/>
      <c r="ACS50" s="691"/>
      <c r="ACT50" s="691"/>
      <c r="ACU50" s="691"/>
      <c r="ACV50" s="691"/>
      <c r="ACW50" s="691"/>
      <c r="ACX50" s="691"/>
      <c r="ACY50" s="691"/>
      <c r="ACZ50" s="691"/>
      <c r="ADA50" s="691"/>
      <c r="ADB50" s="691"/>
      <c r="ADC50" s="691"/>
      <c r="ADD50" s="691"/>
      <c r="ADE50" s="691"/>
      <c r="ADF50" s="691"/>
      <c r="ADG50" s="691"/>
      <c r="ADH50" s="691"/>
      <c r="ADI50" s="691"/>
      <c r="ADJ50" s="691"/>
      <c r="ADK50" s="691"/>
      <c r="ADL50" s="691"/>
      <c r="ADM50" s="691"/>
      <c r="ADN50" s="691"/>
      <c r="ADO50" s="691"/>
      <c r="ADP50" s="691"/>
      <c r="ADQ50" s="691"/>
      <c r="ADR50" s="691"/>
      <c r="ADS50" s="691"/>
      <c r="ADT50" s="691"/>
      <c r="ADU50" s="691"/>
      <c r="ADV50" s="691"/>
      <c r="ADW50" s="691"/>
      <c r="ADX50" s="691"/>
      <c r="ADY50" s="691"/>
      <c r="ADZ50" s="691"/>
      <c r="AEA50" s="691"/>
      <c r="AEB50" s="691"/>
      <c r="AEC50" s="691"/>
      <c r="AED50" s="691"/>
      <c r="AEE50" s="691"/>
      <c r="AEF50" s="691"/>
      <c r="AEG50" s="691"/>
      <c r="AEH50" s="691"/>
      <c r="AEI50" s="691"/>
      <c r="AEJ50" s="691"/>
      <c r="AEK50" s="691"/>
      <c r="AEL50" s="691"/>
      <c r="AEM50" s="691"/>
      <c r="AEN50" s="691"/>
      <c r="AEO50" s="691"/>
      <c r="AEP50" s="691"/>
      <c r="AEQ50" s="691"/>
      <c r="AER50" s="691"/>
      <c r="AES50" s="691"/>
      <c r="AET50" s="691"/>
      <c r="AEU50" s="691"/>
      <c r="AEV50" s="691"/>
      <c r="AEW50" s="691"/>
      <c r="AEX50" s="691"/>
      <c r="AEY50" s="691"/>
      <c r="AEZ50" s="691"/>
      <c r="AFA50" s="691"/>
      <c r="AFB50" s="691"/>
      <c r="AFC50" s="691"/>
      <c r="AFD50" s="691"/>
      <c r="AFE50" s="691"/>
      <c r="AFF50" s="691"/>
      <c r="AFG50" s="691"/>
      <c r="AFH50" s="691"/>
      <c r="AFI50" s="691"/>
      <c r="AFJ50" s="691"/>
      <c r="AFK50" s="691"/>
      <c r="AFL50" s="691"/>
      <c r="AFM50" s="691"/>
      <c r="AFN50" s="691"/>
      <c r="AFO50" s="691"/>
      <c r="AFP50" s="691"/>
      <c r="AFQ50" s="691"/>
      <c r="AFR50" s="691"/>
      <c r="AFS50" s="691"/>
      <c r="AFT50" s="691"/>
      <c r="AFU50" s="691"/>
      <c r="AFV50" s="691"/>
      <c r="AFW50" s="691"/>
      <c r="AFX50" s="691"/>
      <c r="AFY50" s="691"/>
      <c r="AFZ50" s="691"/>
      <c r="AGA50" s="691"/>
      <c r="AGB50" s="691"/>
      <c r="AGC50" s="691"/>
      <c r="AGD50" s="691"/>
      <c r="AGE50" s="691"/>
      <c r="AGF50" s="691"/>
      <c r="AGG50" s="691"/>
      <c r="AGH50" s="691"/>
      <c r="AGI50" s="691"/>
      <c r="AGJ50" s="691"/>
      <c r="AGK50" s="691"/>
      <c r="AGL50" s="691"/>
      <c r="AGM50" s="691"/>
      <c r="AGN50" s="691"/>
      <c r="AGO50" s="691"/>
      <c r="AGP50" s="691"/>
      <c r="AGQ50" s="691"/>
      <c r="AGR50" s="691"/>
      <c r="AGS50" s="691"/>
      <c r="AGT50" s="691"/>
      <c r="AGU50" s="691"/>
      <c r="AGV50" s="691"/>
      <c r="AGW50" s="691"/>
      <c r="AGX50" s="691"/>
      <c r="AGY50" s="691"/>
      <c r="AGZ50" s="691"/>
      <c r="AHA50" s="691"/>
      <c r="AHB50" s="691"/>
      <c r="AHC50" s="691"/>
      <c r="AHD50" s="691"/>
      <c r="AHE50" s="691"/>
      <c r="AHF50" s="691"/>
      <c r="AHG50" s="691"/>
      <c r="AHH50" s="691"/>
      <c r="AHI50" s="691"/>
      <c r="AHJ50" s="691"/>
      <c r="AHK50" s="691"/>
      <c r="AHL50" s="691"/>
      <c r="AHM50" s="691"/>
      <c r="AHN50" s="691"/>
      <c r="AHO50" s="691"/>
      <c r="AHP50" s="691"/>
      <c r="AHQ50" s="691"/>
      <c r="AHR50" s="691"/>
      <c r="AHS50" s="691"/>
      <c r="AHT50" s="691"/>
      <c r="AHU50" s="691"/>
      <c r="AHV50" s="691"/>
      <c r="AHW50" s="691"/>
      <c r="AHX50" s="691"/>
      <c r="AHY50" s="691"/>
      <c r="AHZ50" s="691"/>
      <c r="AIA50" s="691"/>
      <c r="AIB50" s="691"/>
      <c r="AIC50" s="691"/>
      <c r="AID50" s="691"/>
      <c r="AIE50" s="691"/>
      <c r="AIF50" s="691"/>
      <c r="AIG50" s="691"/>
      <c r="AIH50" s="691"/>
      <c r="AII50" s="691"/>
      <c r="AIJ50" s="691"/>
      <c r="AIK50" s="691"/>
      <c r="AIL50" s="691"/>
      <c r="AIM50" s="691"/>
      <c r="AIN50" s="691"/>
      <c r="AIO50" s="691"/>
      <c r="AIP50" s="691"/>
      <c r="AIQ50" s="691"/>
      <c r="AIR50" s="691"/>
      <c r="AIS50" s="691"/>
      <c r="AIT50" s="691"/>
      <c r="AIU50" s="691"/>
      <c r="AIV50" s="691"/>
      <c r="AIW50" s="691"/>
      <c r="AIX50" s="691"/>
      <c r="AIY50" s="691"/>
      <c r="AIZ50" s="691"/>
      <c r="AJA50" s="691"/>
      <c r="AJB50" s="691"/>
      <c r="AJC50" s="691"/>
      <c r="AJD50" s="691"/>
      <c r="AJE50" s="691"/>
      <c r="AJF50" s="691"/>
      <c r="AJG50" s="691"/>
      <c r="AJH50" s="691"/>
      <c r="AJI50" s="691"/>
      <c r="AJJ50" s="691"/>
      <c r="AJK50" s="691"/>
      <c r="AJL50" s="691"/>
      <c r="AJM50" s="691"/>
      <c r="AJN50" s="691"/>
      <c r="AJO50" s="691"/>
      <c r="AJP50" s="691"/>
      <c r="AJQ50" s="691"/>
      <c r="AJR50" s="691"/>
      <c r="AJS50" s="691"/>
      <c r="AJT50" s="691"/>
      <c r="AJU50" s="691"/>
      <c r="AJV50" s="691"/>
      <c r="AJW50" s="691"/>
      <c r="AJX50" s="691"/>
      <c r="AJY50" s="691"/>
      <c r="AJZ50" s="691"/>
      <c r="AKA50" s="691"/>
      <c r="AKB50" s="691"/>
      <c r="AKC50" s="691"/>
      <c r="AKD50" s="691"/>
      <c r="AKE50" s="691"/>
      <c r="AKF50" s="691"/>
      <c r="AKG50" s="691"/>
      <c r="AKH50" s="691"/>
      <c r="AKI50" s="691"/>
      <c r="AKJ50" s="691"/>
      <c r="AKK50" s="691"/>
      <c r="AKL50" s="691"/>
      <c r="AKM50" s="691"/>
      <c r="AKN50" s="691"/>
      <c r="AKO50" s="691"/>
      <c r="AKP50" s="691"/>
      <c r="AKQ50" s="691"/>
      <c r="AKR50" s="691"/>
      <c r="AKS50" s="691"/>
      <c r="AKT50" s="691"/>
      <c r="AKU50" s="691"/>
      <c r="AKV50" s="691"/>
      <c r="AKW50" s="691"/>
      <c r="AKX50" s="691"/>
      <c r="AKY50" s="691"/>
      <c r="AKZ50" s="691"/>
      <c r="ALA50" s="691"/>
      <c r="ALB50" s="691"/>
      <c r="ALC50" s="691"/>
      <c r="ALD50" s="691"/>
      <c r="ALE50" s="691"/>
      <c r="ALF50" s="691"/>
      <c r="ALG50" s="691"/>
      <c r="ALH50" s="691"/>
      <c r="ALI50" s="691"/>
      <c r="ALJ50" s="691"/>
      <c r="ALK50" s="691"/>
      <c r="ALL50" s="691"/>
      <c r="ALM50" s="691"/>
      <c r="ALN50" s="691"/>
      <c r="ALO50" s="691"/>
      <c r="ALP50" s="691"/>
      <c r="ALQ50" s="691"/>
      <c r="ALR50" s="691"/>
      <c r="ALS50" s="691"/>
      <c r="ALT50" s="691"/>
      <c r="ALU50" s="691"/>
      <c r="ALV50" s="691"/>
      <c r="ALW50" s="691"/>
      <c r="ALX50" s="691"/>
      <c r="ALY50" s="691"/>
      <c r="ALZ50" s="691"/>
      <c r="AMA50" s="691"/>
      <c r="AMB50" s="691"/>
      <c r="AMC50" s="691"/>
      <c r="AMD50" s="691"/>
      <c r="AME50" s="691"/>
      <c r="AMF50" s="691"/>
      <c r="AMG50" s="691"/>
      <c r="AMH50" s="691"/>
      <c r="AMI50" s="691"/>
      <c r="AMJ50" s="691"/>
    </row>
    <row r="51" spans="1:1024" x14ac:dyDescent="0.2">
      <c r="A51" s="691"/>
      <c r="B51" s="714"/>
      <c r="C51" s="715"/>
      <c r="D51" s="716"/>
      <c r="E51" s="716"/>
      <c r="F51" s="716"/>
      <c r="G51" s="716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7"/>
      <c r="S51" s="716"/>
      <c r="T51" s="716"/>
      <c r="U51" s="713" t="s">
        <v>499</v>
      </c>
      <c r="V51" s="704" t="s">
        <v>124</v>
      </c>
      <c r="W51" s="704" t="s">
        <v>498</v>
      </c>
      <c r="X51" s="696"/>
      <c r="Y51" s="696"/>
      <c r="Z51" s="696"/>
      <c r="AA51" s="696"/>
      <c r="AB51" s="696"/>
      <c r="AC51" s="696"/>
      <c r="AD51" s="696"/>
      <c r="AE51" s="696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705">
        <v>0</v>
      </c>
      <c r="DA51" s="706">
        <v>0</v>
      </c>
      <c r="DB51" s="706">
        <v>0</v>
      </c>
      <c r="DC51" s="706">
        <v>0</v>
      </c>
      <c r="DD51" s="706">
        <v>0</v>
      </c>
      <c r="DE51" s="706">
        <v>0</v>
      </c>
      <c r="DF51" s="706">
        <v>0</v>
      </c>
      <c r="DG51" s="706">
        <v>0</v>
      </c>
      <c r="DH51" s="706">
        <v>0</v>
      </c>
      <c r="DI51" s="706">
        <v>0</v>
      </c>
      <c r="DJ51" s="706">
        <v>0</v>
      </c>
      <c r="DK51" s="706">
        <v>0</v>
      </c>
      <c r="DL51" s="706">
        <v>0</v>
      </c>
      <c r="DM51" s="706">
        <v>0</v>
      </c>
      <c r="DN51" s="706">
        <v>0</v>
      </c>
      <c r="DO51" s="706">
        <v>0</v>
      </c>
      <c r="DP51" s="706">
        <v>0</v>
      </c>
      <c r="DQ51" s="706">
        <v>0</v>
      </c>
      <c r="DR51" s="706">
        <v>0</v>
      </c>
      <c r="DS51" s="706">
        <v>0</v>
      </c>
      <c r="DT51" s="706">
        <v>0</v>
      </c>
      <c r="DU51" s="706">
        <v>0</v>
      </c>
      <c r="DV51" s="706">
        <v>0</v>
      </c>
      <c r="DW51" s="707">
        <v>0</v>
      </c>
      <c r="DX51" s="470"/>
      <c r="DY51" s="691"/>
      <c r="DZ51" s="691"/>
      <c r="EA51" s="691"/>
      <c r="EB51" s="691"/>
      <c r="EC51" s="691"/>
      <c r="ED51" s="691"/>
      <c r="EE51" s="691"/>
      <c r="EF51" s="691"/>
      <c r="EG51" s="691"/>
      <c r="EH51" s="691"/>
      <c r="EI51" s="691"/>
      <c r="EJ51" s="691"/>
      <c r="EK51" s="691"/>
      <c r="EL51" s="691"/>
      <c r="EM51" s="691"/>
      <c r="EN51" s="691"/>
      <c r="EO51" s="691"/>
      <c r="EP51" s="691"/>
      <c r="EQ51" s="691"/>
      <c r="ER51" s="691"/>
      <c r="ES51" s="691"/>
      <c r="ET51" s="691"/>
      <c r="EU51" s="691"/>
      <c r="EV51" s="691"/>
      <c r="EW51" s="691"/>
      <c r="EX51" s="691"/>
      <c r="EY51" s="691"/>
      <c r="EZ51" s="691"/>
      <c r="FA51" s="691"/>
      <c r="FB51" s="691"/>
      <c r="FC51" s="691"/>
      <c r="FD51" s="691"/>
      <c r="FE51" s="691"/>
      <c r="FF51" s="691"/>
      <c r="FG51" s="691"/>
      <c r="FH51" s="691"/>
      <c r="FI51" s="691"/>
      <c r="FJ51" s="691"/>
      <c r="FK51" s="691"/>
      <c r="FL51" s="691"/>
      <c r="FM51" s="691"/>
      <c r="FN51" s="691"/>
      <c r="FO51" s="691"/>
      <c r="FP51" s="691"/>
      <c r="FQ51" s="691"/>
      <c r="FR51" s="691"/>
      <c r="FS51" s="691"/>
      <c r="FT51" s="691"/>
      <c r="FU51" s="691"/>
      <c r="FV51" s="691"/>
      <c r="FW51" s="691"/>
      <c r="FX51" s="691"/>
      <c r="FY51" s="691"/>
      <c r="FZ51" s="691"/>
      <c r="GA51" s="691"/>
      <c r="GB51" s="691"/>
      <c r="GC51" s="691"/>
      <c r="GD51" s="691"/>
      <c r="GE51" s="691"/>
      <c r="GF51" s="691"/>
      <c r="GG51" s="691"/>
      <c r="GH51" s="691"/>
      <c r="GI51" s="691"/>
      <c r="GJ51" s="691"/>
      <c r="GK51" s="691"/>
      <c r="GL51" s="691"/>
      <c r="GM51" s="691"/>
      <c r="GN51" s="691"/>
      <c r="GO51" s="691"/>
      <c r="GP51" s="691"/>
      <c r="GQ51" s="691"/>
      <c r="GR51" s="691"/>
      <c r="GS51" s="691"/>
      <c r="GT51" s="691"/>
      <c r="GU51" s="691"/>
      <c r="GV51" s="691"/>
      <c r="GW51" s="691"/>
      <c r="GX51" s="691"/>
      <c r="GY51" s="691"/>
      <c r="GZ51" s="691"/>
      <c r="HA51" s="691"/>
      <c r="HB51" s="691"/>
      <c r="HC51" s="691"/>
      <c r="HD51" s="691"/>
      <c r="HE51" s="691"/>
      <c r="HF51" s="691"/>
      <c r="HG51" s="691"/>
      <c r="HH51" s="691"/>
      <c r="HI51" s="691"/>
      <c r="HJ51" s="691"/>
      <c r="HK51" s="691"/>
      <c r="HL51" s="691"/>
      <c r="HM51" s="691"/>
      <c r="HN51" s="691"/>
      <c r="HO51" s="691"/>
      <c r="HP51" s="691"/>
      <c r="HQ51" s="691"/>
      <c r="HR51" s="691"/>
      <c r="HS51" s="691"/>
      <c r="HT51" s="691"/>
      <c r="HU51" s="691"/>
      <c r="HV51" s="691"/>
      <c r="HW51" s="691"/>
      <c r="HX51" s="691"/>
      <c r="HY51" s="691"/>
      <c r="HZ51" s="691"/>
      <c r="IA51" s="691"/>
      <c r="IB51" s="691"/>
      <c r="IC51" s="691"/>
      <c r="ID51" s="691"/>
      <c r="IE51" s="691"/>
      <c r="IF51" s="691"/>
      <c r="IG51" s="691"/>
      <c r="IH51" s="691"/>
      <c r="II51" s="691"/>
      <c r="IJ51" s="691"/>
      <c r="IK51" s="691"/>
      <c r="IL51" s="691"/>
      <c r="IM51" s="691"/>
      <c r="IN51" s="691"/>
      <c r="IO51" s="691"/>
      <c r="IP51" s="691"/>
      <c r="IQ51" s="691"/>
      <c r="IR51" s="691"/>
      <c r="IS51" s="691"/>
      <c r="IT51" s="691"/>
      <c r="IU51" s="691"/>
      <c r="IV51" s="691"/>
      <c r="IW51" s="691"/>
      <c r="IX51" s="691"/>
      <c r="IY51" s="691"/>
      <c r="IZ51" s="691"/>
      <c r="JA51" s="691"/>
      <c r="JB51" s="691"/>
      <c r="JC51" s="691"/>
      <c r="JD51" s="691"/>
      <c r="JE51" s="691"/>
      <c r="JF51" s="691"/>
      <c r="JG51" s="691"/>
      <c r="JH51" s="691"/>
      <c r="JI51" s="691"/>
      <c r="JJ51" s="691"/>
      <c r="JK51" s="691"/>
      <c r="JL51" s="691"/>
      <c r="JM51" s="691"/>
      <c r="JN51" s="691"/>
      <c r="JO51" s="691"/>
      <c r="JP51" s="691"/>
      <c r="JQ51" s="691"/>
      <c r="JR51" s="691"/>
      <c r="JS51" s="691"/>
      <c r="JT51" s="691"/>
      <c r="JU51" s="691"/>
      <c r="JV51" s="691"/>
      <c r="JW51" s="691"/>
      <c r="JX51" s="691"/>
      <c r="JY51" s="691"/>
      <c r="JZ51" s="691"/>
      <c r="KA51" s="691"/>
      <c r="KB51" s="691"/>
      <c r="KC51" s="691"/>
      <c r="KD51" s="691"/>
      <c r="KE51" s="691"/>
      <c r="KF51" s="691"/>
      <c r="KG51" s="691"/>
      <c r="KH51" s="691"/>
      <c r="KI51" s="691"/>
      <c r="KJ51" s="691"/>
      <c r="KK51" s="691"/>
      <c r="KL51" s="691"/>
      <c r="KM51" s="691"/>
      <c r="KN51" s="691"/>
      <c r="KO51" s="691"/>
      <c r="KP51" s="691"/>
      <c r="KQ51" s="691"/>
      <c r="KR51" s="691"/>
      <c r="KS51" s="691"/>
      <c r="KT51" s="691"/>
      <c r="KU51" s="691"/>
      <c r="KV51" s="691"/>
      <c r="KW51" s="691"/>
      <c r="KX51" s="691"/>
      <c r="KY51" s="691"/>
      <c r="KZ51" s="691"/>
      <c r="LA51" s="691"/>
      <c r="LB51" s="691"/>
      <c r="LC51" s="691"/>
      <c r="LD51" s="691"/>
      <c r="LE51" s="691"/>
      <c r="LF51" s="691"/>
      <c r="LG51" s="691"/>
      <c r="LH51" s="691"/>
      <c r="LI51" s="691"/>
      <c r="LJ51" s="691"/>
      <c r="LK51" s="691"/>
      <c r="LL51" s="691"/>
      <c r="LM51" s="691"/>
      <c r="LN51" s="691"/>
      <c r="LO51" s="691"/>
      <c r="LP51" s="691"/>
      <c r="LQ51" s="691"/>
      <c r="LR51" s="691"/>
      <c r="LS51" s="691"/>
      <c r="LT51" s="691"/>
      <c r="LU51" s="691"/>
      <c r="LV51" s="691"/>
      <c r="LW51" s="691"/>
      <c r="LX51" s="691"/>
      <c r="LY51" s="691"/>
      <c r="LZ51" s="691"/>
      <c r="MA51" s="691"/>
      <c r="MB51" s="691"/>
      <c r="MC51" s="691"/>
      <c r="MD51" s="691"/>
      <c r="ME51" s="691"/>
      <c r="MF51" s="691"/>
      <c r="MG51" s="691"/>
      <c r="MH51" s="691"/>
      <c r="MI51" s="691"/>
      <c r="MJ51" s="691"/>
      <c r="MK51" s="691"/>
      <c r="ML51" s="691"/>
      <c r="MM51" s="691"/>
      <c r="MN51" s="691"/>
      <c r="MO51" s="691"/>
      <c r="MP51" s="691"/>
      <c r="MQ51" s="691"/>
      <c r="MR51" s="691"/>
      <c r="MS51" s="691"/>
      <c r="MT51" s="691"/>
      <c r="MU51" s="691"/>
      <c r="MV51" s="691"/>
      <c r="MW51" s="691"/>
      <c r="MX51" s="691"/>
      <c r="MY51" s="691"/>
      <c r="MZ51" s="691"/>
      <c r="NA51" s="691"/>
      <c r="NB51" s="691"/>
      <c r="NC51" s="691"/>
      <c r="ND51" s="691"/>
      <c r="NE51" s="691"/>
      <c r="NF51" s="691"/>
      <c r="NG51" s="691"/>
      <c r="NH51" s="691"/>
      <c r="NI51" s="691"/>
      <c r="NJ51" s="691"/>
      <c r="NK51" s="691"/>
      <c r="NL51" s="691"/>
      <c r="NM51" s="691"/>
      <c r="NN51" s="691"/>
      <c r="NO51" s="691"/>
      <c r="NP51" s="691"/>
      <c r="NQ51" s="691"/>
      <c r="NR51" s="691"/>
      <c r="NS51" s="691"/>
      <c r="NT51" s="691"/>
      <c r="NU51" s="691"/>
      <c r="NV51" s="691"/>
      <c r="NW51" s="691"/>
      <c r="NX51" s="691"/>
      <c r="NY51" s="691"/>
      <c r="NZ51" s="691"/>
      <c r="OA51" s="691"/>
      <c r="OB51" s="691"/>
      <c r="OC51" s="691"/>
      <c r="OD51" s="691"/>
      <c r="OE51" s="691"/>
      <c r="OF51" s="691"/>
      <c r="OG51" s="691"/>
      <c r="OH51" s="691"/>
      <c r="OI51" s="691"/>
      <c r="OJ51" s="691"/>
      <c r="OK51" s="691"/>
      <c r="OL51" s="691"/>
      <c r="OM51" s="691"/>
      <c r="ON51" s="691"/>
      <c r="OO51" s="691"/>
      <c r="OP51" s="691"/>
      <c r="OQ51" s="691"/>
      <c r="OR51" s="691"/>
      <c r="OS51" s="691"/>
      <c r="OT51" s="691"/>
      <c r="OU51" s="691"/>
      <c r="OV51" s="691"/>
      <c r="OW51" s="691"/>
      <c r="OX51" s="691"/>
      <c r="OY51" s="691"/>
      <c r="OZ51" s="691"/>
      <c r="PA51" s="691"/>
      <c r="PB51" s="691"/>
      <c r="PC51" s="691"/>
      <c r="PD51" s="691"/>
      <c r="PE51" s="691"/>
      <c r="PF51" s="691"/>
      <c r="PG51" s="691"/>
      <c r="PH51" s="691"/>
      <c r="PI51" s="691"/>
      <c r="PJ51" s="691"/>
      <c r="PK51" s="691"/>
      <c r="PL51" s="691"/>
      <c r="PM51" s="691"/>
      <c r="PN51" s="691"/>
      <c r="PO51" s="691"/>
      <c r="PP51" s="691"/>
      <c r="PQ51" s="691"/>
      <c r="PR51" s="691"/>
      <c r="PS51" s="691"/>
      <c r="PT51" s="691"/>
      <c r="PU51" s="691"/>
      <c r="PV51" s="691"/>
      <c r="PW51" s="691"/>
      <c r="PX51" s="691"/>
      <c r="PY51" s="691"/>
      <c r="PZ51" s="691"/>
      <c r="QA51" s="691"/>
      <c r="QB51" s="691"/>
      <c r="QC51" s="691"/>
      <c r="QD51" s="691"/>
      <c r="QE51" s="691"/>
      <c r="QF51" s="691"/>
      <c r="QG51" s="691"/>
      <c r="QH51" s="691"/>
      <c r="QI51" s="691"/>
      <c r="QJ51" s="691"/>
      <c r="QK51" s="691"/>
      <c r="QL51" s="691"/>
      <c r="QM51" s="691"/>
      <c r="QN51" s="691"/>
      <c r="QO51" s="691"/>
      <c r="QP51" s="691"/>
      <c r="QQ51" s="691"/>
      <c r="QR51" s="691"/>
      <c r="QS51" s="691"/>
      <c r="QT51" s="691"/>
      <c r="QU51" s="691"/>
      <c r="QV51" s="691"/>
      <c r="QW51" s="691"/>
      <c r="QX51" s="691"/>
      <c r="QY51" s="691"/>
      <c r="QZ51" s="691"/>
      <c r="RA51" s="691"/>
      <c r="RB51" s="691"/>
      <c r="RC51" s="691"/>
      <c r="RD51" s="691"/>
      <c r="RE51" s="691"/>
      <c r="RF51" s="691"/>
      <c r="RG51" s="691"/>
      <c r="RH51" s="691"/>
      <c r="RI51" s="691"/>
      <c r="RJ51" s="691"/>
      <c r="RK51" s="691"/>
      <c r="RL51" s="691"/>
      <c r="RM51" s="691"/>
      <c r="RN51" s="691"/>
      <c r="RO51" s="691"/>
      <c r="RP51" s="691"/>
      <c r="RQ51" s="691"/>
      <c r="RR51" s="691"/>
      <c r="RS51" s="691"/>
      <c r="RT51" s="691"/>
      <c r="RU51" s="691"/>
      <c r="RV51" s="691"/>
      <c r="RW51" s="691"/>
      <c r="RX51" s="691"/>
      <c r="RY51" s="691"/>
      <c r="RZ51" s="691"/>
      <c r="SA51" s="691"/>
      <c r="SB51" s="691"/>
      <c r="SC51" s="691"/>
      <c r="SD51" s="691"/>
      <c r="SE51" s="691"/>
      <c r="SF51" s="691"/>
      <c r="SG51" s="691"/>
      <c r="SH51" s="691"/>
      <c r="SI51" s="691"/>
      <c r="SJ51" s="691"/>
      <c r="SK51" s="691"/>
      <c r="SL51" s="691"/>
      <c r="SM51" s="691"/>
      <c r="SN51" s="691"/>
      <c r="SO51" s="691"/>
      <c r="SP51" s="691"/>
      <c r="SQ51" s="691"/>
      <c r="SR51" s="691"/>
      <c r="SS51" s="691"/>
      <c r="ST51" s="691"/>
      <c r="SU51" s="691"/>
      <c r="SV51" s="691"/>
      <c r="SW51" s="691"/>
      <c r="SX51" s="691"/>
      <c r="SY51" s="691"/>
      <c r="SZ51" s="691"/>
      <c r="TA51" s="691"/>
      <c r="TB51" s="691"/>
      <c r="TC51" s="691"/>
      <c r="TD51" s="691"/>
      <c r="TE51" s="691"/>
      <c r="TF51" s="691"/>
      <c r="TG51" s="691"/>
      <c r="TH51" s="691"/>
      <c r="TI51" s="691"/>
      <c r="TJ51" s="691"/>
      <c r="TK51" s="691"/>
      <c r="TL51" s="691"/>
      <c r="TM51" s="691"/>
      <c r="TN51" s="691"/>
      <c r="TO51" s="691"/>
      <c r="TP51" s="691"/>
      <c r="TQ51" s="691"/>
      <c r="TR51" s="691"/>
      <c r="TS51" s="691"/>
      <c r="TT51" s="691"/>
      <c r="TU51" s="691"/>
      <c r="TV51" s="691"/>
      <c r="TW51" s="691"/>
      <c r="TX51" s="691"/>
      <c r="TY51" s="691"/>
      <c r="TZ51" s="691"/>
      <c r="UA51" s="691"/>
      <c r="UB51" s="691"/>
      <c r="UC51" s="691"/>
      <c r="UD51" s="691"/>
      <c r="UE51" s="691"/>
      <c r="UF51" s="691"/>
      <c r="UG51" s="691"/>
      <c r="UH51" s="691"/>
      <c r="UI51" s="691"/>
      <c r="UJ51" s="691"/>
      <c r="UK51" s="691"/>
      <c r="UL51" s="691"/>
      <c r="UM51" s="691"/>
      <c r="UN51" s="691"/>
      <c r="UO51" s="691"/>
      <c r="UP51" s="691"/>
      <c r="UQ51" s="691"/>
      <c r="UR51" s="691"/>
      <c r="US51" s="691"/>
      <c r="UT51" s="691"/>
      <c r="UU51" s="691"/>
      <c r="UV51" s="691"/>
      <c r="UW51" s="691"/>
      <c r="UX51" s="691"/>
      <c r="UY51" s="691"/>
      <c r="UZ51" s="691"/>
      <c r="VA51" s="691"/>
      <c r="VB51" s="691"/>
      <c r="VC51" s="691"/>
      <c r="VD51" s="691"/>
      <c r="VE51" s="691"/>
      <c r="VF51" s="691"/>
      <c r="VG51" s="691"/>
      <c r="VH51" s="691"/>
      <c r="VI51" s="691"/>
      <c r="VJ51" s="691"/>
      <c r="VK51" s="691"/>
      <c r="VL51" s="691"/>
      <c r="VM51" s="691"/>
      <c r="VN51" s="691"/>
      <c r="VO51" s="691"/>
      <c r="VP51" s="691"/>
      <c r="VQ51" s="691"/>
      <c r="VR51" s="691"/>
      <c r="VS51" s="691"/>
      <c r="VT51" s="691"/>
      <c r="VU51" s="691"/>
      <c r="VV51" s="691"/>
      <c r="VW51" s="691"/>
      <c r="VX51" s="691"/>
      <c r="VY51" s="691"/>
      <c r="VZ51" s="691"/>
      <c r="WA51" s="691"/>
      <c r="WB51" s="691"/>
      <c r="WC51" s="691"/>
      <c r="WD51" s="691"/>
      <c r="WE51" s="691"/>
      <c r="WF51" s="691"/>
      <c r="WG51" s="691"/>
      <c r="WH51" s="691"/>
      <c r="WI51" s="691"/>
      <c r="WJ51" s="691"/>
      <c r="WK51" s="691"/>
      <c r="WL51" s="691"/>
      <c r="WM51" s="691"/>
      <c r="WN51" s="691"/>
      <c r="WO51" s="691"/>
      <c r="WP51" s="691"/>
      <c r="WQ51" s="691"/>
      <c r="WR51" s="691"/>
      <c r="WS51" s="691"/>
      <c r="WT51" s="691"/>
      <c r="WU51" s="691"/>
      <c r="WV51" s="691"/>
      <c r="WW51" s="691"/>
      <c r="WX51" s="691"/>
      <c r="WY51" s="691"/>
      <c r="WZ51" s="691"/>
      <c r="XA51" s="691"/>
      <c r="XB51" s="691"/>
      <c r="XC51" s="691"/>
      <c r="XD51" s="691"/>
      <c r="XE51" s="691"/>
      <c r="XF51" s="691"/>
      <c r="XG51" s="691"/>
      <c r="XH51" s="691"/>
      <c r="XI51" s="691"/>
      <c r="XJ51" s="691"/>
      <c r="XK51" s="691"/>
      <c r="XL51" s="691"/>
      <c r="XM51" s="691"/>
      <c r="XN51" s="691"/>
      <c r="XO51" s="691"/>
      <c r="XP51" s="691"/>
      <c r="XQ51" s="691"/>
      <c r="XR51" s="691"/>
      <c r="XS51" s="691"/>
      <c r="XT51" s="691"/>
      <c r="XU51" s="691"/>
      <c r="XV51" s="691"/>
      <c r="XW51" s="691"/>
      <c r="XX51" s="691"/>
      <c r="XY51" s="691"/>
      <c r="XZ51" s="691"/>
      <c r="YA51" s="691"/>
      <c r="YB51" s="691"/>
      <c r="YC51" s="691"/>
      <c r="YD51" s="691"/>
      <c r="YE51" s="691"/>
      <c r="YF51" s="691"/>
      <c r="YG51" s="691"/>
      <c r="YH51" s="691"/>
      <c r="YI51" s="691"/>
      <c r="YJ51" s="691"/>
      <c r="YK51" s="691"/>
      <c r="YL51" s="691"/>
      <c r="YM51" s="691"/>
      <c r="YN51" s="691"/>
      <c r="YO51" s="691"/>
      <c r="YP51" s="691"/>
      <c r="YQ51" s="691"/>
      <c r="YR51" s="691"/>
      <c r="YS51" s="691"/>
      <c r="YT51" s="691"/>
      <c r="YU51" s="691"/>
      <c r="YV51" s="691"/>
      <c r="YW51" s="691"/>
      <c r="YX51" s="691"/>
      <c r="YY51" s="691"/>
      <c r="YZ51" s="691"/>
      <c r="ZA51" s="691"/>
      <c r="ZB51" s="691"/>
      <c r="ZC51" s="691"/>
      <c r="ZD51" s="691"/>
      <c r="ZE51" s="691"/>
      <c r="ZF51" s="691"/>
      <c r="ZG51" s="691"/>
      <c r="ZH51" s="691"/>
      <c r="ZI51" s="691"/>
      <c r="ZJ51" s="691"/>
      <c r="ZK51" s="691"/>
      <c r="ZL51" s="691"/>
      <c r="ZM51" s="691"/>
      <c r="ZN51" s="691"/>
      <c r="ZO51" s="691"/>
      <c r="ZP51" s="691"/>
      <c r="ZQ51" s="691"/>
      <c r="ZR51" s="691"/>
      <c r="ZS51" s="691"/>
      <c r="ZT51" s="691"/>
      <c r="ZU51" s="691"/>
      <c r="ZV51" s="691"/>
      <c r="ZW51" s="691"/>
      <c r="ZX51" s="691"/>
      <c r="ZY51" s="691"/>
      <c r="ZZ51" s="691"/>
      <c r="AAA51" s="691"/>
      <c r="AAB51" s="691"/>
      <c r="AAC51" s="691"/>
      <c r="AAD51" s="691"/>
      <c r="AAE51" s="691"/>
      <c r="AAF51" s="691"/>
      <c r="AAG51" s="691"/>
      <c r="AAH51" s="691"/>
      <c r="AAI51" s="691"/>
      <c r="AAJ51" s="691"/>
      <c r="AAK51" s="691"/>
      <c r="AAL51" s="691"/>
      <c r="AAM51" s="691"/>
      <c r="AAN51" s="691"/>
      <c r="AAO51" s="691"/>
      <c r="AAP51" s="691"/>
      <c r="AAQ51" s="691"/>
      <c r="AAR51" s="691"/>
      <c r="AAS51" s="691"/>
      <c r="AAT51" s="691"/>
      <c r="AAU51" s="691"/>
      <c r="AAV51" s="691"/>
      <c r="AAW51" s="691"/>
      <c r="AAX51" s="691"/>
      <c r="AAY51" s="691"/>
      <c r="AAZ51" s="691"/>
      <c r="ABA51" s="691"/>
      <c r="ABB51" s="691"/>
      <c r="ABC51" s="691"/>
      <c r="ABD51" s="691"/>
      <c r="ABE51" s="691"/>
      <c r="ABF51" s="691"/>
      <c r="ABG51" s="691"/>
      <c r="ABH51" s="691"/>
      <c r="ABI51" s="691"/>
      <c r="ABJ51" s="691"/>
      <c r="ABK51" s="691"/>
      <c r="ABL51" s="691"/>
      <c r="ABM51" s="691"/>
      <c r="ABN51" s="691"/>
      <c r="ABO51" s="691"/>
      <c r="ABP51" s="691"/>
      <c r="ABQ51" s="691"/>
      <c r="ABR51" s="691"/>
      <c r="ABS51" s="691"/>
      <c r="ABT51" s="691"/>
      <c r="ABU51" s="691"/>
      <c r="ABV51" s="691"/>
      <c r="ABW51" s="691"/>
      <c r="ABX51" s="691"/>
      <c r="ABY51" s="691"/>
      <c r="ABZ51" s="691"/>
      <c r="ACA51" s="691"/>
      <c r="ACB51" s="691"/>
      <c r="ACC51" s="691"/>
      <c r="ACD51" s="691"/>
      <c r="ACE51" s="691"/>
      <c r="ACF51" s="691"/>
      <c r="ACG51" s="691"/>
      <c r="ACH51" s="691"/>
      <c r="ACI51" s="691"/>
      <c r="ACJ51" s="691"/>
      <c r="ACK51" s="691"/>
      <c r="ACL51" s="691"/>
      <c r="ACM51" s="691"/>
      <c r="ACN51" s="691"/>
      <c r="ACO51" s="691"/>
      <c r="ACP51" s="691"/>
      <c r="ACQ51" s="691"/>
      <c r="ACR51" s="691"/>
      <c r="ACS51" s="691"/>
      <c r="ACT51" s="691"/>
      <c r="ACU51" s="691"/>
      <c r="ACV51" s="691"/>
      <c r="ACW51" s="691"/>
      <c r="ACX51" s="691"/>
      <c r="ACY51" s="691"/>
      <c r="ACZ51" s="691"/>
      <c r="ADA51" s="691"/>
      <c r="ADB51" s="691"/>
      <c r="ADC51" s="691"/>
      <c r="ADD51" s="691"/>
      <c r="ADE51" s="691"/>
      <c r="ADF51" s="691"/>
      <c r="ADG51" s="691"/>
      <c r="ADH51" s="691"/>
      <c r="ADI51" s="691"/>
      <c r="ADJ51" s="691"/>
      <c r="ADK51" s="691"/>
      <c r="ADL51" s="691"/>
      <c r="ADM51" s="691"/>
      <c r="ADN51" s="691"/>
      <c r="ADO51" s="691"/>
      <c r="ADP51" s="691"/>
      <c r="ADQ51" s="691"/>
      <c r="ADR51" s="691"/>
      <c r="ADS51" s="691"/>
      <c r="ADT51" s="691"/>
      <c r="ADU51" s="691"/>
      <c r="ADV51" s="691"/>
      <c r="ADW51" s="691"/>
      <c r="ADX51" s="691"/>
      <c r="ADY51" s="691"/>
      <c r="ADZ51" s="691"/>
      <c r="AEA51" s="691"/>
      <c r="AEB51" s="691"/>
      <c r="AEC51" s="691"/>
      <c r="AED51" s="691"/>
      <c r="AEE51" s="691"/>
      <c r="AEF51" s="691"/>
      <c r="AEG51" s="691"/>
      <c r="AEH51" s="691"/>
      <c r="AEI51" s="691"/>
      <c r="AEJ51" s="691"/>
      <c r="AEK51" s="691"/>
      <c r="AEL51" s="691"/>
      <c r="AEM51" s="691"/>
      <c r="AEN51" s="691"/>
      <c r="AEO51" s="691"/>
      <c r="AEP51" s="691"/>
      <c r="AEQ51" s="691"/>
      <c r="AER51" s="691"/>
      <c r="AES51" s="691"/>
      <c r="AET51" s="691"/>
      <c r="AEU51" s="691"/>
      <c r="AEV51" s="691"/>
      <c r="AEW51" s="691"/>
      <c r="AEX51" s="691"/>
      <c r="AEY51" s="691"/>
      <c r="AEZ51" s="691"/>
      <c r="AFA51" s="691"/>
      <c r="AFB51" s="691"/>
      <c r="AFC51" s="691"/>
      <c r="AFD51" s="691"/>
      <c r="AFE51" s="691"/>
      <c r="AFF51" s="691"/>
      <c r="AFG51" s="691"/>
      <c r="AFH51" s="691"/>
      <c r="AFI51" s="691"/>
      <c r="AFJ51" s="691"/>
      <c r="AFK51" s="691"/>
      <c r="AFL51" s="691"/>
      <c r="AFM51" s="691"/>
      <c r="AFN51" s="691"/>
      <c r="AFO51" s="691"/>
      <c r="AFP51" s="691"/>
      <c r="AFQ51" s="691"/>
      <c r="AFR51" s="691"/>
      <c r="AFS51" s="691"/>
      <c r="AFT51" s="691"/>
      <c r="AFU51" s="691"/>
      <c r="AFV51" s="691"/>
      <c r="AFW51" s="691"/>
      <c r="AFX51" s="691"/>
      <c r="AFY51" s="691"/>
      <c r="AFZ51" s="691"/>
      <c r="AGA51" s="691"/>
      <c r="AGB51" s="691"/>
      <c r="AGC51" s="691"/>
      <c r="AGD51" s="691"/>
      <c r="AGE51" s="691"/>
      <c r="AGF51" s="691"/>
      <c r="AGG51" s="691"/>
      <c r="AGH51" s="691"/>
      <c r="AGI51" s="691"/>
      <c r="AGJ51" s="691"/>
      <c r="AGK51" s="691"/>
      <c r="AGL51" s="691"/>
      <c r="AGM51" s="691"/>
      <c r="AGN51" s="691"/>
      <c r="AGO51" s="691"/>
      <c r="AGP51" s="691"/>
      <c r="AGQ51" s="691"/>
      <c r="AGR51" s="691"/>
      <c r="AGS51" s="691"/>
      <c r="AGT51" s="691"/>
      <c r="AGU51" s="691"/>
      <c r="AGV51" s="691"/>
      <c r="AGW51" s="691"/>
      <c r="AGX51" s="691"/>
      <c r="AGY51" s="691"/>
      <c r="AGZ51" s="691"/>
      <c r="AHA51" s="691"/>
      <c r="AHB51" s="691"/>
      <c r="AHC51" s="691"/>
      <c r="AHD51" s="691"/>
      <c r="AHE51" s="691"/>
      <c r="AHF51" s="691"/>
      <c r="AHG51" s="691"/>
      <c r="AHH51" s="691"/>
      <c r="AHI51" s="691"/>
      <c r="AHJ51" s="691"/>
      <c r="AHK51" s="691"/>
      <c r="AHL51" s="691"/>
      <c r="AHM51" s="691"/>
      <c r="AHN51" s="691"/>
      <c r="AHO51" s="691"/>
      <c r="AHP51" s="691"/>
      <c r="AHQ51" s="691"/>
      <c r="AHR51" s="691"/>
      <c r="AHS51" s="691"/>
      <c r="AHT51" s="691"/>
      <c r="AHU51" s="691"/>
      <c r="AHV51" s="691"/>
      <c r="AHW51" s="691"/>
      <c r="AHX51" s="691"/>
      <c r="AHY51" s="691"/>
      <c r="AHZ51" s="691"/>
      <c r="AIA51" s="691"/>
      <c r="AIB51" s="691"/>
      <c r="AIC51" s="691"/>
      <c r="AID51" s="691"/>
      <c r="AIE51" s="691"/>
      <c r="AIF51" s="691"/>
      <c r="AIG51" s="691"/>
      <c r="AIH51" s="691"/>
      <c r="AII51" s="691"/>
      <c r="AIJ51" s="691"/>
      <c r="AIK51" s="691"/>
      <c r="AIL51" s="691"/>
      <c r="AIM51" s="691"/>
      <c r="AIN51" s="691"/>
      <c r="AIO51" s="691"/>
      <c r="AIP51" s="691"/>
      <c r="AIQ51" s="691"/>
      <c r="AIR51" s="691"/>
      <c r="AIS51" s="691"/>
      <c r="AIT51" s="691"/>
      <c r="AIU51" s="691"/>
      <c r="AIV51" s="691"/>
      <c r="AIW51" s="691"/>
      <c r="AIX51" s="691"/>
      <c r="AIY51" s="691"/>
      <c r="AIZ51" s="691"/>
      <c r="AJA51" s="691"/>
      <c r="AJB51" s="691"/>
      <c r="AJC51" s="691"/>
      <c r="AJD51" s="691"/>
      <c r="AJE51" s="691"/>
      <c r="AJF51" s="691"/>
      <c r="AJG51" s="691"/>
      <c r="AJH51" s="691"/>
      <c r="AJI51" s="691"/>
      <c r="AJJ51" s="691"/>
      <c r="AJK51" s="691"/>
      <c r="AJL51" s="691"/>
      <c r="AJM51" s="691"/>
      <c r="AJN51" s="691"/>
      <c r="AJO51" s="691"/>
      <c r="AJP51" s="691"/>
      <c r="AJQ51" s="691"/>
      <c r="AJR51" s="691"/>
      <c r="AJS51" s="691"/>
      <c r="AJT51" s="691"/>
      <c r="AJU51" s="691"/>
      <c r="AJV51" s="691"/>
      <c r="AJW51" s="691"/>
      <c r="AJX51" s="691"/>
      <c r="AJY51" s="691"/>
      <c r="AJZ51" s="691"/>
      <c r="AKA51" s="691"/>
      <c r="AKB51" s="691"/>
      <c r="AKC51" s="691"/>
      <c r="AKD51" s="691"/>
      <c r="AKE51" s="691"/>
      <c r="AKF51" s="691"/>
      <c r="AKG51" s="691"/>
      <c r="AKH51" s="691"/>
      <c r="AKI51" s="691"/>
      <c r="AKJ51" s="691"/>
      <c r="AKK51" s="691"/>
      <c r="AKL51" s="691"/>
      <c r="AKM51" s="691"/>
      <c r="AKN51" s="691"/>
      <c r="AKO51" s="691"/>
      <c r="AKP51" s="691"/>
      <c r="AKQ51" s="691"/>
      <c r="AKR51" s="691"/>
      <c r="AKS51" s="691"/>
      <c r="AKT51" s="691"/>
      <c r="AKU51" s="691"/>
      <c r="AKV51" s="691"/>
      <c r="AKW51" s="691"/>
      <c r="AKX51" s="691"/>
      <c r="AKY51" s="691"/>
      <c r="AKZ51" s="691"/>
      <c r="ALA51" s="691"/>
      <c r="ALB51" s="691"/>
      <c r="ALC51" s="691"/>
      <c r="ALD51" s="691"/>
      <c r="ALE51" s="691"/>
      <c r="ALF51" s="691"/>
      <c r="ALG51" s="691"/>
      <c r="ALH51" s="691"/>
      <c r="ALI51" s="691"/>
      <c r="ALJ51" s="691"/>
      <c r="ALK51" s="691"/>
      <c r="ALL51" s="691"/>
      <c r="ALM51" s="691"/>
      <c r="ALN51" s="691"/>
      <c r="ALO51" s="691"/>
      <c r="ALP51" s="691"/>
      <c r="ALQ51" s="691"/>
      <c r="ALR51" s="691"/>
      <c r="ALS51" s="691"/>
      <c r="ALT51" s="691"/>
      <c r="ALU51" s="691"/>
      <c r="ALV51" s="691"/>
      <c r="ALW51" s="691"/>
      <c r="ALX51" s="691"/>
      <c r="ALY51" s="691"/>
      <c r="ALZ51" s="691"/>
      <c r="AMA51" s="691"/>
      <c r="AMB51" s="691"/>
      <c r="AMC51" s="691"/>
      <c r="AMD51" s="691"/>
      <c r="AME51" s="691"/>
      <c r="AMF51" s="691"/>
      <c r="AMG51" s="691"/>
      <c r="AMH51" s="691"/>
      <c r="AMI51" s="691"/>
      <c r="AMJ51" s="691"/>
    </row>
    <row r="52" spans="1:1024" x14ac:dyDescent="0.2">
      <c r="A52" s="691"/>
      <c r="B52" s="714"/>
      <c r="C52" s="715"/>
      <c r="D52" s="716"/>
      <c r="E52" s="716"/>
      <c r="F52" s="716"/>
      <c r="G52" s="716"/>
      <c r="H52" s="716"/>
      <c r="I52" s="716"/>
      <c r="J52" s="716"/>
      <c r="K52" s="716"/>
      <c r="L52" s="716"/>
      <c r="M52" s="716"/>
      <c r="N52" s="716"/>
      <c r="O52" s="716"/>
      <c r="P52" s="716"/>
      <c r="Q52" s="716"/>
      <c r="R52" s="717"/>
      <c r="S52" s="716"/>
      <c r="T52" s="716"/>
      <c r="U52" s="713" t="s">
        <v>805</v>
      </c>
      <c r="V52" s="704" t="s">
        <v>124</v>
      </c>
      <c r="W52" s="704" t="s">
        <v>498</v>
      </c>
      <c r="X52" s="696"/>
      <c r="Y52" s="696"/>
      <c r="Z52" s="696"/>
      <c r="AA52" s="696"/>
      <c r="AB52" s="696"/>
      <c r="AC52" s="696"/>
      <c r="AD52" s="696"/>
      <c r="AE52" s="696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705"/>
      <c r="DA52" s="706"/>
      <c r="DB52" s="706"/>
      <c r="DC52" s="706"/>
      <c r="DD52" s="706"/>
      <c r="DE52" s="706"/>
      <c r="DF52" s="706"/>
      <c r="DG52" s="706"/>
      <c r="DH52" s="706"/>
      <c r="DI52" s="706"/>
      <c r="DJ52" s="706"/>
      <c r="DK52" s="706"/>
      <c r="DL52" s="706"/>
      <c r="DM52" s="706"/>
      <c r="DN52" s="706"/>
      <c r="DO52" s="706"/>
      <c r="DP52" s="706"/>
      <c r="DQ52" s="706"/>
      <c r="DR52" s="706"/>
      <c r="DS52" s="706"/>
      <c r="DT52" s="706"/>
      <c r="DU52" s="706"/>
      <c r="DV52" s="706"/>
      <c r="DW52" s="707"/>
      <c r="DX52" s="470"/>
      <c r="DY52" s="691"/>
      <c r="DZ52" s="691"/>
      <c r="EA52" s="691"/>
      <c r="EB52" s="691"/>
      <c r="EC52" s="691"/>
      <c r="ED52" s="691"/>
      <c r="EE52" s="691"/>
      <c r="EF52" s="691"/>
      <c r="EG52" s="691"/>
      <c r="EH52" s="691"/>
      <c r="EI52" s="691"/>
      <c r="EJ52" s="691"/>
      <c r="EK52" s="691"/>
      <c r="EL52" s="691"/>
      <c r="EM52" s="691"/>
      <c r="EN52" s="691"/>
      <c r="EO52" s="691"/>
      <c r="EP52" s="691"/>
      <c r="EQ52" s="691"/>
      <c r="ER52" s="691"/>
      <c r="ES52" s="691"/>
      <c r="ET52" s="691"/>
      <c r="EU52" s="691"/>
      <c r="EV52" s="691"/>
      <c r="EW52" s="691"/>
      <c r="EX52" s="691"/>
      <c r="EY52" s="691"/>
      <c r="EZ52" s="691"/>
      <c r="FA52" s="691"/>
      <c r="FB52" s="691"/>
      <c r="FC52" s="691"/>
      <c r="FD52" s="691"/>
      <c r="FE52" s="691"/>
      <c r="FF52" s="691"/>
      <c r="FG52" s="691"/>
      <c r="FH52" s="691"/>
      <c r="FI52" s="691"/>
      <c r="FJ52" s="691"/>
      <c r="FK52" s="691"/>
      <c r="FL52" s="691"/>
      <c r="FM52" s="691"/>
      <c r="FN52" s="691"/>
      <c r="FO52" s="691"/>
      <c r="FP52" s="691"/>
      <c r="FQ52" s="691"/>
      <c r="FR52" s="691"/>
      <c r="FS52" s="691"/>
      <c r="FT52" s="691"/>
      <c r="FU52" s="691"/>
      <c r="FV52" s="691"/>
      <c r="FW52" s="691"/>
      <c r="FX52" s="691"/>
      <c r="FY52" s="691"/>
      <c r="FZ52" s="691"/>
      <c r="GA52" s="691"/>
      <c r="GB52" s="691"/>
      <c r="GC52" s="691"/>
      <c r="GD52" s="691"/>
      <c r="GE52" s="691"/>
      <c r="GF52" s="691"/>
      <c r="GG52" s="691"/>
      <c r="GH52" s="691"/>
      <c r="GI52" s="691"/>
      <c r="GJ52" s="691"/>
      <c r="GK52" s="691"/>
      <c r="GL52" s="691"/>
      <c r="GM52" s="691"/>
      <c r="GN52" s="691"/>
      <c r="GO52" s="691"/>
      <c r="GP52" s="691"/>
      <c r="GQ52" s="691"/>
      <c r="GR52" s="691"/>
      <c r="GS52" s="691"/>
      <c r="GT52" s="691"/>
      <c r="GU52" s="691"/>
      <c r="GV52" s="691"/>
      <c r="GW52" s="691"/>
      <c r="GX52" s="691"/>
      <c r="GY52" s="691"/>
      <c r="GZ52" s="691"/>
      <c r="HA52" s="691"/>
      <c r="HB52" s="691"/>
      <c r="HC52" s="691"/>
      <c r="HD52" s="691"/>
      <c r="HE52" s="691"/>
      <c r="HF52" s="691"/>
      <c r="HG52" s="691"/>
      <c r="HH52" s="691"/>
      <c r="HI52" s="691"/>
      <c r="HJ52" s="691"/>
      <c r="HK52" s="691"/>
      <c r="HL52" s="691"/>
      <c r="HM52" s="691"/>
      <c r="HN52" s="691"/>
      <c r="HO52" s="691"/>
      <c r="HP52" s="691"/>
      <c r="HQ52" s="691"/>
      <c r="HR52" s="691"/>
      <c r="HS52" s="691"/>
      <c r="HT52" s="691"/>
      <c r="HU52" s="691"/>
      <c r="HV52" s="691"/>
      <c r="HW52" s="691"/>
      <c r="HX52" s="691"/>
      <c r="HY52" s="691"/>
      <c r="HZ52" s="691"/>
      <c r="IA52" s="691"/>
      <c r="IB52" s="691"/>
      <c r="IC52" s="691"/>
      <c r="ID52" s="691"/>
      <c r="IE52" s="691"/>
      <c r="IF52" s="691"/>
      <c r="IG52" s="691"/>
      <c r="IH52" s="691"/>
      <c r="II52" s="691"/>
      <c r="IJ52" s="691"/>
      <c r="IK52" s="691"/>
      <c r="IL52" s="691"/>
      <c r="IM52" s="691"/>
      <c r="IN52" s="691"/>
      <c r="IO52" s="691"/>
      <c r="IP52" s="691"/>
      <c r="IQ52" s="691"/>
      <c r="IR52" s="691"/>
      <c r="IS52" s="691"/>
      <c r="IT52" s="691"/>
      <c r="IU52" s="691"/>
      <c r="IV52" s="691"/>
      <c r="IW52" s="691"/>
      <c r="IX52" s="691"/>
      <c r="IY52" s="691"/>
      <c r="IZ52" s="691"/>
      <c r="JA52" s="691"/>
      <c r="JB52" s="691"/>
      <c r="JC52" s="691"/>
      <c r="JD52" s="691"/>
      <c r="JE52" s="691"/>
      <c r="JF52" s="691"/>
      <c r="JG52" s="691"/>
      <c r="JH52" s="691"/>
      <c r="JI52" s="691"/>
      <c r="JJ52" s="691"/>
      <c r="JK52" s="691"/>
      <c r="JL52" s="691"/>
      <c r="JM52" s="691"/>
      <c r="JN52" s="691"/>
      <c r="JO52" s="691"/>
      <c r="JP52" s="691"/>
      <c r="JQ52" s="691"/>
      <c r="JR52" s="691"/>
      <c r="JS52" s="691"/>
      <c r="JT52" s="691"/>
      <c r="JU52" s="691"/>
      <c r="JV52" s="691"/>
      <c r="JW52" s="691"/>
      <c r="JX52" s="691"/>
      <c r="JY52" s="691"/>
      <c r="JZ52" s="691"/>
      <c r="KA52" s="691"/>
      <c r="KB52" s="691"/>
      <c r="KC52" s="691"/>
      <c r="KD52" s="691"/>
      <c r="KE52" s="691"/>
      <c r="KF52" s="691"/>
      <c r="KG52" s="691"/>
      <c r="KH52" s="691"/>
      <c r="KI52" s="691"/>
      <c r="KJ52" s="691"/>
      <c r="KK52" s="691"/>
      <c r="KL52" s="691"/>
      <c r="KM52" s="691"/>
      <c r="KN52" s="691"/>
      <c r="KO52" s="691"/>
      <c r="KP52" s="691"/>
      <c r="KQ52" s="691"/>
      <c r="KR52" s="691"/>
      <c r="KS52" s="691"/>
      <c r="KT52" s="691"/>
      <c r="KU52" s="691"/>
      <c r="KV52" s="691"/>
      <c r="KW52" s="691"/>
      <c r="KX52" s="691"/>
      <c r="KY52" s="691"/>
      <c r="KZ52" s="691"/>
      <c r="LA52" s="691"/>
      <c r="LB52" s="691"/>
      <c r="LC52" s="691"/>
      <c r="LD52" s="691"/>
      <c r="LE52" s="691"/>
      <c r="LF52" s="691"/>
      <c r="LG52" s="691"/>
      <c r="LH52" s="691"/>
      <c r="LI52" s="691"/>
      <c r="LJ52" s="691"/>
      <c r="LK52" s="691"/>
      <c r="LL52" s="691"/>
      <c r="LM52" s="691"/>
      <c r="LN52" s="691"/>
      <c r="LO52" s="691"/>
      <c r="LP52" s="691"/>
      <c r="LQ52" s="691"/>
      <c r="LR52" s="691"/>
      <c r="LS52" s="691"/>
      <c r="LT52" s="691"/>
      <c r="LU52" s="691"/>
      <c r="LV52" s="691"/>
      <c r="LW52" s="691"/>
      <c r="LX52" s="691"/>
      <c r="LY52" s="691"/>
      <c r="LZ52" s="691"/>
      <c r="MA52" s="691"/>
      <c r="MB52" s="691"/>
      <c r="MC52" s="691"/>
      <c r="MD52" s="691"/>
      <c r="ME52" s="691"/>
      <c r="MF52" s="691"/>
      <c r="MG52" s="691"/>
      <c r="MH52" s="691"/>
      <c r="MI52" s="691"/>
      <c r="MJ52" s="691"/>
      <c r="MK52" s="691"/>
      <c r="ML52" s="691"/>
      <c r="MM52" s="691"/>
      <c r="MN52" s="691"/>
      <c r="MO52" s="691"/>
      <c r="MP52" s="691"/>
      <c r="MQ52" s="691"/>
      <c r="MR52" s="691"/>
      <c r="MS52" s="691"/>
      <c r="MT52" s="691"/>
      <c r="MU52" s="691"/>
      <c r="MV52" s="691"/>
      <c r="MW52" s="691"/>
      <c r="MX52" s="691"/>
      <c r="MY52" s="691"/>
      <c r="MZ52" s="691"/>
      <c r="NA52" s="691"/>
      <c r="NB52" s="691"/>
      <c r="NC52" s="691"/>
      <c r="ND52" s="691"/>
      <c r="NE52" s="691"/>
      <c r="NF52" s="691"/>
      <c r="NG52" s="691"/>
      <c r="NH52" s="691"/>
      <c r="NI52" s="691"/>
      <c r="NJ52" s="691"/>
      <c r="NK52" s="691"/>
      <c r="NL52" s="691"/>
      <c r="NM52" s="691"/>
      <c r="NN52" s="691"/>
      <c r="NO52" s="691"/>
      <c r="NP52" s="691"/>
      <c r="NQ52" s="691"/>
      <c r="NR52" s="691"/>
      <c r="NS52" s="691"/>
      <c r="NT52" s="691"/>
      <c r="NU52" s="691"/>
      <c r="NV52" s="691"/>
      <c r="NW52" s="691"/>
      <c r="NX52" s="691"/>
      <c r="NY52" s="691"/>
      <c r="NZ52" s="691"/>
      <c r="OA52" s="691"/>
      <c r="OB52" s="691"/>
      <c r="OC52" s="691"/>
      <c r="OD52" s="691"/>
      <c r="OE52" s="691"/>
      <c r="OF52" s="691"/>
      <c r="OG52" s="691"/>
      <c r="OH52" s="691"/>
      <c r="OI52" s="691"/>
      <c r="OJ52" s="691"/>
      <c r="OK52" s="691"/>
      <c r="OL52" s="691"/>
      <c r="OM52" s="691"/>
      <c r="ON52" s="691"/>
      <c r="OO52" s="691"/>
      <c r="OP52" s="691"/>
      <c r="OQ52" s="691"/>
      <c r="OR52" s="691"/>
      <c r="OS52" s="691"/>
      <c r="OT52" s="691"/>
      <c r="OU52" s="691"/>
      <c r="OV52" s="691"/>
      <c r="OW52" s="691"/>
      <c r="OX52" s="691"/>
      <c r="OY52" s="691"/>
      <c r="OZ52" s="691"/>
      <c r="PA52" s="691"/>
      <c r="PB52" s="691"/>
      <c r="PC52" s="691"/>
      <c r="PD52" s="691"/>
      <c r="PE52" s="691"/>
      <c r="PF52" s="691"/>
      <c r="PG52" s="691"/>
      <c r="PH52" s="691"/>
      <c r="PI52" s="691"/>
      <c r="PJ52" s="691"/>
      <c r="PK52" s="691"/>
      <c r="PL52" s="691"/>
      <c r="PM52" s="691"/>
      <c r="PN52" s="691"/>
      <c r="PO52" s="691"/>
      <c r="PP52" s="691"/>
      <c r="PQ52" s="691"/>
      <c r="PR52" s="691"/>
      <c r="PS52" s="691"/>
      <c r="PT52" s="691"/>
      <c r="PU52" s="691"/>
      <c r="PV52" s="691"/>
      <c r="PW52" s="691"/>
      <c r="PX52" s="691"/>
      <c r="PY52" s="691"/>
      <c r="PZ52" s="691"/>
      <c r="QA52" s="691"/>
      <c r="QB52" s="691"/>
      <c r="QC52" s="691"/>
      <c r="QD52" s="691"/>
      <c r="QE52" s="691"/>
      <c r="QF52" s="691"/>
      <c r="QG52" s="691"/>
      <c r="QH52" s="691"/>
      <c r="QI52" s="691"/>
      <c r="QJ52" s="691"/>
      <c r="QK52" s="691"/>
      <c r="QL52" s="691"/>
      <c r="QM52" s="691"/>
      <c r="QN52" s="691"/>
      <c r="QO52" s="691"/>
      <c r="QP52" s="691"/>
      <c r="QQ52" s="691"/>
      <c r="QR52" s="691"/>
      <c r="QS52" s="691"/>
      <c r="QT52" s="691"/>
      <c r="QU52" s="691"/>
      <c r="QV52" s="691"/>
      <c r="QW52" s="691"/>
      <c r="QX52" s="691"/>
      <c r="QY52" s="691"/>
      <c r="QZ52" s="691"/>
      <c r="RA52" s="691"/>
      <c r="RB52" s="691"/>
      <c r="RC52" s="691"/>
      <c r="RD52" s="691"/>
      <c r="RE52" s="691"/>
      <c r="RF52" s="691"/>
      <c r="RG52" s="691"/>
      <c r="RH52" s="691"/>
      <c r="RI52" s="691"/>
      <c r="RJ52" s="691"/>
      <c r="RK52" s="691"/>
      <c r="RL52" s="691"/>
      <c r="RM52" s="691"/>
      <c r="RN52" s="691"/>
      <c r="RO52" s="691"/>
      <c r="RP52" s="691"/>
      <c r="RQ52" s="691"/>
      <c r="RR52" s="691"/>
      <c r="RS52" s="691"/>
      <c r="RT52" s="691"/>
      <c r="RU52" s="691"/>
      <c r="RV52" s="691"/>
      <c r="RW52" s="691"/>
      <c r="RX52" s="691"/>
      <c r="RY52" s="691"/>
      <c r="RZ52" s="691"/>
      <c r="SA52" s="691"/>
      <c r="SB52" s="691"/>
      <c r="SC52" s="691"/>
      <c r="SD52" s="691"/>
      <c r="SE52" s="691"/>
      <c r="SF52" s="691"/>
      <c r="SG52" s="691"/>
      <c r="SH52" s="691"/>
      <c r="SI52" s="691"/>
      <c r="SJ52" s="691"/>
      <c r="SK52" s="691"/>
      <c r="SL52" s="691"/>
      <c r="SM52" s="691"/>
      <c r="SN52" s="691"/>
      <c r="SO52" s="691"/>
      <c r="SP52" s="691"/>
      <c r="SQ52" s="691"/>
      <c r="SR52" s="691"/>
      <c r="SS52" s="691"/>
      <c r="ST52" s="691"/>
      <c r="SU52" s="691"/>
      <c r="SV52" s="691"/>
      <c r="SW52" s="691"/>
      <c r="SX52" s="691"/>
      <c r="SY52" s="691"/>
      <c r="SZ52" s="691"/>
      <c r="TA52" s="691"/>
      <c r="TB52" s="691"/>
      <c r="TC52" s="691"/>
      <c r="TD52" s="691"/>
      <c r="TE52" s="691"/>
      <c r="TF52" s="691"/>
      <c r="TG52" s="691"/>
      <c r="TH52" s="691"/>
      <c r="TI52" s="691"/>
      <c r="TJ52" s="691"/>
      <c r="TK52" s="691"/>
      <c r="TL52" s="691"/>
      <c r="TM52" s="691"/>
      <c r="TN52" s="691"/>
      <c r="TO52" s="691"/>
      <c r="TP52" s="691"/>
      <c r="TQ52" s="691"/>
      <c r="TR52" s="691"/>
      <c r="TS52" s="691"/>
      <c r="TT52" s="691"/>
      <c r="TU52" s="691"/>
      <c r="TV52" s="691"/>
      <c r="TW52" s="691"/>
      <c r="TX52" s="691"/>
      <c r="TY52" s="691"/>
      <c r="TZ52" s="691"/>
      <c r="UA52" s="691"/>
      <c r="UB52" s="691"/>
      <c r="UC52" s="691"/>
      <c r="UD52" s="691"/>
      <c r="UE52" s="691"/>
      <c r="UF52" s="691"/>
      <c r="UG52" s="691"/>
      <c r="UH52" s="691"/>
      <c r="UI52" s="691"/>
      <c r="UJ52" s="691"/>
      <c r="UK52" s="691"/>
      <c r="UL52" s="691"/>
      <c r="UM52" s="691"/>
      <c r="UN52" s="691"/>
      <c r="UO52" s="691"/>
      <c r="UP52" s="691"/>
      <c r="UQ52" s="691"/>
      <c r="UR52" s="691"/>
      <c r="US52" s="691"/>
      <c r="UT52" s="691"/>
      <c r="UU52" s="691"/>
      <c r="UV52" s="691"/>
      <c r="UW52" s="691"/>
      <c r="UX52" s="691"/>
      <c r="UY52" s="691"/>
      <c r="UZ52" s="691"/>
      <c r="VA52" s="691"/>
      <c r="VB52" s="691"/>
      <c r="VC52" s="691"/>
      <c r="VD52" s="691"/>
      <c r="VE52" s="691"/>
      <c r="VF52" s="691"/>
      <c r="VG52" s="691"/>
      <c r="VH52" s="691"/>
      <c r="VI52" s="691"/>
      <c r="VJ52" s="691"/>
      <c r="VK52" s="691"/>
      <c r="VL52" s="691"/>
      <c r="VM52" s="691"/>
      <c r="VN52" s="691"/>
      <c r="VO52" s="691"/>
      <c r="VP52" s="691"/>
      <c r="VQ52" s="691"/>
      <c r="VR52" s="691"/>
      <c r="VS52" s="691"/>
      <c r="VT52" s="691"/>
      <c r="VU52" s="691"/>
      <c r="VV52" s="691"/>
      <c r="VW52" s="691"/>
      <c r="VX52" s="691"/>
      <c r="VY52" s="691"/>
      <c r="VZ52" s="691"/>
      <c r="WA52" s="691"/>
      <c r="WB52" s="691"/>
      <c r="WC52" s="691"/>
      <c r="WD52" s="691"/>
      <c r="WE52" s="691"/>
      <c r="WF52" s="691"/>
      <c r="WG52" s="691"/>
      <c r="WH52" s="691"/>
      <c r="WI52" s="691"/>
      <c r="WJ52" s="691"/>
      <c r="WK52" s="691"/>
      <c r="WL52" s="691"/>
      <c r="WM52" s="691"/>
      <c r="WN52" s="691"/>
      <c r="WO52" s="691"/>
      <c r="WP52" s="691"/>
      <c r="WQ52" s="691"/>
      <c r="WR52" s="691"/>
      <c r="WS52" s="691"/>
      <c r="WT52" s="691"/>
      <c r="WU52" s="691"/>
      <c r="WV52" s="691"/>
      <c r="WW52" s="691"/>
      <c r="WX52" s="691"/>
      <c r="WY52" s="691"/>
      <c r="WZ52" s="691"/>
      <c r="XA52" s="691"/>
      <c r="XB52" s="691"/>
      <c r="XC52" s="691"/>
      <c r="XD52" s="691"/>
      <c r="XE52" s="691"/>
      <c r="XF52" s="691"/>
      <c r="XG52" s="691"/>
      <c r="XH52" s="691"/>
      <c r="XI52" s="691"/>
      <c r="XJ52" s="691"/>
      <c r="XK52" s="691"/>
      <c r="XL52" s="691"/>
      <c r="XM52" s="691"/>
      <c r="XN52" s="691"/>
      <c r="XO52" s="691"/>
      <c r="XP52" s="691"/>
      <c r="XQ52" s="691"/>
      <c r="XR52" s="691"/>
      <c r="XS52" s="691"/>
      <c r="XT52" s="691"/>
      <c r="XU52" s="691"/>
      <c r="XV52" s="691"/>
      <c r="XW52" s="691"/>
      <c r="XX52" s="691"/>
      <c r="XY52" s="691"/>
      <c r="XZ52" s="691"/>
      <c r="YA52" s="691"/>
      <c r="YB52" s="691"/>
      <c r="YC52" s="691"/>
      <c r="YD52" s="691"/>
      <c r="YE52" s="691"/>
      <c r="YF52" s="691"/>
      <c r="YG52" s="691"/>
      <c r="YH52" s="691"/>
      <c r="YI52" s="691"/>
      <c r="YJ52" s="691"/>
      <c r="YK52" s="691"/>
      <c r="YL52" s="691"/>
      <c r="YM52" s="691"/>
      <c r="YN52" s="691"/>
      <c r="YO52" s="691"/>
      <c r="YP52" s="691"/>
      <c r="YQ52" s="691"/>
      <c r="YR52" s="691"/>
      <c r="YS52" s="691"/>
      <c r="YT52" s="691"/>
      <c r="YU52" s="691"/>
      <c r="YV52" s="691"/>
      <c r="YW52" s="691"/>
      <c r="YX52" s="691"/>
      <c r="YY52" s="691"/>
      <c r="YZ52" s="691"/>
      <c r="ZA52" s="691"/>
      <c r="ZB52" s="691"/>
      <c r="ZC52" s="691"/>
      <c r="ZD52" s="691"/>
      <c r="ZE52" s="691"/>
      <c r="ZF52" s="691"/>
      <c r="ZG52" s="691"/>
      <c r="ZH52" s="691"/>
      <c r="ZI52" s="691"/>
      <c r="ZJ52" s="691"/>
      <c r="ZK52" s="691"/>
      <c r="ZL52" s="691"/>
      <c r="ZM52" s="691"/>
      <c r="ZN52" s="691"/>
      <c r="ZO52" s="691"/>
      <c r="ZP52" s="691"/>
      <c r="ZQ52" s="691"/>
      <c r="ZR52" s="691"/>
      <c r="ZS52" s="691"/>
      <c r="ZT52" s="691"/>
      <c r="ZU52" s="691"/>
      <c r="ZV52" s="691"/>
      <c r="ZW52" s="691"/>
      <c r="ZX52" s="691"/>
      <c r="ZY52" s="691"/>
      <c r="ZZ52" s="691"/>
      <c r="AAA52" s="691"/>
      <c r="AAB52" s="691"/>
      <c r="AAC52" s="691"/>
      <c r="AAD52" s="691"/>
      <c r="AAE52" s="691"/>
      <c r="AAF52" s="691"/>
      <c r="AAG52" s="691"/>
      <c r="AAH52" s="691"/>
      <c r="AAI52" s="691"/>
      <c r="AAJ52" s="691"/>
      <c r="AAK52" s="691"/>
      <c r="AAL52" s="691"/>
      <c r="AAM52" s="691"/>
      <c r="AAN52" s="691"/>
      <c r="AAO52" s="691"/>
      <c r="AAP52" s="691"/>
      <c r="AAQ52" s="691"/>
      <c r="AAR52" s="691"/>
      <c r="AAS52" s="691"/>
      <c r="AAT52" s="691"/>
      <c r="AAU52" s="691"/>
      <c r="AAV52" s="691"/>
      <c r="AAW52" s="691"/>
      <c r="AAX52" s="691"/>
      <c r="AAY52" s="691"/>
      <c r="AAZ52" s="691"/>
      <c r="ABA52" s="691"/>
      <c r="ABB52" s="691"/>
      <c r="ABC52" s="691"/>
      <c r="ABD52" s="691"/>
      <c r="ABE52" s="691"/>
      <c r="ABF52" s="691"/>
      <c r="ABG52" s="691"/>
      <c r="ABH52" s="691"/>
      <c r="ABI52" s="691"/>
      <c r="ABJ52" s="691"/>
      <c r="ABK52" s="691"/>
      <c r="ABL52" s="691"/>
      <c r="ABM52" s="691"/>
      <c r="ABN52" s="691"/>
      <c r="ABO52" s="691"/>
      <c r="ABP52" s="691"/>
      <c r="ABQ52" s="691"/>
      <c r="ABR52" s="691"/>
      <c r="ABS52" s="691"/>
      <c r="ABT52" s="691"/>
      <c r="ABU52" s="691"/>
      <c r="ABV52" s="691"/>
      <c r="ABW52" s="691"/>
      <c r="ABX52" s="691"/>
      <c r="ABY52" s="691"/>
      <c r="ABZ52" s="691"/>
      <c r="ACA52" s="691"/>
      <c r="ACB52" s="691"/>
      <c r="ACC52" s="691"/>
      <c r="ACD52" s="691"/>
      <c r="ACE52" s="691"/>
      <c r="ACF52" s="691"/>
      <c r="ACG52" s="691"/>
      <c r="ACH52" s="691"/>
      <c r="ACI52" s="691"/>
      <c r="ACJ52" s="691"/>
      <c r="ACK52" s="691"/>
      <c r="ACL52" s="691"/>
      <c r="ACM52" s="691"/>
      <c r="ACN52" s="691"/>
      <c r="ACO52" s="691"/>
      <c r="ACP52" s="691"/>
      <c r="ACQ52" s="691"/>
      <c r="ACR52" s="691"/>
      <c r="ACS52" s="691"/>
      <c r="ACT52" s="691"/>
      <c r="ACU52" s="691"/>
      <c r="ACV52" s="691"/>
      <c r="ACW52" s="691"/>
      <c r="ACX52" s="691"/>
      <c r="ACY52" s="691"/>
      <c r="ACZ52" s="691"/>
      <c r="ADA52" s="691"/>
      <c r="ADB52" s="691"/>
      <c r="ADC52" s="691"/>
      <c r="ADD52" s="691"/>
      <c r="ADE52" s="691"/>
      <c r="ADF52" s="691"/>
      <c r="ADG52" s="691"/>
      <c r="ADH52" s="691"/>
      <c r="ADI52" s="691"/>
      <c r="ADJ52" s="691"/>
      <c r="ADK52" s="691"/>
      <c r="ADL52" s="691"/>
      <c r="ADM52" s="691"/>
      <c r="ADN52" s="691"/>
      <c r="ADO52" s="691"/>
      <c r="ADP52" s="691"/>
      <c r="ADQ52" s="691"/>
      <c r="ADR52" s="691"/>
      <c r="ADS52" s="691"/>
      <c r="ADT52" s="691"/>
      <c r="ADU52" s="691"/>
      <c r="ADV52" s="691"/>
      <c r="ADW52" s="691"/>
      <c r="ADX52" s="691"/>
      <c r="ADY52" s="691"/>
      <c r="ADZ52" s="691"/>
      <c r="AEA52" s="691"/>
      <c r="AEB52" s="691"/>
      <c r="AEC52" s="691"/>
      <c r="AED52" s="691"/>
      <c r="AEE52" s="691"/>
      <c r="AEF52" s="691"/>
      <c r="AEG52" s="691"/>
      <c r="AEH52" s="691"/>
      <c r="AEI52" s="691"/>
      <c r="AEJ52" s="691"/>
      <c r="AEK52" s="691"/>
      <c r="AEL52" s="691"/>
      <c r="AEM52" s="691"/>
      <c r="AEN52" s="691"/>
      <c r="AEO52" s="691"/>
      <c r="AEP52" s="691"/>
      <c r="AEQ52" s="691"/>
      <c r="AER52" s="691"/>
      <c r="AES52" s="691"/>
      <c r="AET52" s="691"/>
      <c r="AEU52" s="691"/>
      <c r="AEV52" s="691"/>
      <c r="AEW52" s="691"/>
      <c r="AEX52" s="691"/>
      <c r="AEY52" s="691"/>
      <c r="AEZ52" s="691"/>
      <c r="AFA52" s="691"/>
      <c r="AFB52" s="691"/>
      <c r="AFC52" s="691"/>
      <c r="AFD52" s="691"/>
      <c r="AFE52" s="691"/>
      <c r="AFF52" s="691"/>
      <c r="AFG52" s="691"/>
      <c r="AFH52" s="691"/>
      <c r="AFI52" s="691"/>
      <c r="AFJ52" s="691"/>
      <c r="AFK52" s="691"/>
      <c r="AFL52" s="691"/>
      <c r="AFM52" s="691"/>
      <c r="AFN52" s="691"/>
      <c r="AFO52" s="691"/>
      <c r="AFP52" s="691"/>
      <c r="AFQ52" s="691"/>
      <c r="AFR52" s="691"/>
      <c r="AFS52" s="691"/>
      <c r="AFT52" s="691"/>
      <c r="AFU52" s="691"/>
      <c r="AFV52" s="691"/>
      <c r="AFW52" s="691"/>
      <c r="AFX52" s="691"/>
      <c r="AFY52" s="691"/>
      <c r="AFZ52" s="691"/>
      <c r="AGA52" s="691"/>
      <c r="AGB52" s="691"/>
      <c r="AGC52" s="691"/>
      <c r="AGD52" s="691"/>
      <c r="AGE52" s="691"/>
      <c r="AGF52" s="691"/>
      <c r="AGG52" s="691"/>
      <c r="AGH52" s="691"/>
      <c r="AGI52" s="691"/>
      <c r="AGJ52" s="691"/>
      <c r="AGK52" s="691"/>
      <c r="AGL52" s="691"/>
      <c r="AGM52" s="691"/>
      <c r="AGN52" s="691"/>
      <c r="AGO52" s="691"/>
      <c r="AGP52" s="691"/>
      <c r="AGQ52" s="691"/>
      <c r="AGR52" s="691"/>
      <c r="AGS52" s="691"/>
      <c r="AGT52" s="691"/>
      <c r="AGU52" s="691"/>
      <c r="AGV52" s="691"/>
      <c r="AGW52" s="691"/>
      <c r="AGX52" s="691"/>
      <c r="AGY52" s="691"/>
      <c r="AGZ52" s="691"/>
      <c r="AHA52" s="691"/>
      <c r="AHB52" s="691"/>
      <c r="AHC52" s="691"/>
      <c r="AHD52" s="691"/>
      <c r="AHE52" s="691"/>
      <c r="AHF52" s="691"/>
      <c r="AHG52" s="691"/>
      <c r="AHH52" s="691"/>
      <c r="AHI52" s="691"/>
      <c r="AHJ52" s="691"/>
      <c r="AHK52" s="691"/>
      <c r="AHL52" s="691"/>
      <c r="AHM52" s="691"/>
      <c r="AHN52" s="691"/>
      <c r="AHO52" s="691"/>
      <c r="AHP52" s="691"/>
      <c r="AHQ52" s="691"/>
      <c r="AHR52" s="691"/>
      <c r="AHS52" s="691"/>
      <c r="AHT52" s="691"/>
      <c r="AHU52" s="691"/>
      <c r="AHV52" s="691"/>
      <c r="AHW52" s="691"/>
      <c r="AHX52" s="691"/>
      <c r="AHY52" s="691"/>
      <c r="AHZ52" s="691"/>
      <c r="AIA52" s="691"/>
      <c r="AIB52" s="691"/>
      <c r="AIC52" s="691"/>
      <c r="AID52" s="691"/>
      <c r="AIE52" s="691"/>
      <c r="AIF52" s="691"/>
      <c r="AIG52" s="691"/>
      <c r="AIH52" s="691"/>
      <c r="AII52" s="691"/>
      <c r="AIJ52" s="691"/>
      <c r="AIK52" s="691"/>
      <c r="AIL52" s="691"/>
      <c r="AIM52" s="691"/>
      <c r="AIN52" s="691"/>
      <c r="AIO52" s="691"/>
      <c r="AIP52" s="691"/>
      <c r="AIQ52" s="691"/>
      <c r="AIR52" s="691"/>
      <c r="AIS52" s="691"/>
      <c r="AIT52" s="691"/>
      <c r="AIU52" s="691"/>
      <c r="AIV52" s="691"/>
      <c r="AIW52" s="691"/>
      <c r="AIX52" s="691"/>
      <c r="AIY52" s="691"/>
      <c r="AIZ52" s="691"/>
      <c r="AJA52" s="691"/>
      <c r="AJB52" s="691"/>
      <c r="AJC52" s="691"/>
      <c r="AJD52" s="691"/>
      <c r="AJE52" s="691"/>
      <c r="AJF52" s="691"/>
      <c r="AJG52" s="691"/>
      <c r="AJH52" s="691"/>
      <c r="AJI52" s="691"/>
      <c r="AJJ52" s="691"/>
      <c r="AJK52" s="691"/>
      <c r="AJL52" s="691"/>
      <c r="AJM52" s="691"/>
      <c r="AJN52" s="691"/>
      <c r="AJO52" s="691"/>
      <c r="AJP52" s="691"/>
      <c r="AJQ52" s="691"/>
      <c r="AJR52" s="691"/>
      <c r="AJS52" s="691"/>
      <c r="AJT52" s="691"/>
      <c r="AJU52" s="691"/>
      <c r="AJV52" s="691"/>
      <c r="AJW52" s="691"/>
      <c r="AJX52" s="691"/>
      <c r="AJY52" s="691"/>
      <c r="AJZ52" s="691"/>
      <c r="AKA52" s="691"/>
      <c r="AKB52" s="691"/>
      <c r="AKC52" s="691"/>
      <c r="AKD52" s="691"/>
      <c r="AKE52" s="691"/>
      <c r="AKF52" s="691"/>
      <c r="AKG52" s="691"/>
      <c r="AKH52" s="691"/>
      <c r="AKI52" s="691"/>
      <c r="AKJ52" s="691"/>
      <c r="AKK52" s="691"/>
      <c r="AKL52" s="691"/>
      <c r="AKM52" s="691"/>
      <c r="AKN52" s="691"/>
      <c r="AKO52" s="691"/>
      <c r="AKP52" s="691"/>
      <c r="AKQ52" s="691"/>
      <c r="AKR52" s="691"/>
      <c r="AKS52" s="691"/>
      <c r="AKT52" s="691"/>
      <c r="AKU52" s="691"/>
      <c r="AKV52" s="691"/>
      <c r="AKW52" s="691"/>
      <c r="AKX52" s="691"/>
      <c r="AKY52" s="691"/>
      <c r="AKZ52" s="691"/>
      <c r="ALA52" s="691"/>
      <c r="ALB52" s="691"/>
      <c r="ALC52" s="691"/>
      <c r="ALD52" s="691"/>
      <c r="ALE52" s="691"/>
      <c r="ALF52" s="691"/>
      <c r="ALG52" s="691"/>
      <c r="ALH52" s="691"/>
      <c r="ALI52" s="691"/>
      <c r="ALJ52" s="691"/>
      <c r="ALK52" s="691"/>
      <c r="ALL52" s="691"/>
      <c r="ALM52" s="691"/>
      <c r="ALN52" s="691"/>
      <c r="ALO52" s="691"/>
      <c r="ALP52" s="691"/>
      <c r="ALQ52" s="691"/>
      <c r="ALR52" s="691"/>
      <c r="ALS52" s="691"/>
      <c r="ALT52" s="691"/>
      <c r="ALU52" s="691"/>
      <c r="ALV52" s="691"/>
      <c r="ALW52" s="691"/>
      <c r="ALX52" s="691"/>
      <c r="ALY52" s="691"/>
      <c r="ALZ52" s="691"/>
      <c r="AMA52" s="691"/>
      <c r="AMB52" s="691"/>
      <c r="AMC52" s="691"/>
      <c r="AMD52" s="691"/>
      <c r="AME52" s="691"/>
      <c r="AMF52" s="691"/>
      <c r="AMG52" s="691"/>
      <c r="AMH52" s="691"/>
      <c r="AMI52" s="691"/>
      <c r="AMJ52" s="691"/>
    </row>
    <row r="53" spans="1:1024" x14ac:dyDescent="0.2">
      <c r="A53" s="691"/>
      <c r="B53" s="718"/>
      <c r="C53" s="719"/>
      <c r="D53" s="720"/>
      <c r="E53" s="720"/>
      <c r="F53" s="720"/>
      <c r="G53" s="720"/>
      <c r="H53" s="720"/>
      <c r="I53" s="720"/>
      <c r="J53" s="720"/>
      <c r="K53" s="720"/>
      <c r="L53" s="720"/>
      <c r="M53" s="720"/>
      <c r="N53" s="720">
        <v>0</v>
      </c>
      <c r="O53" s="720"/>
      <c r="P53" s="720"/>
      <c r="Q53" s="720"/>
      <c r="R53" s="721"/>
      <c r="S53" s="720"/>
      <c r="T53" s="720"/>
      <c r="U53" s="713" t="s">
        <v>500</v>
      </c>
      <c r="V53" s="704" t="s">
        <v>124</v>
      </c>
      <c r="W53" s="722" t="s">
        <v>498</v>
      </c>
      <c r="X53" s="696"/>
      <c r="Y53" s="696"/>
      <c r="Z53" s="696"/>
      <c r="AA53" s="696"/>
      <c r="AB53" s="696"/>
      <c r="AC53" s="696"/>
      <c r="AD53" s="696"/>
      <c r="AE53" s="696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705">
        <v>0</v>
      </c>
      <c r="DA53" s="706">
        <v>0</v>
      </c>
      <c r="DB53" s="706">
        <v>0</v>
      </c>
      <c r="DC53" s="706">
        <v>0</v>
      </c>
      <c r="DD53" s="706">
        <v>0</v>
      </c>
      <c r="DE53" s="706">
        <v>0</v>
      </c>
      <c r="DF53" s="706">
        <v>0</v>
      </c>
      <c r="DG53" s="706">
        <v>0</v>
      </c>
      <c r="DH53" s="706">
        <v>0</v>
      </c>
      <c r="DI53" s="706">
        <v>0</v>
      </c>
      <c r="DJ53" s="706">
        <v>0</v>
      </c>
      <c r="DK53" s="706">
        <v>0</v>
      </c>
      <c r="DL53" s="706">
        <v>0</v>
      </c>
      <c r="DM53" s="706">
        <v>0</v>
      </c>
      <c r="DN53" s="706">
        <v>0</v>
      </c>
      <c r="DO53" s="706">
        <v>0</v>
      </c>
      <c r="DP53" s="706">
        <v>0</v>
      </c>
      <c r="DQ53" s="706">
        <v>0</v>
      </c>
      <c r="DR53" s="706">
        <v>0</v>
      </c>
      <c r="DS53" s="706">
        <v>0</v>
      </c>
      <c r="DT53" s="706">
        <v>0</v>
      </c>
      <c r="DU53" s="706">
        <v>0</v>
      </c>
      <c r="DV53" s="706">
        <v>0</v>
      </c>
      <c r="DW53" s="707">
        <v>0</v>
      </c>
      <c r="DX53" s="470"/>
      <c r="DY53" s="691"/>
      <c r="DZ53" s="691"/>
      <c r="EA53" s="691"/>
      <c r="EB53" s="691"/>
      <c r="EC53" s="691"/>
      <c r="ED53" s="691"/>
      <c r="EE53" s="691"/>
      <c r="EF53" s="691"/>
      <c r="EG53" s="691"/>
      <c r="EH53" s="691"/>
      <c r="EI53" s="691"/>
      <c r="EJ53" s="691"/>
      <c r="EK53" s="691"/>
      <c r="EL53" s="691"/>
      <c r="EM53" s="691"/>
      <c r="EN53" s="691"/>
      <c r="EO53" s="691"/>
      <c r="EP53" s="691"/>
      <c r="EQ53" s="691"/>
      <c r="ER53" s="691"/>
      <c r="ES53" s="691"/>
      <c r="ET53" s="691"/>
      <c r="EU53" s="691"/>
      <c r="EV53" s="691"/>
      <c r="EW53" s="691"/>
      <c r="EX53" s="691"/>
      <c r="EY53" s="691"/>
      <c r="EZ53" s="691"/>
      <c r="FA53" s="691"/>
      <c r="FB53" s="691"/>
      <c r="FC53" s="691"/>
      <c r="FD53" s="691"/>
      <c r="FE53" s="691"/>
      <c r="FF53" s="691"/>
      <c r="FG53" s="691"/>
      <c r="FH53" s="691"/>
      <c r="FI53" s="691"/>
      <c r="FJ53" s="691"/>
      <c r="FK53" s="691"/>
      <c r="FL53" s="691"/>
      <c r="FM53" s="691"/>
      <c r="FN53" s="691"/>
      <c r="FO53" s="691"/>
      <c r="FP53" s="691"/>
      <c r="FQ53" s="691"/>
      <c r="FR53" s="691"/>
      <c r="FS53" s="691"/>
      <c r="FT53" s="691"/>
      <c r="FU53" s="691"/>
      <c r="FV53" s="691"/>
      <c r="FW53" s="691"/>
      <c r="FX53" s="691"/>
      <c r="FY53" s="691"/>
      <c r="FZ53" s="691"/>
      <c r="GA53" s="691"/>
      <c r="GB53" s="691"/>
      <c r="GC53" s="691"/>
      <c r="GD53" s="691"/>
      <c r="GE53" s="691"/>
      <c r="GF53" s="691"/>
      <c r="GG53" s="691"/>
      <c r="GH53" s="691"/>
      <c r="GI53" s="691"/>
      <c r="GJ53" s="691"/>
      <c r="GK53" s="691"/>
      <c r="GL53" s="691"/>
      <c r="GM53" s="691"/>
      <c r="GN53" s="691"/>
      <c r="GO53" s="691"/>
      <c r="GP53" s="691"/>
      <c r="GQ53" s="691"/>
      <c r="GR53" s="691"/>
      <c r="GS53" s="691"/>
      <c r="GT53" s="691"/>
      <c r="GU53" s="691"/>
      <c r="GV53" s="691"/>
      <c r="GW53" s="691"/>
      <c r="GX53" s="691"/>
      <c r="GY53" s="691"/>
      <c r="GZ53" s="691"/>
      <c r="HA53" s="691"/>
      <c r="HB53" s="691"/>
      <c r="HC53" s="691"/>
      <c r="HD53" s="691"/>
      <c r="HE53" s="691"/>
      <c r="HF53" s="691"/>
      <c r="HG53" s="691"/>
      <c r="HH53" s="691"/>
      <c r="HI53" s="691"/>
      <c r="HJ53" s="691"/>
      <c r="HK53" s="691"/>
      <c r="HL53" s="691"/>
      <c r="HM53" s="691"/>
      <c r="HN53" s="691"/>
      <c r="HO53" s="691"/>
      <c r="HP53" s="691"/>
      <c r="HQ53" s="691"/>
      <c r="HR53" s="691"/>
      <c r="HS53" s="691"/>
      <c r="HT53" s="691"/>
      <c r="HU53" s="691"/>
      <c r="HV53" s="691"/>
      <c r="HW53" s="691"/>
      <c r="HX53" s="691"/>
      <c r="HY53" s="691"/>
      <c r="HZ53" s="691"/>
      <c r="IA53" s="691"/>
      <c r="IB53" s="691"/>
      <c r="IC53" s="691"/>
      <c r="ID53" s="691"/>
      <c r="IE53" s="691"/>
      <c r="IF53" s="691"/>
      <c r="IG53" s="691"/>
      <c r="IH53" s="691"/>
      <c r="II53" s="691"/>
      <c r="IJ53" s="691"/>
      <c r="IK53" s="691"/>
      <c r="IL53" s="691"/>
      <c r="IM53" s="691"/>
      <c r="IN53" s="691"/>
      <c r="IO53" s="691"/>
      <c r="IP53" s="691"/>
      <c r="IQ53" s="691"/>
      <c r="IR53" s="691"/>
      <c r="IS53" s="691"/>
      <c r="IT53" s="691"/>
      <c r="IU53" s="691"/>
      <c r="IV53" s="691"/>
      <c r="IW53" s="691"/>
      <c r="IX53" s="691"/>
      <c r="IY53" s="691"/>
      <c r="IZ53" s="691"/>
      <c r="JA53" s="691"/>
      <c r="JB53" s="691"/>
      <c r="JC53" s="691"/>
      <c r="JD53" s="691"/>
      <c r="JE53" s="691"/>
      <c r="JF53" s="691"/>
      <c r="JG53" s="691"/>
      <c r="JH53" s="691"/>
      <c r="JI53" s="691"/>
      <c r="JJ53" s="691"/>
      <c r="JK53" s="691"/>
      <c r="JL53" s="691"/>
      <c r="JM53" s="691"/>
      <c r="JN53" s="691"/>
      <c r="JO53" s="691"/>
      <c r="JP53" s="691"/>
      <c r="JQ53" s="691"/>
      <c r="JR53" s="691"/>
      <c r="JS53" s="691"/>
      <c r="JT53" s="691"/>
      <c r="JU53" s="691"/>
      <c r="JV53" s="691"/>
      <c r="JW53" s="691"/>
      <c r="JX53" s="691"/>
      <c r="JY53" s="691"/>
      <c r="JZ53" s="691"/>
      <c r="KA53" s="691"/>
      <c r="KB53" s="691"/>
      <c r="KC53" s="691"/>
      <c r="KD53" s="691"/>
      <c r="KE53" s="691"/>
      <c r="KF53" s="691"/>
      <c r="KG53" s="691"/>
      <c r="KH53" s="691"/>
      <c r="KI53" s="691"/>
      <c r="KJ53" s="691"/>
      <c r="KK53" s="691"/>
      <c r="KL53" s="691"/>
      <c r="KM53" s="691"/>
      <c r="KN53" s="691"/>
      <c r="KO53" s="691"/>
      <c r="KP53" s="691"/>
      <c r="KQ53" s="691"/>
      <c r="KR53" s="691"/>
      <c r="KS53" s="691"/>
      <c r="KT53" s="691"/>
      <c r="KU53" s="691"/>
      <c r="KV53" s="691"/>
      <c r="KW53" s="691"/>
      <c r="KX53" s="691"/>
      <c r="KY53" s="691"/>
      <c r="KZ53" s="691"/>
      <c r="LA53" s="691"/>
      <c r="LB53" s="691"/>
      <c r="LC53" s="691"/>
      <c r="LD53" s="691"/>
      <c r="LE53" s="691"/>
      <c r="LF53" s="691"/>
      <c r="LG53" s="691"/>
      <c r="LH53" s="691"/>
      <c r="LI53" s="691"/>
      <c r="LJ53" s="691"/>
      <c r="LK53" s="691"/>
      <c r="LL53" s="691"/>
      <c r="LM53" s="691"/>
      <c r="LN53" s="691"/>
      <c r="LO53" s="691"/>
      <c r="LP53" s="691"/>
      <c r="LQ53" s="691"/>
      <c r="LR53" s="691"/>
      <c r="LS53" s="691"/>
      <c r="LT53" s="691"/>
      <c r="LU53" s="691"/>
      <c r="LV53" s="691"/>
      <c r="LW53" s="691"/>
      <c r="LX53" s="691"/>
      <c r="LY53" s="691"/>
      <c r="LZ53" s="691"/>
      <c r="MA53" s="691"/>
      <c r="MB53" s="691"/>
      <c r="MC53" s="691"/>
      <c r="MD53" s="691"/>
      <c r="ME53" s="691"/>
      <c r="MF53" s="691"/>
      <c r="MG53" s="691"/>
      <c r="MH53" s="691"/>
      <c r="MI53" s="691"/>
      <c r="MJ53" s="691"/>
      <c r="MK53" s="691"/>
      <c r="ML53" s="691"/>
      <c r="MM53" s="691"/>
      <c r="MN53" s="691"/>
      <c r="MO53" s="691"/>
      <c r="MP53" s="691"/>
      <c r="MQ53" s="691"/>
      <c r="MR53" s="691"/>
      <c r="MS53" s="691"/>
      <c r="MT53" s="691"/>
      <c r="MU53" s="691"/>
      <c r="MV53" s="691"/>
      <c r="MW53" s="691"/>
      <c r="MX53" s="691"/>
      <c r="MY53" s="691"/>
      <c r="MZ53" s="691"/>
      <c r="NA53" s="691"/>
      <c r="NB53" s="691"/>
      <c r="NC53" s="691"/>
      <c r="ND53" s="691"/>
      <c r="NE53" s="691"/>
      <c r="NF53" s="691"/>
      <c r="NG53" s="691"/>
      <c r="NH53" s="691"/>
      <c r="NI53" s="691"/>
      <c r="NJ53" s="691"/>
      <c r="NK53" s="691"/>
      <c r="NL53" s="691"/>
      <c r="NM53" s="691"/>
      <c r="NN53" s="691"/>
      <c r="NO53" s="691"/>
      <c r="NP53" s="691"/>
      <c r="NQ53" s="691"/>
      <c r="NR53" s="691"/>
      <c r="NS53" s="691"/>
      <c r="NT53" s="691"/>
      <c r="NU53" s="691"/>
      <c r="NV53" s="691"/>
      <c r="NW53" s="691"/>
      <c r="NX53" s="691"/>
      <c r="NY53" s="691"/>
      <c r="NZ53" s="691"/>
      <c r="OA53" s="691"/>
      <c r="OB53" s="691"/>
      <c r="OC53" s="691"/>
      <c r="OD53" s="691"/>
      <c r="OE53" s="691"/>
      <c r="OF53" s="691"/>
      <c r="OG53" s="691"/>
      <c r="OH53" s="691"/>
      <c r="OI53" s="691"/>
      <c r="OJ53" s="691"/>
      <c r="OK53" s="691"/>
      <c r="OL53" s="691"/>
      <c r="OM53" s="691"/>
      <c r="ON53" s="691"/>
      <c r="OO53" s="691"/>
      <c r="OP53" s="691"/>
      <c r="OQ53" s="691"/>
      <c r="OR53" s="691"/>
      <c r="OS53" s="691"/>
      <c r="OT53" s="691"/>
      <c r="OU53" s="691"/>
      <c r="OV53" s="691"/>
      <c r="OW53" s="691"/>
      <c r="OX53" s="691"/>
      <c r="OY53" s="691"/>
      <c r="OZ53" s="691"/>
      <c r="PA53" s="691"/>
      <c r="PB53" s="691"/>
      <c r="PC53" s="691"/>
      <c r="PD53" s="691"/>
      <c r="PE53" s="691"/>
      <c r="PF53" s="691"/>
      <c r="PG53" s="691"/>
      <c r="PH53" s="691"/>
      <c r="PI53" s="691"/>
      <c r="PJ53" s="691"/>
      <c r="PK53" s="691"/>
      <c r="PL53" s="691"/>
      <c r="PM53" s="691"/>
      <c r="PN53" s="691"/>
      <c r="PO53" s="691"/>
      <c r="PP53" s="691"/>
      <c r="PQ53" s="691"/>
      <c r="PR53" s="691"/>
      <c r="PS53" s="691"/>
      <c r="PT53" s="691"/>
      <c r="PU53" s="691"/>
      <c r="PV53" s="691"/>
      <c r="PW53" s="691"/>
      <c r="PX53" s="691"/>
      <c r="PY53" s="691"/>
      <c r="PZ53" s="691"/>
      <c r="QA53" s="691"/>
      <c r="QB53" s="691"/>
      <c r="QC53" s="691"/>
      <c r="QD53" s="691"/>
      <c r="QE53" s="691"/>
      <c r="QF53" s="691"/>
      <c r="QG53" s="691"/>
      <c r="QH53" s="691"/>
      <c r="QI53" s="691"/>
      <c r="QJ53" s="691"/>
      <c r="QK53" s="691"/>
      <c r="QL53" s="691"/>
      <c r="QM53" s="691"/>
      <c r="QN53" s="691"/>
      <c r="QO53" s="691"/>
      <c r="QP53" s="691"/>
      <c r="QQ53" s="691"/>
      <c r="QR53" s="691"/>
      <c r="QS53" s="691"/>
      <c r="QT53" s="691"/>
      <c r="QU53" s="691"/>
      <c r="QV53" s="691"/>
      <c r="QW53" s="691"/>
      <c r="QX53" s="691"/>
      <c r="QY53" s="691"/>
      <c r="QZ53" s="691"/>
      <c r="RA53" s="691"/>
      <c r="RB53" s="691"/>
      <c r="RC53" s="691"/>
      <c r="RD53" s="691"/>
      <c r="RE53" s="691"/>
      <c r="RF53" s="691"/>
      <c r="RG53" s="691"/>
      <c r="RH53" s="691"/>
      <c r="RI53" s="691"/>
      <c r="RJ53" s="691"/>
      <c r="RK53" s="691"/>
      <c r="RL53" s="691"/>
      <c r="RM53" s="691"/>
      <c r="RN53" s="691"/>
      <c r="RO53" s="691"/>
      <c r="RP53" s="691"/>
      <c r="RQ53" s="691"/>
      <c r="RR53" s="691"/>
      <c r="RS53" s="691"/>
      <c r="RT53" s="691"/>
      <c r="RU53" s="691"/>
      <c r="RV53" s="691"/>
      <c r="RW53" s="691"/>
      <c r="RX53" s="691"/>
      <c r="RY53" s="691"/>
      <c r="RZ53" s="691"/>
      <c r="SA53" s="691"/>
      <c r="SB53" s="691"/>
      <c r="SC53" s="691"/>
      <c r="SD53" s="691"/>
      <c r="SE53" s="691"/>
      <c r="SF53" s="691"/>
      <c r="SG53" s="691"/>
      <c r="SH53" s="691"/>
      <c r="SI53" s="691"/>
      <c r="SJ53" s="691"/>
      <c r="SK53" s="691"/>
      <c r="SL53" s="691"/>
      <c r="SM53" s="691"/>
      <c r="SN53" s="691"/>
      <c r="SO53" s="691"/>
      <c r="SP53" s="691"/>
      <c r="SQ53" s="691"/>
      <c r="SR53" s="691"/>
      <c r="SS53" s="691"/>
      <c r="ST53" s="691"/>
      <c r="SU53" s="691"/>
      <c r="SV53" s="691"/>
      <c r="SW53" s="691"/>
      <c r="SX53" s="691"/>
      <c r="SY53" s="691"/>
      <c r="SZ53" s="691"/>
      <c r="TA53" s="691"/>
      <c r="TB53" s="691"/>
      <c r="TC53" s="691"/>
      <c r="TD53" s="691"/>
      <c r="TE53" s="691"/>
      <c r="TF53" s="691"/>
      <c r="TG53" s="691"/>
      <c r="TH53" s="691"/>
      <c r="TI53" s="691"/>
      <c r="TJ53" s="691"/>
      <c r="TK53" s="691"/>
      <c r="TL53" s="691"/>
      <c r="TM53" s="691"/>
      <c r="TN53" s="691"/>
      <c r="TO53" s="691"/>
      <c r="TP53" s="691"/>
      <c r="TQ53" s="691"/>
      <c r="TR53" s="691"/>
      <c r="TS53" s="691"/>
      <c r="TT53" s="691"/>
      <c r="TU53" s="691"/>
      <c r="TV53" s="691"/>
      <c r="TW53" s="691"/>
      <c r="TX53" s="691"/>
      <c r="TY53" s="691"/>
      <c r="TZ53" s="691"/>
      <c r="UA53" s="691"/>
      <c r="UB53" s="691"/>
      <c r="UC53" s="691"/>
      <c r="UD53" s="691"/>
      <c r="UE53" s="691"/>
      <c r="UF53" s="691"/>
      <c r="UG53" s="691"/>
      <c r="UH53" s="691"/>
      <c r="UI53" s="691"/>
      <c r="UJ53" s="691"/>
      <c r="UK53" s="691"/>
      <c r="UL53" s="691"/>
      <c r="UM53" s="691"/>
      <c r="UN53" s="691"/>
      <c r="UO53" s="691"/>
      <c r="UP53" s="691"/>
      <c r="UQ53" s="691"/>
      <c r="UR53" s="691"/>
      <c r="US53" s="691"/>
      <c r="UT53" s="691"/>
      <c r="UU53" s="691"/>
      <c r="UV53" s="691"/>
      <c r="UW53" s="691"/>
      <c r="UX53" s="691"/>
      <c r="UY53" s="691"/>
      <c r="UZ53" s="691"/>
      <c r="VA53" s="691"/>
      <c r="VB53" s="691"/>
      <c r="VC53" s="691"/>
      <c r="VD53" s="691"/>
      <c r="VE53" s="691"/>
      <c r="VF53" s="691"/>
      <c r="VG53" s="691"/>
      <c r="VH53" s="691"/>
      <c r="VI53" s="691"/>
      <c r="VJ53" s="691"/>
      <c r="VK53" s="691"/>
      <c r="VL53" s="691"/>
      <c r="VM53" s="691"/>
      <c r="VN53" s="691"/>
      <c r="VO53" s="691"/>
      <c r="VP53" s="691"/>
      <c r="VQ53" s="691"/>
      <c r="VR53" s="691"/>
      <c r="VS53" s="691"/>
      <c r="VT53" s="691"/>
      <c r="VU53" s="691"/>
      <c r="VV53" s="691"/>
      <c r="VW53" s="691"/>
      <c r="VX53" s="691"/>
      <c r="VY53" s="691"/>
      <c r="VZ53" s="691"/>
      <c r="WA53" s="691"/>
      <c r="WB53" s="691"/>
      <c r="WC53" s="691"/>
      <c r="WD53" s="691"/>
      <c r="WE53" s="691"/>
      <c r="WF53" s="691"/>
      <c r="WG53" s="691"/>
      <c r="WH53" s="691"/>
      <c r="WI53" s="691"/>
      <c r="WJ53" s="691"/>
      <c r="WK53" s="691"/>
      <c r="WL53" s="691"/>
      <c r="WM53" s="691"/>
      <c r="WN53" s="691"/>
      <c r="WO53" s="691"/>
      <c r="WP53" s="691"/>
      <c r="WQ53" s="691"/>
      <c r="WR53" s="691"/>
      <c r="WS53" s="691"/>
      <c r="WT53" s="691"/>
      <c r="WU53" s="691"/>
      <c r="WV53" s="691"/>
      <c r="WW53" s="691"/>
      <c r="WX53" s="691"/>
      <c r="WY53" s="691"/>
      <c r="WZ53" s="691"/>
      <c r="XA53" s="691"/>
      <c r="XB53" s="691"/>
      <c r="XC53" s="691"/>
      <c r="XD53" s="691"/>
      <c r="XE53" s="691"/>
      <c r="XF53" s="691"/>
      <c r="XG53" s="691"/>
      <c r="XH53" s="691"/>
      <c r="XI53" s="691"/>
      <c r="XJ53" s="691"/>
      <c r="XK53" s="691"/>
      <c r="XL53" s="691"/>
      <c r="XM53" s="691"/>
      <c r="XN53" s="691"/>
      <c r="XO53" s="691"/>
      <c r="XP53" s="691"/>
      <c r="XQ53" s="691"/>
      <c r="XR53" s="691"/>
      <c r="XS53" s="691"/>
      <c r="XT53" s="691"/>
      <c r="XU53" s="691"/>
      <c r="XV53" s="691"/>
      <c r="XW53" s="691"/>
      <c r="XX53" s="691"/>
      <c r="XY53" s="691"/>
      <c r="XZ53" s="691"/>
      <c r="YA53" s="691"/>
      <c r="YB53" s="691"/>
      <c r="YC53" s="691"/>
      <c r="YD53" s="691"/>
      <c r="YE53" s="691"/>
      <c r="YF53" s="691"/>
      <c r="YG53" s="691"/>
      <c r="YH53" s="691"/>
      <c r="YI53" s="691"/>
      <c r="YJ53" s="691"/>
      <c r="YK53" s="691"/>
      <c r="YL53" s="691"/>
      <c r="YM53" s="691"/>
      <c r="YN53" s="691"/>
      <c r="YO53" s="691"/>
      <c r="YP53" s="691"/>
      <c r="YQ53" s="691"/>
      <c r="YR53" s="691"/>
      <c r="YS53" s="691"/>
      <c r="YT53" s="691"/>
      <c r="YU53" s="691"/>
      <c r="YV53" s="691"/>
      <c r="YW53" s="691"/>
      <c r="YX53" s="691"/>
      <c r="YY53" s="691"/>
      <c r="YZ53" s="691"/>
      <c r="ZA53" s="691"/>
      <c r="ZB53" s="691"/>
      <c r="ZC53" s="691"/>
      <c r="ZD53" s="691"/>
      <c r="ZE53" s="691"/>
      <c r="ZF53" s="691"/>
      <c r="ZG53" s="691"/>
      <c r="ZH53" s="691"/>
      <c r="ZI53" s="691"/>
      <c r="ZJ53" s="691"/>
      <c r="ZK53" s="691"/>
      <c r="ZL53" s="691"/>
      <c r="ZM53" s="691"/>
      <c r="ZN53" s="691"/>
      <c r="ZO53" s="691"/>
      <c r="ZP53" s="691"/>
      <c r="ZQ53" s="691"/>
      <c r="ZR53" s="691"/>
      <c r="ZS53" s="691"/>
      <c r="ZT53" s="691"/>
      <c r="ZU53" s="691"/>
      <c r="ZV53" s="691"/>
      <c r="ZW53" s="691"/>
      <c r="ZX53" s="691"/>
      <c r="ZY53" s="691"/>
      <c r="ZZ53" s="691"/>
      <c r="AAA53" s="691"/>
      <c r="AAB53" s="691"/>
      <c r="AAC53" s="691"/>
      <c r="AAD53" s="691"/>
      <c r="AAE53" s="691"/>
      <c r="AAF53" s="691"/>
      <c r="AAG53" s="691"/>
      <c r="AAH53" s="691"/>
      <c r="AAI53" s="691"/>
      <c r="AAJ53" s="691"/>
      <c r="AAK53" s="691"/>
      <c r="AAL53" s="691"/>
      <c r="AAM53" s="691"/>
      <c r="AAN53" s="691"/>
      <c r="AAO53" s="691"/>
      <c r="AAP53" s="691"/>
      <c r="AAQ53" s="691"/>
      <c r="AAR53" s="691"/>
      <c r="AAS53" s="691"/>
      <c r="AAT53" s="691"/>
      <c r="AAU53" s="691"/>
      <c r="AAV53" s="691"/>
      <c r="AAW53" s="691"/>
      <c r="AAX53" s="691"/>
      <c r="AAY53" s="691"/>
      <c r="AAZ53" s="691"/>
      <c r="ABA53" s="691"/>
      <c r="ABB53" s="691"/>
      <c r="ABC53" s="691"/>
      <c r="ABD53" s="691"/>
      <c r="ABE53" s="691"/>
      <c r="ABF53" s="691"/>
      <c r="ABG53" s="691"/>
      <c r="ABH53" s="691"/>
      <c r="ABI53" s="691"/>
      <c r="ABJ53" s="691"/>
      <c r="ABK53" s="691"/>
      <c r="ABL53" s="691"/>
      <c r="ABM53" s="691"/>
      <c r="ABN53" s="691"/>
      <c r="ABO53" s="691"/>
      <c r="ABP53" s="691"/>
      <c r="ABQ53" s="691"/>
      <c r="ABR53" s="691"/>
      <c r="ABS53" s="691"/>
      <c r="ABT53" s="691"/>
      <c r="ABU53" s="691"/>
      <c r="ABV53" s="691"/>
      <c r="ABW53" s="691"/>
      <c r="ABX53" s="691"/>
      <c r="ABY53" s="691"/>
      <c r="ABZ53" s="691"/>
      <c r="ACA53" s="691"/>
      <c r="ACB53" s="691"/>
      <c r="ACC53" s="691"/>
      <c r="ACD53" s="691"/>
      <c r="ACE53" s="691"/>
      <c r="ACF53" s="691"/>
      <c r="ACG53" s="691"/>
      <c r="ACH53" s="691"/>
      <c r="ACI53" s="691"/>
      <c r="ACJ53" s="691"/>
      <c r="ACK53" s="691"/>
      <c r="ACL53" s="691"/>
      <c r="ACM53" s="691"/>
      <c r="ACN53" s="691"/>
      <c r="ACO53" s="691"/>
      <c r="ACP53" s="691"/>
      <c r="ACQ53" s="691"/>
      <c r="ACR53" s="691"/>
      <c r="ACS53" s="691"/>
      <c r="ACT53" s="691"/>
      <c r="ACU53" s="691"/>
      <c r="ACV53" s="691"/>
      <c r="ACW53" s="691"/>
      <c r="ACX53" s="691"/>
      <c r="ACY53" s="691"/>
      <c r="ACZ53" s="691"/>
      <c r="ADA53" s="691"/>
      <c r="ADB53" s="691"/>
      <c r="ADC53" s="691"/>
      <c r="ADD53" s="691"/>
      <c r="ADE53" s="691"/>
      <c r="ADF53" s="691"/>
      <c r="ADG53" s="691"/>
      <c r="ADH53" s="691"/>
      <c r="ADI53" s="691"/>
      <c r="ADJ53" s="691"/>
      <c r="ADK53" s="691"/>
      <c r="ADL53" s="691"/>
      <c r="ADM53" s="691"/>
      <c r="ADN53" s="691"/>
      <c r="ADO53" s="691"/>
      <c r="ADP53" s="691"/>
      <c r="ADQ53" s="691"/>
      <c r="ADR53" s="691"/>
      <c r="ADS53" s="691"/>
      <c r="ADT53" s="691"/>
      <c r="ADU53" s="691"/>
      <c r="ADV53" s="691"/>
      <c r="ADW53" s="691"/>
      <c r="ADX53" s="691"/>
      <c r="ADY53" s="691"/>
      <c r="ADZ53" s="691"/>
      <c r="AEA53" s="691"/>
      <c r="AEB53" s="691"/>
      <c r="AEC53" s="691"/>
      <c r="AED53" s="691"/>
      <c r="AEE53" s="691"/>
      <c r="AEF53" s="691"/>
      <c r="AEG53" s="691"/>
      <c r="AEH53" s="691"/>
      <c r="AEI53" s="691"/>
      <c r="AEJ53" s="691"/>
      <c r="AEK53" s="691"/>
      <c r="AEL53" s="691"/>
      <c r="AEM53" s="691"/>
      <c r="AEN53" s="691"/>
      <c r="AEO53" s="691"/>
      <c r="AEP53" s="691"/>
      <c r="AEQ53" s="691"/>
      <c r="AER53" s="691"/>
      <c r="AES53" s="691"/>
      <c r="AET53" s="691"/>
      <c r="AEU53" s="691"/>
      <c r="AEV53" s="691"/>
      <c r="AEW53" s="691"/>
      <c r="AEX53" s="691"/>
      <c r="AEY53" s="691"/>
      <c r="AEZ53" s="691"/>
      <c r="AFA53" s="691"/>
      <c r="AFB53" s="691"/>
      <c r="AFC53" s="691"/>
      <c r="AFD53" s="691"/>
      <c r="AFE53" s="691"/>
      <c r="AFF53" s="691"/>
      <c r="AFG53" s="691"/>
      <c r="AFH53" s="691"/>
      <c r="AFI53" s="691"/>
      <c r="AFJ53" s="691"/>
      <c r="AFK53" s="691"/>
      <c r="AFL53" s="691"/>
      <c r="AFM53" s="691"/>
      <c r="AFN53" s="691"/>
      <c r="AFO53" s="691"/>
      <c r="AFP53" s="691"/>
      <c r="AFQ53" s="691"/>
      <c r="AFR53" s="691"/>
      <c r="AFS53" s="691"/>
      <c r="AFT53" s="691"/>
      <c r="AFU53" s="691"/>
      <c r="AFV53" s="691"/>
      <c r="AFW53" s="691"/>
      <c r="AFX53" s="691"/>
      <c r="AFY53" s="691"/>
      <c r="AFZ53" s="691"/>
      <c r="AGA53" s="691"/>
      <c r="AGB53" s="691"/>
      <c r="AGC53" s="691"/>
      <c r="AGD53" s="691"/>
      <c r="AGE53" s="691"/>
      <c r="AGF53" s="691"/>
      <c r="AGG53" s="691"/>
      <c r="AGH53" s="691"/>
      <c r="AGI53" s="691"/>
      <c r="AGJ53" s="691"/>
      <c r="AGK53" s="691"/>
      <c r="AGL53" s="691"/>
      <c r="AGM53" s="691"/>
      <c r="AGN53" s="691"/>
      <c r="AGO53" s="691"/>
      <c r="AGP53" s="691"/>
      <c r="AGQ53" s="691"/>
      <c r="AGR53" s="691"/>
      <c r="AGS53" s="691"/>
      <c r="AGT53" s="691"/>
      <c r="AGU53" s="691"/>
      <c r="AGV53" s="691"/>
      <c r="AGW53" s="691"/>
      <c r="AGX53" s="691"/>
      <c r="AGY53" s="691"/>
      <c r="AGZ53" s="691"/>
      <c r="AHA53" s="691"/>
      <c r="AHB53" s="691"/>
      <c r="AHC53" s="691"/>
      <c r="AHD53" s="691"/>
      <c r="AHE53" s="691"/>
      <c r="AHF53" s="691"/>
      <c r="AHG53" s="691"/>
      <c r="AHH53" s="691"/>
      <c r="AHI53" s="691"/>
      <c r="AHJ53" s="691"/>
      <c r="AHK53" s="691"/>
      <c r="AHL53" s="691"/>
      <c r="AHM53" s="691"/>
      <c r="AHN53" s="691"/>
      <c r="AHO53" s="691"/>
      <c r="AHP53" s="691"/>
      <c r="AHQ53" s="691"/>
      <c r="AHR53" s="691"/>
      <c r="AHS53" s="691"/>
      <c r="AHT53" s="691"/>
      <c r="AHU53" s="691"/>
      <c r="AHV53" s="691"/>
      <c r="AHW53" s="691"/>
      <c r="AHX53" s="691"/>
      <c r="AHY53" s="691"/>
      <c r="AHZ53" s="691"/>
      <c r="AIA53" s="691"/>
      <c r="AIB53" s="691"/>
      <c r="AIC53" s="691"/>
      <c r="AID53" s="691"/>
      <c r="AIE53" s="691"/>
      <c r="AIF53" s="691"/>
      <c r="AIG53" s="691"/>
      <c r="AIH53" s="691"/>
      <c r="AII53" s="691"/>
      <c r="AIJ53" s="691"/>
      <c r="AIK53" s="691"/>
      <c r="AIL53" s="691"/>
      <c r="AIM53" s="691"/>
      <c r="AIN53" s="691"/>
      <c r="AIO53" s="691"/>
      <c r="AIP53" s="691"/>
      <c r="AIQ53" s="691"/>
      <c r="AIR53" s="691"/>
      <c r="AIS53" s="691"/>
      <c r="AIT53" s="691"/>
      <c r="AIU53" s="691"/>
      <c r="AIV53" s="691"/>
      <c r="AIW53" s="691"/>
      <c r="AIX53" s="691"/>
      <c r="AIY53" s="691"/>
      <c r="AIZ53" s="691"/>
      <c r="AJA53" s="691"/>
      <c r="AJB53" s="691"/>
      <c r="AJC53" s="691"/>
      <c r="AJD53" s="691"/>
      <c r="AJE53" s="691"/>
      <c r="AJF53" s="691"/>
      <c r="AJG53" s="691"/>
      <c r="AJH53" s="691"/>
      <c r="AJI53" s="691"/>
      <c r="AJJ53" s="691"/>
      <c r="AJK53" s="691"/>
      <c r="AJL53" s="691"/>
      <c r="AJM53" s="691"/>
      <c r="AJN53" s="691"/>
      <c r="AJO53" s="691"/>
      <c r="AJP53" s="691"/>
      <c r="AJQ53" s="691"/>
      <c r="AJR53" s="691"/>
      <c r="AJS53" s="691"/>
      <c r="AJT53" s="691"/>
      <c r="AJU53" s="691"/>
      <c r="AJV53" s="691"/>
      <c r="AJW53" s="691"/>
      <c r="AJX53" s="691"/>
      <c r="AJY53" s="691"/>
      <c r="AJZ53" s="691"/>
      <c r="AKA53" s="691"/>
      <c r="AKB53" s="691"/>
      <c r="AKC53" s="691"/>
      <c r="AKD53" s="691"/>
      <c r="AKE53" s="691"/>
      <c r="AKF53" s="691"/>
      <c r="AKG53" s="691"/>
      <c r="AKH53" s="691"/>
      <c r="AKI53" s="691"/>
      <c r="AKJ53" s="691"/>
      <c r="AKK53" s="691"/>
      <c r="AKL53" s="691"/>
      <c r="AKM53" s="691"/>
      <c r="AKN53" s="691"/>
      <c r="AKO53" s="691"/>
      <c r="AKP53" s="691"/>
      <c r="AKQ53" s="691"/>
      <c r="AKR53" s="691"/>
      <c r="AKS53" s="691"/>
      <c r="AKT53" s="691"/>
      <c r="AKU53" s="691"/>
      <c r="AKV53" s="691"/>
      <c r="AKW53" s="691"/>
      <c r="AKX53" s="691"/>
      <c r="AKY53" s="691"/>
      <c r="AKZ53" s="691"/>
      <c r="ALA53" s="691"/>
      <c r="ALB53" s="691"/>
      <c r="ALC53" s="691"/>
      <c r="ALD53" s="691"/>
      <c r="ALE53" s="691"/>
      <c r="ALF53" s="691"/>
      <c r="ALG53" s="691"/>
      <c r="ALH53" s="691"/>
      <c r="ALI53" s="691"/>
      <c r="ALJ53" s="691"/>
      <c r="ALK53" s="691"/>
      <c r="ALL53" s="691"/>
      <c r="ALM53" s="691"/>
      <c r="ALN53" s="691"/>
      <c r="ALO53" s="691"/>
      <c r="ALP53" s="691"/>
      <c r="ALQ53" s="691"/>
      <c r="ALR53" s="691"/>
      <c r="ALS53" s="691"/>
      <c r="ALT53" s="691"/>
      <c r="ALU53" s="691"/>
      <c r="ALV53" s="691"/>
      <c r="ALW53" s="691"/>
      <c r="ALX53" s="691"/>
      <c r="ALY53" s="691"/>
      <c r="ALZ53" s="691"/>
      <c r="AMA53" s="691"/>
      <c r="AMB53" s="691"/>
      <c r="AMC53" s="691"/>
      <c r="AMD53" s="691"/>
      <c r="AME53" s="691"/>
      <c r="AMF53" s="691"/>
      <c r="AMG53" s="691"/>
      <c r="AMH53" s="691"/>
      <c r="AMI53" s="691"/>
      <c r="AMJ53" s="691"/>
    </row>
    <row r="54" spans="1:1024" x14ac:dyDescent="0.2">
      <c r="A54" s="691"/>
      <c r="B54" s="718"/>
      <c r="C54" s="723"/>
      <c r="D54" s="720"/>
      <c r="E54" s="720"/>
      <c r="F54" s="720"/>
      <c r="G54" s="720"/>
      <c r="H54" s="720"/>
      <c r="I54" s="720"/>
      <c r="J54" s="720"/>
      <c r="K54" s="720"/>
      <c r="L54" s="720"/>
      <c r="M54" s="720"/>
      <c r="N54" s="720"/>
      <c r="O54" s="720"/>
      <c r="P54" s="720"/>
      <c r="Q54" s="720"/>
      <c r="R54" s="721"/>
      <c r="S54" s="720"/>
      <c r="T54" s="720"/>
      <c r="U54" s="713" t="s">
        <v>501</v>
      </c>
      <c r="V54" s="704" t="s">
        <v>124</v>
      </c>
      <c r="W54" s="722" t="s">
        <v>498</v>
      </c>
      <c r="X54" s="696"/>
      <c r="Y54" s="696"/>
      <c r="Z54" s="696"/>
      <c r="AA54" s="696"/>
      <c r="AB54" s="696"/>
      <c r="AC54" s="696"/>
      <c r="AD54" s="696"/>
      <c r="AE54" s="696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705">
        <v>0</v>
      </c>
      <c r="DA54" s="706">
        <v>0</v>
      </c>
      <c r="DB54" s="706">
        <v>0</v>
      </c>
      <c r="DC54" s="706">
        <v>0</v>
      </c>
      <c r="DD54" s="706">
        <v>0</v>
      </c>
      <c r="DE54" s="706">
        <v>0</v>
      </c>
      <c r="DF54" s="706">
        <v>0</v>
      </c>
      <c r="DG54" s="706">
        <v>0</v>
      </c>
      <c r="DH54" s="706">
        <v>0</v>
      </c>
      <c r="DI54" s="706">
        <v>0</v>
      </c>
      <c r="DJ54" s="706">
        <v>0</v>
      </c>
      <c r="DK54" s="706">
        <v>0</v>
      </c>
      <c r="DL54" s="706">
        <v>0</v>
      </c>
      <c r="DM54" s="706">
        <v>0</v>
      </c>
      <c r="DN54" s="706">
        <v>0</v>
      </c>
      <c r="DO54" s="706">
        <v>0</v>
      </c>
      <c r="DP54" s="706">
        <v>0</v>
      </c>
      <c r="DQ54" s="706">
        <v>0</v>
      </c>
      <c r="DR54" s="706">
        <v>0</v>
      </c>
      <c r="DS54" s="706">
        <v>0</v>
      </c>
      <c r="DT54" s="706">
        <v>0</v>
      </c>
      <c r="DU54" s="706">
        <v>0</v>
      </c>
      <c r="DV54" s="706">
        <v>0</v>
      </c>
      <c r="DW54" s="707">
        <v>0</v>
      </c>
      <c r="DX54" s="470"/>
      <c r="DY54" s="691"/>
      <c r="DZ54" s="691"/>
      <c r="EA54" s="691"/>
      <c r="EB54" s="691"/>
      <c r="EC54" s="691"/>
      <c r="ED54" s="691"/>
      <c r="EE54" s="691"/>
      <c r="EF54" s="691"/>
      <c r="EG54" s="691"/>
      <c r="EH54" s="691"/>
      <c r="EI54" s="691"/>
      <c r="EJ54" s="691"/>
      <c r="EK54" s="691"/>
      <c r="EL54" s="691"/>
      <c r="EM54" s="691"/>
      <c r="EN54" s="691"/>
      <c r="EO54" s="691"/>
      <c r="EP54" s="691"/>
      <c r="EQ54" s="691"/>
      <c r="ER54" s="691"/>
      <c r="ES54" s="691"/>
      <c r="ET54" s="691"/>
      <c r="EU54" s="691"/>
      <c r="EV54" s="691"/>
      <c r="EW54" s="691"/>
      <c r="EX54" s="691"/>
      <c r="EY54" s="691"/>
      <c r="EZ54" s="691"/>
      <c r="FA54" s="691"/>
      <c r="FB54" s="691"/>
      <c r="FC54" s="691"/>
      <c r="FD54" s="691"/>
      <c r="FE54" s="691"/>
      <c r="FF54" s="691"/>
      <c r="FG54" s="691"/>
      <c r="FH54" s="691"/>
      <c r="FI54" s="691"/>
      <c r="FJ54" s="691"/>
      <c r="FK54" s="691"/>
      <c r="FL54" s="691"/>
      <c r="FM54" s="691"/>
      <c r="FN54" s="691"/>
      <c r="FO54" s="691"/>
      <c r="FP54" s="691"/>
      <c r="FQ54" s="691"/>
      <c r="FR54" s="691"/>
      <c r="FS54" s="691"/>
      <c r="FT54" s="691"/>
      <c r="FU54" s="691"/>
      <c r="FV54" s="691"/>
      <c r="FW54" s="691"/>
      <c r="FX54" s="691"/>
      <c r="FY54" s="691"/>
      <c r="FZ54" s="691"/>
      <c r="GA54" s="691"/>
      <c r="GB54" s="691"/>
      <c r="GC54" s="691"/>
      <c r="GD54" s="691"/>
      <c r="GE54" s="691"/>
      <c r="GF54" s="691"/>
      <c r="GG54" s="691"/>
      <c r="GH54" s="691"/>
      <c r="GI54" s="691"/>
      <c r="GJ54" s="691"/>
      <c r="GK54" s="691"/>
      <c r="GL54" s="691"/>
      <c r="GM54" s="691"/>
      <c r="GN54" s="691"/>
      <c r="GO54" s="691"/>
      <c r="GP54" s="691"/>
      <c r="GQ54" s="691"/>
      <c r="GR54" s="691"/>
      <c r="GS54" s="691"/>
      <c r="GT54" s="691"/>
      <c r="GU54" s="691"/>
      <c r="GV54" s="691"/>
      <c r="GW54" s="691"/>
      <c r="GX54" s="691"/>
      <c r="GY54" s="691"/>
      <c r="GZ54" s="691"/>
      <c r="HA54" s="691"/>
      <c r="HB54" s="691"/>
      <c r="HC54" s="691"/>
      <c r="HD54" s="691"/>
      <c r="HE54" s="691"/>
      <c r="HF54" s="691"/>
      <c r="HG54" s="691"/>
      <c r="HH54" s="691"/>
      <c r="HI54" s="691"/>
      <c r="HJ54" s="691"/>
      <c r="HK54" s="691"/>
      <c r="HL54" s="691"/>
      <c r="HM54" s="691"/>
      <c r="HN54" s="691"/>
      <c r="HO54" s="691"/>
      <c r="HP54" s="691"/>
      <c r="HQ54" s="691"/>
      <c r="HR54" s="691"/>
      <c r="HS54" s="691"/>
      <c r="HT54" s="691"/>
      <c r="HU54" s="691"/>
      <c r="HV54" s="691"/>
      <c r="HW54" s="691"/>
      <c r="HX54" s="691"/>
      <c r="HY54" s="691"/>
      <c r="HZ54" s="691"/>
      <c r="IA54" s="691"/>
      <c r="IB54" s="691"/>
      <c r="IC54" s="691"/>
      <c r="ID54" s="691"/>
      <c r="IE54" s="691"/>
      <c r="IF54" s="691"/>
      <c r="IG54" s="691"/>
      <c r="IH54" s="691"/>
      <c r="II54" s="691"/>
      <c r="IJ54" s="691"/>
      <c r="IK54" s="691"/>
      <c r="IL54" s="691"/>
      <c r="IM54" s="691"/>
      <c r="IN54" s="691"/>
      <c r="IO54" s="691"/>
      <c r="IP54" s="691"/>
      <c r="IQ54" s="691"/>
      <c r="IR54" s="691"/>
      <c r="IS54" s="691"/>
      <c r="IT54" s="691"/>
      <c r="IU54" s="691"/>
      <c r="IV54" s="691"/>
      <c r="IW54" s="691"/>
      <c r="IX54" s="691"/>
      <c r="IY54" s="691"/>
      <c r="IZ54" s="691"/>
      <c r="JA54" s="691"/>
      <c r="JB54" s="691"/>
      <c r="JC54" s="691"/>
      <c r="JD54" s="691"/>
      <c r="JE54" s="691"/>
      <c r="JF54" s="691"/>
      <c r="JG54" s="691"/>
      <c r="JH54" s="691"/>
      <c r="JI54" s="691"/>
      <c r="JJ54" s="691"/>
      <c r="JK54" s="691"/>
      <c r="JL54" s="691"/>
      <c r="JM54" s="691"/>
      <c r="JN54" s="691"/>
      <c r="JO54" s="691"/>
      <c r="JP54" s="691"/>
      <c r="JQ54" s="691"/>
      <c r="JR54" s="691"/>
      <c r="JS54" s="691"/>
      <c r="JT54" s="691"/>
      <c r="JU54" s="691"/>
      <c r="JV54" s="691"/>
      <c r="JW54" s="691"/>
      <c r="JX54" s="691"/>
      <c r="JY54" s="691"/>
      <c r="JZ54" s="691"/>
      <c r="KA54" s="691"/>
      <c r="KB54" s="691"/>
      <c r="KC54" s="691"/>
      <c r="KD54" s="691"/>
      <c r="KE54" s="691"/>
      <c r="KF54" s="691"/>
      <c r="KG54" s="691"/>
      <c r="KH54" s="691"/>
      <c r="KI54" s="691"/>
      <c r="KJ54" s="691"/>
      <c r="KK54" s="691"/>
      <c r="KL54" s="691"/>
      <c r="KM54" s="691"/>
      <c r="KN54" s="691"/>
      <c r="KO54" s="691"/>
      <c r="KP54" s="691"/>
      <c r="KQ54" s="691"/>
      <c r="KR54" s="691"/>
      <c r="KS54" s="691"/>
      <c r="KT54" s="691"/>
      <c r="KU54" s="691"/>
      <c r="KV54" s="691"/>
      <c r="KW54" s="691"/>
      <c r="KX54" s="691"/>
      <c r="KY54" s="691"/>
      <c r="KZ54" s="691"/>
      <c r="LA54" s="691"/>
      <c r="LB54" s="691"/>
      <c r="LC54" s="691"/>
      <c r="LD54" s="691"/>
      <c r="LE54" s="691"/>
      <c r="LF54" s="691"/>
      <c r="LG54" s="691"/>
      <c r="LH54" s="691"/>
      <c r="LI54" s="691"/>
      <c r="LJ54" s="691"/>
      <c r="LK54" s="691"/>
      <c r="LL54" s="691"/>
      <c r="LM54" s="691"/>
      <c r="LN54" s="691"/>
      <c r="LO54" s="691"/>
      <c r="LP54" s="691"/>
      <c r="LQ54" s="691"/>
      <c r="LR54" s="691"/>
      <c r="LS54" s="691"/>
      <c r="LT54" s="691"/>
      <c r="LU54" s="691"/>
      <c r="LV54" s="691"/>
      <c r="LW54" s="691"/>
      <c r="LX54" s="691"/>
      <c r="LY54" s="691"/>
      <c r="LZ54" s="691"/>
      <c r="MA54" s="691"/>
      <c r="MB54" s="691"/>
      <c r="MC54" s="691"/>
      <c r="MD54" s="691"/>
      <c r="ME54" s="691"/>
      <c r="MF54" s="691"/>
      <c r="MG54" s="691"/>
      <c r="MH54" s="691"/>
      <c r="MI54" s="691"/>
      <c r="MJ54" s="691"/>
      <c r="MK54" s="691"/>
      <c r="ML54" s="691"/>
      <c r="MM54" s="691"/>
      <c r="MN54" s="691"/>
      <c r="MO54" s="691"/>
      <c r="MP54" s="691"/>
      <c r="MQ54" s="691"/>
      <c r="MR54" s="691"/>
      <c r="MS54" s="691"/>
      <c r="MT54" s="691"/>
      <c r="MU54" s="691"/>
      <c r="MV54" s="691"/>
      <c r="MW54" s="691"/>
      <c r="MX54" s="691"/>
      <c r="MY54" s="691"/>
      <c r="MZ54" s="691"/>
      <c r="NA54" s="691"/>
      <c r="NB54" s="691"/>
      <c r="NC54" s="691"/>
      <c r="ND54" s="691"/>
      <c r="NE54" s="691"/>
      <c r="NF54" s="691"/>
      <c r="NG54" s="691"/>
      <c r="NH54" s="691"/>
      <c r="NI54" s="691"/>
      <c r="NJ54" s="691"/>
      <c r="NK54" s="691"/>
      <c r="NL54" s="691"/>
      <c r="NM54" s="691"/>
      <c r="NN54" s="691"/>
      <c r="NO54" s="691"/>
      <c r="NP54" s="691"/>
      <c r="NQ54" s="691"/>
      <c r="NR54" s="691"/>
      <c r="NS54" s="691"/>
      <c r="NT54" s="691"/>
      <c r="NU54" s="691"/>
      <c r="NV54" s="691"/>
      <c r="NW54" s="691"/>
      <c r="NX54" s="691"/>
      <c r="NY54" s="691"/>
      <c r="NZ54" s="691"/>
      <c r="OA54" s="691"/>
      <c r="OB54" s="691"/>
      <c r="OC54" s="691"/>
      <c r="OD54" s="691"/>
      <c r="OE54" s="691"/>
      <c r="OF54" s="691"/>
      <c r="OG54" s="691"/>
      <c r="OH54" s="691"/>
      <c r="OI54" s="691"/>
      <c r="OJ54" s="691"/>
      <c r="OK54" s="691"/>
      <c r="OL54" s="691"/>
      <c r="OM54" s="691"/>
      <c r="ON54" s="691"/>
      <c r="OO54" s="691"/>
      <c r="OP54" s="691"/>
      <c r="OQ54" s="691"/>
      <c r="OR54" s="691"/>
      <c r="OS54" s="691"/>
      <c r="OT54" s="691"/>
      <c r="OU54" s="691"/>
      <c r="OV54" s="691"/>
      <c r="OW54" s="691"/>
      <c r="OX54" s="691"/>
      <c r="OY54" s="691"/>
      <c r="OZ54" s="691"/>
      <c r="PA54" s="691"/>
      <c r="PB54" s="691"/>
      <c r="PC54" s="691"/>
      <c r="PD54" s="691"/>
      <c r="PE54" s="691"/>
      <c r="PF54" s="691"/>
      <c r="PG54" s="691"/>
      <c r="PH54" s="691"/>
      <c r="PI54" s="691"/>
      <c r="PJ54" s="691"/>
      <c r="PK54" s="691"/>
      <c r="PL54" s="691"/>
      <c r="PM54" s="691"/>
      <c r="PN54" s="691"/>
      <c r="PO54" s="691"/>
      <c r="PP54" s="691"/>
      <c r="PQ54" s="691"/>
      <c r="PR54" s="691"/>
      <c r="PS54" s="691"/>
      <c r="PT54" s="691"/>
      <c r="PU54" s="691"/>
      <c r="PV54" s="691"/>
      <c r="PW54" s="691"/>
      <c r="PX54" s="691"/>
      <c r="PY54" s="691"/>
      <c r="PZ54" s="691"/>
      <c r="QA54" s="691"/>
      <c r="QB54" s="691"/>
      <c r="QC54" s="691"/>
      <c r="QD54" s="691"/>
      <c r="QE54" s="691"/>
      <c r="QF54" s="691"/>
      <c r="QG54" s="691"/>
      <c r="QH54" s="691"/>
      <c r="QI54" s="691"/>
      <c r="QJ54" s="691"/>
      <c r="QK54" s="691"/>
      <c r="QL54" s="691"/>
      <c r="QM54" s="691"/>
      <c r="QN54" s="691"/>
      <c r="QO54" s="691"/>
      <c r="QP54" s="691"/>
      <c r="QQ54" s="691"/>
      <c r="QR54" s="691"/>
      <c r="QS54" s="691"/>
      <c r="QT54" s="691"/>
      <c r="QU54" s="691"/>
      <c r="QV54" s="691"/>
      <c r="QW54" s="691"/>
      <c r="QX54" s="691"/>
      <c r="QY54" s="691"/>
      <c r="QZ54" s="691"/>
      <c r="RA54" s="691"/>
      <c r="RB54" s="691"/>
      <c r="RC54" s="691"/>
      <c r="RD54" s="691"/>
      <c r="RE54" s="691"/>
      <c r="RF54" s="691"/>
      <c r="RG54" s="691"/>
      <c r="RH54" s="691"/>
      <c r="RI54" s="691"/>
      <c r="RJ54" s="691"/>
      <c r="RK54" s="691"/>
      <c r="RL54" s="691"/>
      <c r="RM54" s="691"/>
      <c r="RN54" s="691"/>
      <c r="RO54" s="691"/>
      <c r="RP54" s="691"/>
      <c r="RQ54" s="691"/>
      <c r="RR54" s="691"/>
      <c r="RS54" s="691"/>
      <c r="RT54" s="691"/>
      <c r="RU54" s="691"/>
      <c r="RV54" s="691"/>
      <c r="RW54" s="691"/>
      <c r="RX54" s="691"/>
      <c r="RY54" s="691"/>
      <c r="RZ54" s="691"/>
      <c r="SA54" s="691"/>
      <c r="SB54" s="691"/>
      <c r="SC54" s="691"/>
      <c r="SD54" s="691"/>
      <c r="SE54" s="691"/>
      <c r="SF54" s="691"/>
      <c r="SG54" s="691"/>
      <c r="SH54" s="691"/>
      <c r="SI54" s="691"/>
      <c r="SJ54" s="691"/>
      <c r="SK54" s="691"/>
      <c r="SL54" s="691"/>
      <c r="SM54" s="691"/>
      <c r="SN54" s="691"/>
      <c r="SO54" s="691"/>
      <c r="SP54" s="691"/>
      <c r="SQ54" s="691"/>
      <c r="SR54" s="691"/>
      <c r="SS54" s="691"/>
      <c r="ST54" s="691"/>
      <c r="SU54" s="691"/>
      <c r="SV54" s="691"/>
      <c r="SW54" s="691"/>
      <c r="SX54" s="691"/>
      <c r="SY54" s="691"/>
      <c r="SZ54" s="691"/>
      <c r="TA54" s="691"/>
      <c r="TB54" s="691"/>
      <c r="TC54" s="691"/>
      <c r="TD54" s="691"/>
      <c r="TE54" s="691"/>
      <c r="TF54" s="691"/>
      <c r="TG54" s="691"/>
      <c r="TH54" s="691"/>
      <c r="TI54" s="691"/>
      <c r="TJ54" s="691"/>
      <c r="TK54" s="691"/>
      <c r="TL54" s="691"/>
      <c r="TM54" s="691"/>
      <c r="TN54" s="691"/>
      <c r="TO54" s="691"/>
      <c r="TP54" s="691"/>
      <c r="TQ54" s="691"/>
      <c r="TR54" s="691"/>
      <c r="TS54" s="691"/>
      <c r="TT54" s="691"/>
      <c r="TU54" s="691"/>
      <c r="TV54" s="691"/>
      <c r="TW54" s="691"/>
      <c r="TX54" s="691"/>
      <c r="TY54" s="691"/>
      <c r="TZ54" s="691"/>
      <c r="UA54" s="691"/>
      <c r="UB54" s="691"/>
      <c r="UC54" s="691"/>
      <c r="UD54" s="691"/>
      <c r="UE54" s="691"/>
      <c r="UF54" s="691"/>
      <c r="UG54" s="691"/>
      <c r="UH54" s="691"/>
      <c r="UI54" s="691"/>
      <c r="UJ54" s="691"/>
      <c r="UK54" s="691"/>
      <c r="UL54" s="691"/>
      <c r="UM54" s="691"/>
      <c r="UN54" s="691"/>
      <c r="UO54" s="691"/>
      <c r="UP54" s="691"/>
      <c r="UQ54" s="691"/>
      <c r="UR54" s="691"/>
      <c r="US54" s="691"/>
      <c r="UT54" s="691"/>
      <c r="UU54" s="691"/>
      <c r="UV54" s="691"/>
      <c r="UW54" s="691"/>
      <c r="UX54" s="691"/>
      <c r="UY54" s="691"/>
      <c r="UZ54" s="691"/>
      <c r="VA54" s="691"/>
      <c r="VB54" s="691"/>
      <c r="VC54" s="691"/>
      <c r="VD54" s="691"/>
      <c r="VE54" s="691"/>
      <c r="VF54" s="691"/>
      <c r="VG54" s="691"/>
      <c r="VH54" s="691"/>
      <c r="VI54" s="691"/>
      <c r="VJ54" s="691"/>
      <c r="VK54" s="691"/>
      <c r="VL54" s="691"/>
      <c r="VM54" s="691"/>
      <c r="VN54" s="691"/>
      <c r="VO54" s="691"/>
      <c r="VP54" s="691"/>
      <c r="VQ54" s="691"/>
      <c r="VR54" s="691"/>
      <c r="VS54" s="691"/>
      <c r="VT54" s="691"/>
      <c r="VU54" s="691"/>
      <c r="VV54" s="691"/>
      <c r="VW54" s="691"/>
      <c r="VX54" s="691"/>
      <c r="VY54" s="691"/>
      <c r="VZ54" s="691"/>
      <c r="WA54" s="691"/>
      <c r="WB54" s="691"/>
      <c r="WC54" s="691"/>
      <c r="WD54" s="691"/>
      <c r="WE54" s="691"/>
      <c r="WF54" s="691"/>
      <c r="WG54" s="691"/>
      <c r="WH54" s="691"/>
      <c r="WI54" s="691"/>
      <c r="WJ54" s="691"/>
      <c r="WK54" s="691"/>
      <c r="WL54" s="691"/>
      <c r="WM54" s="691"/>
      <c r="WN54" s="691"/>
      <c r="WO54" s="691"/>
      <c r="WP54" s="691"/>
      <c r="WQ54" s="691"/>
      <c r="WR54" s="691"/>
      <c r="WS54" s="691"/>
      <c r="WT54" s="691"/>
      <c r="WU54" s="691"/>
      <c r="WV54" s="691"/>
      <c r="WW54" s="691"/>
      <c r="WX54" s="691"/>
      <c r="WY54" s="691"/>
      <c r="WZ54" s="691"/>
      <c r="XA54" s="691"/>
      <c r="XB54" s="691"/>
      <c r="XC54" s="691"/>
      <c r="XD54" s="691"/>
      <c r="XE54" s="691"/>
      <c r="XF54" s="691"/>
      <c r="XG54" s="691"/>
      <c r="XH54" s="691"/>
      <c r="XI54" s="691"/>
      <c r="XJ54" s="691"/>
      <c r="XK54" s="691"/>
      <c r="XL54" s="691"/>
      <c r="XM54" s="691"/>
      <c r="XN54" s="691"/>
      <c r="XO54" s="691"/>
      <c r="XP54" s="691"/>
      <c r="XQ54" s="691"/>
      <c r="XR54" s="691"/>
      <c r="XS54" s="691"/>
      <c r="XT54" s="691"/>
      <c r="XU54" s="691"/>
      <c r="XV54" s="691"/>
      <c r="XW54" s="691"/>
      <c r="XX54" s="691"/>
      <c r="XY54" s="691"/>
      <c r="XZ54" s="691"/>
      <c r="YA54" s="691"/>
      <c r="YB54" s="691"/>
      <c r="YC54" s="691"/>
      <c r="YD54" s="691"/>
      <c r="YE54" s="691"/>
      <c r="YF54" s="691"/>
      <c r="YG54" s="691"/>
      <c r="YH54" s="691"/>
      <c r="YI54" s="691"/>
      <c r="YJ54" s="691"/>
      <c r="YK54" s="691"/>
      <c r="YL54" s="691"/>
      <c r="YM54" s="691"/>
      <c r="YN54" s="691"/>
      <c r="YO54" s="691"/>
      <c r="YP54" s="691"/>
      <c r="YQ54" s="691"/>
      <c r="YR54" s="691"/>
      <c r="YS54" s="691"/>
      <c r="YT54" s="691"/>
      <c r="YU54" s="691"/>
      <c r="YV54" s="691"/>
      <c r="YW54" s="691"/>
      <c r="YX54" s="691"/>
      <c r="YY54" s="691"/>
      <c r="YZ54" s="691"/>
      <c r="ZA54" s="691"/>
      <c r="ZB54" s="691"/>
      <c r="ZC54" s="691"/>
      <c r="ZD54" s="691"/>
      <c r="ZE54" s="691"/>
      <c r="ZF54" s="691"/>
      <c r="ZG54" s="691"/>
      <c r="ZH54" s="691"/>
      <c r="ZI54" s="691"/>
      <c r="ZJ54" s="691"/>
      <c r="ZK54" s="691"/>
      <c r="ZL54" s="691"/>
      <c r="ZM54" s="691"/>
      <c r="ZN54" s="691"/>
      <c r="ZO54" s="691"/>
      <c r="ZP54" s="691"/>
      <c r="ZQ54" s="691"/>
      <c r="ZR54" s="691"/>
      <c r="ZS54" s="691"/>
      <c r="ZT54" s="691"/>
      <c r="ZU54" s="691"/>
      <c r="ZV54" s="691"/>
      <c r="ZW54" s="691"/>
      <c r="ZX54" s="691"/>
      <c r="ZY54" s="691"/>
      <c r="ZZ54" s="691"/>
      <c r="AAA54" s="691"/>
      <c r="AAB54" s="691"/>
      <c r="AAC54" s="691"/>
      <c r="AAD54" s="691"/>
      <c r="AAE54" s="691"/>
      <c r="AAF54" s="691"/>
      <c r="AAG54" s="691"/>
      <c r="AAH54" s="691"/>
      <c r="AAI54" s="691"/>
      <c r="AAJ54" s="691"/>
      <c r="AAK54" s="691"/>
      <c r="AAL54" s="691"/>
      <c r="AAM54" s="691"/>
      <c r="AAN54" s="691"/>
      <c r="AAO54" s="691"/>
      <c r="AAP54" s="691"/>
      <c r="AAQ54" s="691"/>
      <c r="AAR54" s="691"/>
      <c r="AAS54" s="691"/>
      <c r="AAT54" s="691"/>
      <c r="AAU54" s="691"/>
      <c r="AAV54" s="691"/>
      <c r="AAW54" s="691"/>
      <c r="AAX54" s="691"/>
      <c r="AAY54" s="691"/>
      <c r="AAZ54" s="691"/>
      <c r="ABA54" s="691"/>
      <c r="ABB54" s="691"/>
      <c r="ABC54" s="691"/>
      <c r="ABD54" s="691"/>
      <c r="ABE54" s="691"/>
      <c r="ABF54" s="691"/>
      <c r="ABG54" s="691"/>
      <c r="ABH54" s="691"/>
      <c r="ABI54" s="691"/>
      <c r="ABJ54" s="691"/>
      <c r="ABK54" s="691"/>
      <c r="ABL54" s="691"/>
      <c r="ABM54" s="691"/>
      <c r="ABN54" s="691"/>
      <c r="ABO54" s="691"/>
      <c r="ABP54" s="691"/>
      <c r="ABQ54" s="691"/>
      <c r="ABR54" s="691"/>
      <c r="ABS54" s="691"/>
      <c r="ABT54" s="691"/>
      <c r="ABU54" s="691"/>
      <c r="ABV54" s="691"/>
      <c r="ABW54" s="691"/>
      <c r="ABX54" s="691"/>
      <c r="ABY54" s="691"/>
      <c r="ABZ54" s="691"/>
      <c r="ACA54" s="691"/>
      <c r="ACB54" s="691"/>
      <c r="ACC54" s="691"/>
      <c r="ACD54" s="691"/>
      <c r="ACE54" s="691"/>
      <c r="ACF54" s="691"/>
      <c r="ACG54" s="691"/>
      <c r="ACH54" s="691"/>
      <c r="ACI54" s="691"/>
      <c r="ACJ54" s="691"/>
      <c r="ACK54" s="691"/>
      <c r="ACL54" s="691"/>
      <c r="ACM54" s="691"/>
      <c r="ACN54" s="691"/>
      <c r="ACO54" s="691"/>
      <c r="ACP54" s="691"/>
      <c r="ACQ54" s="691"/>
      <c r="ACR54" s="691"/>
      <c r="ACS54" s="691"/>
      <c r="ACT54" s="691"/>
      <c r="ACU54" s="691"/>
      <c r="ACV54" s="691"/>
      <c r="ACW54" s="691"/>
      <c r="ACX54" s="691"/>
      <c r="ACY54" s="691"/>
      <c r="ACZ54" s="691"/>
      <c r="ADA54" s="691"/>
      <c r="ADB54" s="691"/>
      <c r="ADC54" s="691"/>
      <c r="ADD54" s="691"/>
      <c r="ADE54" s="691"/>
      <c r="ADF54" s="691"/>
      <c r="ADG54" s="691"/>
      <c r="ADH54" s="691"/>
      <c r="ADI54" s="691"/>
      <c r="ADJ54" s="691"/>
      <c r="ADK54" s="691"/>
      <c r="ADL54" s="691"/>
      <c r="ADM54" s="691"/>
      <c r="ADN54" s="691"/>
      <c r="ADO54" s="691"/>
      <c r="ADP54" s="691"/>
      <c r="ADQ54" s="691"/>
      <c r="ADR54" s="691"/>
      <c r="ADS54" s="691"/>
      <c r="ADT54" s="691"/>
      <c r="ADU54" s="691"/>
      <c r="ADV54" s="691"/>
      <c r="ADW54" s="691"/>
      <c r="ADX54" s="691"/>
      <c r="ADY54" s="691"/>
      <c r="ADZ54" s="691"/>
      <c r="AEA54" s="691"/>
      <c r="AEB54" s="691"/>
      <c r="AEC54" s="691"/>
      <c r="AED54" s="691"/>
      <c r="AEE54" s="691"/>
      <c r="AEF54" s="691"/>
      <c r="AEG54" s="691"/>
      <c r="AEH54" s="691"/>
      <c r="AEI54" s="691"/>
      <c r="AEJ54" s="691"/>
      <c r="AEK54" s="691"/>
      <c r="AEL54" s="691"/>
      <c r="AEM54" s="691"/>
      <c r="AEN54" s="691"/>
      <c r="AEO54" s="691"/>
      <c r="AEP54" s="691"/>
      <c r="AEQ54" s="691"/>
      <c r="AER54" s="691"/>
      <c r="AES54" s="691"/>
      <c r="AET54" s="691"/>
      <c r="AEU54" s="691"/>
      <c r="AEV54" s="691"/>
      <c r="AEW54" s="691"/>
      <c r="AEX54" s="691"/>
      <c r="AEY54" s="691"/>
      <c r="AEZ54" s="691"/>
      <c r="AFA54" s="691"/>
      <c r="AFB54" s="691"/>
      <c r="AFC54" s="691"/>
      <c r="AFD54" s="691"/>
      <c r="AFE54" s="691"/>
      <c r="AFF54" s="691"/>
      <c r="AFG54" s="691"/>
      <c r="AFH54" s="691"/>
      <c r="AFI54" s="691"/>
      <c r="AFJ54" s="691"/>
      <c r="AFK54" s="691"/>
      <c r="AFL54" s="691"/>
      <c r="AFM54" s="691"/>
      <c r="AFN54" s="691"/>
      <c r="AFO54" s="691"/>
      <c r="AFP54" s="691"/>
      <c r="AFQ54" s="691"/>
      <c r="AFR54" s="691"/>
      <c r="AFS54" s="691"/>
      <c r="AFT54" s="691"/>
      <c r="AFU54" s="691"/>
      <c r="AFV54" s="691"/>
      <c r="AFW54" s="691"/>
      <c r="AFX54" s="691"/>
      <c r="AFY54" s="691"/>
      <c r="AFZ54" s="691"/>
      <c r="AGA54" s="691"/>
      <c r="AGB54" s="691"/>
      <c r="AGC54" s="691"/>
      <c r="AGD54" s="691"/>
      <c r="AGE54" s="691"/>
      <c r="AGF54" s="691"/>
      <c r="AGG54" s="691"/>
      <c r="AGH54" s="691"/>
      <c r="AGI54" s="691"/>
      <c r="AGJ54" s="691"/>
      <c r="AGK54" s="691"/>
      <c r="AGL54" s="691"/>
      <c r="AGM54" s="691"/>
      <c r="AGN54" s="691"/>
      <c r="AGO54" s="691"/>
      <c r="AGP54" s="691"/>
      <c r="AGQ54" s="691"/>
      <c r="AGR54" s="691"/>
      <c r="AGS54" s="691"/>
      <c r="AGT54" s="691"/>
      <c r="AGU54" s="691"/>
      <c r="AGV54" s="691"/>
      <c r="AGW54" s="691"/>
      <c r="AGX54" s="691"/>
      <c r="AGY54" s="691"/>
      <c r="AGZ54" s="691"/>
      <c r="AHA54" s="691"/>
      <c r="AHB54" s="691"/>
      <c r="AHC54" s="691"/>
      <c r="AHD54" s="691"/>
      <c r="AHE54" s="691"/>
      <c r="AHF54" s="691"/>
      <c r="AHG54" s="691"/>
      <c r="AHH54" s="691"/>
      <c r="AHI54" s="691"/>
      <c r="AHJ54" s="691"/>
      <c r="AHK54" s="691"/>
      <c r="AHL54" s="691"/>
      <c r="AHM54" s="691"/>
      <c r="AHN54" s="691"/>
      <c r="AHO54" s="691"/>
      <c r="AHP54" s="691"/>
      <c r="AHQ54" s="691"/>
      <c r="AHR54" s="691"/>
      <c r="AHS54" s="691"/>
      <c r="AHT54" s="691"/>
      <c r="AHU54" s="691"/>
      <c r="AHV54" s="691"/>
      <c r="AHW54" s="691"/>
      <c r="AHX54" s="691"/>
      <c r="AHY54" s="691"/>
      <c r="AHZ54" s="691"/>
      <c r="AIA54" s="691"/>
      <c r="AIB54" s="691"/>
      <c r="AIC54" s="691"/>
      <c r="AID54" s="691"/>
      <c r="AIE54" s="691"/>
      <c r="AIF54" s="691"/>
      <c r="AIG54" s="691"/>
      <c r="AIH54" s="691"/>
      <c r="AII54" s="691"/>
      <c r="AIJ54" s="691"/>
      <c r="AIK54" s="691"/>
      <c r="AIL54" s="691"/>
      <c r="AIM54" s="691"/>
      <c r="AIN54" s="691"/>
      <c r="AIO54" s="691"/>
      <c r="AIP54" s="691"/>
      <c r="AIQ54" s="691"/>
      <c r="AIR54" s="691"/>
      <c r="AIS54" s="691"/>
      <c r="AIT54" s="691"/>
      <c r="AIU54" s="691"/>
      <c r="AIV54" s="691"/>
      <c r="AIW54" s="691"/>
      <c r="AIX54" s="691"/>
      <c r="AIY54" s="691"/>
      <c r="AIZ54" s="691"/>
      <c r="AJA54" s="691"/>
      <c r="AJB54" s="691"/>
      <c r="AJC54" s="691"/>
      <c r="AJD54" s="691"/>
      <c r="AJE54" s="691"/>
      <c r="AJF54" s="691"/>
      <c r="AJG54" s="691"/>
      <c r="AJH54" s="691"/>
      <c r="AJI54" s="691"/>
      <c r="AJJ54" s="691"/>
      <c r="AJK54" s="691"/>
      <c r="AJL54" s="691"/>
      <c r="AJM54" s="691"/>
      <c r="AJN54" s="691"/>
      <c r="AJO54" s="691"/>
      <c r="AJP54" s="691"/>
      <c r="AJQ54" s="691"/>
      <c r="AJR54" s="691"/>
      <c r="AJS54" s="691"/>
      <c r="AJT54" s="691"/>
      <c r="AJU54" s="691"/>
      <c r="AJV54" s="691"/>
      <c r="AJW54" s="691"/>
      <c r="AJX54" s="691"/>
      <c r="AJY54" s="691"/>
      <c r="AJZ54" s="691"/>
      <c r="AKA54" s="691"/>
      <c r="AKB54" s="691"/>
      <c r="AKC54" s="691"/>
      <c r="AKD54" s="691"/>
      <c r="AKE54" s="691"/>
      <c r="AKF54" s="691"/>
      <c r="AKG54" s="691"/>
      <c r="AKH54" s="691"/>
      <c r="AKI54" s="691"/>
      <c r="AKJ54" s="691"/>
      <c r="AKK54" s="691"/>
      <c r="AKL54" s="691"/>
      <c r="AKM54" s="691"/>
      <c r="AKN54" s="691"/>
      <c r="AKO54" s="691"/>
      <c r="AKP54" s="691"/>
      <c r="AKQ54" s="691"/>
      <c r="AKR54" s="691"/>
      <c r="AKS54" s="691"/>
      <c r="AKT54" s="691"/>
      <c r="AKU54" s="691"/>
      <c r="AKV54" s="691"/>
      <c r="AKW54" s="691"/>
      <c r="AKX54" s="691"/>
      <c r="AKY54" s="691"/>
      <c r="AKZ54" s="691"/>
      <c r="ALA54" s="691"/>
      <c r="ALB54" s="691"/>
      <c r="ALC54" s="691"/>
      <c r="ALD54" s="691"/>
      <c r="ALE54" s="691"/>
      <c r="ALF54" s="691"/>
      <c r="ALG54" s="691"/>
      <c r="ALH54" s="691"/>
      <c r="ALI54" s="691"/>
      <c r="ALJ54" s="691"/>
      <c r="ALK54" s="691"/>
      <c r="ALL54" s="691"/>
      <c r="ALM54" s="691"/>
      <c r="ALN54" s="691"/>
      <c r="ALO54" s="691"/>
      <c r="ALP54" s="691"/>
      <c r="ALQ54" s="691"/>
      <c r="ALR54" s="691"/>
      <c r="ALS54" s="691"/>
      <c r="ALT54" s="691"/>
      <c r="ALU54" s="691"/>
      <c r="ALV54" s="691"/>
      <c r="ALW54" s="691"/>
      <c r="ALX54" s="691"/>
      <c r="ALY54" s="691"/>
      <c r="ALZ54" s="691"/>
      <c r="AMA54" s="691"/>
      <c r="AMB54" s="691"/>
      <c r="AMC54" s="691"/>
      <c r="AMD54" s="691"/>
      <c r="AME54" s="691"/>
      <c r="AMF54" s="691"/>
      <c r="AMG54" s="691"/>
      <c r="AMH54" s="691"/>
      <c r="AMI54" s="691"/>
      <c r="AMJ54" s="691"/>
    </row>
    <row r="55" spans="1:1024" x14ac:dyDescent="0.2">
      <c r="A55" s="691"/>
      <c r="B55" s="718"/>
      <c r="C55" s="723"/>
      <c r="D55" s="720"/>
      <c r="E55" s="720"/>
      <c r="F55" s="720"/>
      <c r="G55" s="720"/>
      <c r="H55" s="720"/>
      <c r="I55" s="720"/>
      <c r="J55" s="720"/>
      <c r="K55" s="720"/>
      <c r="L55" s="720"/>
      <c r="M55" s="720"/>
      <c r="N55" s="720"/>
      <c r="O55" s="720"/>
      <c r="P55" s="720"/>
      <c r="Q55" s="720"/>
      <c r="R55" s="721"/>
      <c r="S55" s="720"/>
      <c r="T55" s="720"/>
      <c r="U55" s="724" t="s">
        <v>502</v>
      </c>
      <c r="V55" s="725" t="s">
        <v>124</v>
      </c>
      <c r="W55" s="722" t="s">
        <v>498</v>
      </c>
      <c r="X55" s="696">
        <v>24.224937853034135</v>
      </c>
      <c r="Y55" s="696">
        <v>49.788914869345312</v>
      </c>
      <c r="Z55" s="696">
        <v>78.458281006390735</v>
      </c>
      <c r="AA55" s="696">
        <v>97.757197141003786</v>
      </c>
      <c r="AB55" s="696">
        <v>125.50972581037522</v>
      </c>
      <c r="AC55" s="696">
        <v>158.3215067954161</v>
      </c>
      <c r="AD55" s="696">
        <v>199.97440965615689</v>
      </c>
      <c r="AE55" s="696">
        <v>239.19962288744608</v>
      </c>
      <c r="AF55" s="696">
        <v>276.13304565118659</v>
      </c>
      <c r="AG55" s="696">
        <v>310.90306137389496</v>
      </c>
      <c r="AH55" s="696">
        <v>343.65105340313363</v>
      </c>
      <c r="AI55" s="696">
        <v>374.28487847391278</v>
      </c>
      <c r="AJ55" s="696">
        <v>394.59563874200012</v>
      </c>
      <c r="AK55" s="696">
        <v>422.85426683379262</v>
      </c>
      <c r="AL55" s="696">
        <v>446.36062868614215</v>
      </c>
      <c r="AM55" s="696">
        <v>455.61470069801334</v>
      </c>
      <c r="AN55" s="696">
        <v>0</v>
      </c>
      <c r="AO55" s="696">
        <v>0</v>
      </c>
      <c r="AP55" s="696">
        <v>0</v>
      </c>
      <c r="AQ55" s="696">
        <v>0</v>
      </c>
      <c r="AR55" s="696">
        <v>0</v>
      </c>
      <c r="AS55" s="696">
        <v>0</v>
      </c>
      <c r="AT55" s="696">
        <v>0</v>
      </c>
      <c r="AU55" s="696">
        <v>0</v>
      </c>
      <c r="AV55" s="696">
        <v>0</v>
      </c>
      <c r="AW55" s="696">
        <v>0</v>
      </c>
      <c r="AX55" s="696">
        <v>0</v>
      </c>
      <c r="AY55" s="696">
        <v>0</v>
      </c>
      <c r="AZ55" s="696">
        <v>0</v>
      </c>
      <c r="BA55" s="696">
        <v>0</v>
      </c>
      <c r="BB55" s="696">
        <v>0</v>
      </c>
      <c r="BC55" s="696">
        <v>0</v>
      </c>
      <c r="BD55" s="696">
        <v>0</v>
      </c>
      <c r="BE55" s="696">
        <v>0</v>
      </c>
      <c r="BF55" s="696">
        <v>0</v>
      </c>
      <c r="BG55" s="696">
        <v>0</v>
      </c>
      <c r="BH55" s="696">
        <v>0</v>
      </c>
      <c r="BI55" s="696">
        <v>0</v>
      </c>
      <c r="BJ55" s="696">
        <v>0</v>
      </c>
      <c r="BK55" s="696">
        <v>0</v>
      </c>
      <c r="BL55" s="696">
        <v>0</v>
      </c>
      <c r="BM55" s="696">
        <v>0</v>
      </c>
      <c r="BN55" s="696">
        <v>0</v>
      </c>
      <c r="BO55" s="696">
        <v>0</v>
      </c>
      <c r="BP55" s="696">
        <v>0</v>
      </c>
      <c r="BQ55" s="696">
        <v>0</v>
      </c>
      <c r="BR55" s="696">
        <v>0</v>
      </c>
      <c r="BS55" s="696">
        <v>0</v>
      </c>
      <c r="BT55" s="696">
        <v>0</v>
      </c>
      <c r="BU55" s="696">
        <v>0</v>
      </c>
      <c r="BV55" s="696">
        <v>0</v>
      </c>
      <c r="BW55" s="696">
        <v>0</v>
      </c>
      <c r="BX55" s="696">
        <v>0</v>
      </c>
      <c r="BY55" s="696">
        <v>0</v>
      </c>
      <c r="BZ55" s="696">
        <v>0</v>
      </c>
      <c r="CA55" s="696">
        <v>0</v>
      </c>
      <c r="CB55" s="696">
        <v>0</v>
      </c>
      <c r="CC55" s="696">
        <v>0</v>
      </c>
      <c r="CD55" s="696">
        <v>0</v>
      </c>
      <c r="CE55" s="696">
        <v>0</v>
      </c>
      <c r="CF55" s="696">
        <v>0</v>
      </c>
      <c r="CG55" s="696">
        <v>0</v>
      </c>
      <c r="CH55" s="696">
        <v>0</v>
      </c>
      <c r="CI55" s="696">
        <v>0</v>
      </c>
      <c r="CJ55" s="696">
        <v>0</v>
      </c>
      <c r="CK55" s="696">
        <v>0</v>
      </c>
      <c r="CL55" s="696">
        <v>0</v>
      </c>
      <c r="CM55" s="696">
        <v>0</v>
      </c>
      <c r="CN55" s="696">
        <v>0</v>
      </c>
      <c r="CO55" s="696">
        <v>0</v>
      </c>
      <c r="CP55" s="696">
        <v>0</v>
      </c>
      <c r="CQ55" s="696">
        <v>0</v>
      </c>
      <c r="CR55" s="696">
        <v>0</v>
      </c>
      <c r="CS55" s="696">
        <v>0</v>
      </c>
      <c r="CT55" s="696">
        <v>0</v>
      </c>
      <c r="CU55" s="696">
        <v>0</v>
      </c>
      <c r="CV55" s="696">
        <v>0</v>
      </c>
      <c r="CW55" s="696">
        <v>0</v>
      </c>
      <c r="CX55" s="696">
        <v>0</v>
      </c>
      <c r="CY55" s="696">
        <v>0</v>
      </c>
      <c r="CZ55" s="705">
        <v>0</v>
      </c>
      <c r="DA55" s="706">
        <v>0</v>
      </c>
      <c r="DB55" s="706">
        <v>0</v>
      </c>
      <c r="DC55" s="706">
        <v>0</v>
      </c>
      <c r="DD55" s="706">
        <v>0</v>
      </c>
      <c r="DE55" s="706">
        <v>0</v>
      </c>
      <c r="DF55" s="706">
        <v>0</v>
      </c>
      <c r="DG55" s="706">
        <v>0</v>
      </c>
      <c r="DH55" s="706">
        <v>0</v>
      </c>
      <c r="DI55" s="706">
        <v>0</v>
      </c>
      <c r="DJ55" s="706">
        <v>0</v>
      </c>
      <c r="DK55" s="706">
        <v>0</v>
      </c>
      <c r="DL55" s="706">
        <v>0</v>
      </c>
      <c r="DM55" s="706">
        <v>0</v>
      </c>
      <c r="DN55" s="706">
        <v>0</v>
      </c>
      <c r="DO55" s="706">
        <v>0</v>
      </c>
      <c r="DP55" s="706">
        <v>0</v>
      </c>
      <c r="DQ55" s="706">
        <v>0</v>
      </c>
      <c r="DR55" s="706">
        <v>0</v>
      </c>
      <c r="DS55" s="706">
        <v>0</v>
      </c>
      <c r="DT55" s="706">
        <v>0</v>
      </c>
      <c r="DU55" s="706">
        <v>0</v>
      </c>
      <c r="DV55" s="706">
        <v>0</v>
      </c>
      <c r="DW55" s="707">
        <v>0</v>
      </c>
      <c r="DX55" s="470"/>
      <c r="DY55" s="691"/>
      <c r="DZ55" s="691"/>
      <c r="EA55" s="691"/>
      <c r="EB55" s="691"/>
      <c r="EC55" s="691"/>
      <c r="ED55" s="691"/>
      <c r="EE55" s="691"/>
      <c r="EF55" s="691"/>
      <c r="EG55" s="691"/>
      <c r="EH55" s="691"/>
      <c r="EI55" s="691"/>
      <c r="EJ55" s="691"/>
      <c r="EK55" s="691"/>
      <c r="EL55" s="691"/>
      <c r="EM55" s="691"/>
      <c r="EN55" s="691"/>
      <c r="EO55" s="691"/>
      <c r="EP55" s="691"/>
      <c r="EQ55" s="691"/>
      <c r="ER55" s="691"/>
      <c r="ES55" s="691"/>
      <c r="ET55" s="691"/>
      <c r="EU55" s="691"/>
      <c r="EV55" s="691"/>
      <c r="EW55" s="691"/>
      <c r="EX55" s="691"/>
      <c r="EY55" s="691"/>
      <c r="EZ55" s="691"/>
      <c r="FA55" s="691"/>
      <c r="FB55" s="691"/>
      <c r="FC55" s="691"/>
      <c r="FD55" s="691"/>
      <c r="FE55" s="691"/>
      <c r="FF55" s="691"/>
      <c r="FG55" s="691"/>
      <c r="FH55" s="691"/>
      <c r="FI55" s="691"/>
      <c r="FJ55" s="691"/>
      <c r="FK55" s="691"/>
      <c r="FL55" s="691"/>
      <c r="FM55" s="691"/>
      <c r="FN55" s="691"/>
      <c r="FO55" s="691"/>
      <c r="FP55" s="691"/>
      <c r="FQ55" s="691"/>
      <c r="FR55" s="691"/>
      <c r="FS55" s="691"/>
      <c r="FT55" s="691"/>
      <c r="FU55" s="691"/>
      <c r="FV55" s="691"/>
      <c r="FW55" s="691"/>
      <c r="FX55" s="691"/>
      <c r="FY55" s="691"/>
      <c r="FZ55" s="691"/>
      <c r="GA55" s="691"/>
      <c r="GB55" s="691"/>
      <c r="GC55" s="691"/>
      <c r="GD55" s="691"/>
      <c r="GE55" s="691"/>
      <c r="GF55" s="691"/>
      <c r="GG55" s="691"/>
      <c r="GH55" s="691"/>
      <c r="GI55" s="691"/>
      <c r="GJ55" s="691"/>
      <c r="GK55" s="691"/>
      <c r="GL55" s="691"/>
      <c r="GM55" s="691"/>
      <c r="GN55" s="691"/>
      <c r="GO55" s="691"/>
      <c r="GP55" s="691"/>
      <c r="GQ55" s="691"/>
      <c r="GR55" s="691"/>
      <c r="GS55" s="691"/>
      <c r="GT55" s="691"/>
      <c r="GU55" s="691"/>
      <c r="GV55" s="691"/>
      <c r="GW55" s="691"/>
      <c r="GX55" s="691"/>
      <c r="GY55" s="691"/>
      <c r="GZ55" s="691"/>
      <c r="HA55" s="691"/>
      <c r="HB55" s="691"/>
      <c r="HC55" s="691"/>
      <c r="HD55" s="691"/>
      <c r="HE55" s="691"/>
      <c r="HF55" s="691"/>
      <c r="HG55" s="691"/>
      <c r="HH55" s="691"/>
      <c r="HI55" s="691"/>
      <c r="HJ55" s="691"/>
      <c r="HK55" s="691"/>
      <c r="HL55" s="691"/>
      <c r="HM55" s="691"/>
      <c r="HN55" s="691"/>
      <c r="HO55" s="691"/>
      <c r="HP55" s="691"/>
      <c r="HQ55" s="691"/>
      <c r="HR55" s="691"/>
      <c r="HS55" s="691"/>
      <c r="HT55" s="691"/>
      <c r="HU55" s="691"/>
      <c r="HV55" s="691"/>
      <c r="HW55" s="691"/>
      <c r="HX55" s="691"/>
      <c r="HY55" s="691"/>
      <c r="HZ55" s="691"/>
      <c r="IA55" s="691"/>
      <c r="IB55" s="691"/>
      <c r="IC55" s="691"/>
      <c r="ID55" s="691"/>
      <c r="IE55" s="691"/>
      <c r="IF55" s="691"/>
      <c r="IG55" s="691"/>
      <c r="IH55" s="691"/>
      <c r="II55" s="691"/>
      <c r="IJ55" s="691"/>
      <c r="IK55" s="691"/>
      <c r="IL55" s="691"/>
      <c r="IM55" s="691"/>
      <c r="IN55" s="691"/>
      <c r="IO55" s="691"/>
      <c r="IP55" s="691"/>
      <c r="IQ55" s="691"/>
      <c r="IR55" s="691"/>
      <c r="IS55" s="691"/>
      <c r="IT55" s="691"/>
      <c r="IU55" s="691"/>
      <c r="IV55" s="691"/>
      <c r="IW55" s="691"/>
      <c r="IX55" s="691"/>
      <c r="IY55" s="691"/>
      <c r="IZ55" s="691"/>
      <c r="JA55" s="691"/>
      <c r="JB55" s="691"/>
      <c r="JC55" s="691"/>
      <c r="JD55" s="691"/>
      <c r="JE55" s="691"/>
      <c r="JF55" s="691"/>
      <c r="JG55" s="691"/>
      <c r="JH55" s="691"/>
      <c r="JI55" s="691"/>
      <c r="JJ55" s="691"/>
      <c r="JK55" s="691"/>
      <c r="JL55" s="691"/>
      <c r="JM55" s="691"/>
      <c r="JN55" s="691"/>
      <c r="JO55" s="691"/>
      <c r="JP55" s="691"/>
      <c r="JQ55" s="691"/>
      <c r="JR55" s="691"/>
      <c r="JS55" s="691"/>
      <c r="JT55" s="691"/>
      <c r="JU55" s="691"/>
      <c r="JV55" s="691"/>
      <c r="JW55" s="691"/>
      <c r="JX55" s="691"/>
      <c r="JY55" s="691"/>
      <c r="JZ55" s="691"/>
      <c r="KA55" s="691"/>
      <c r="KB55" s="691"/>
      <c r="KC55" s="691"/>
      <c r="KD55" s="691"/>
      <c r="KE55" s="691"/>
      <c r="KF55" s="691"/>
      <c r="KG55" s="691"/>
      <c r="KH55" s="691"/>
      <c r="KI55" s="691"/>
      <c r="KJ55" s="691"/>
      <c r="KK55" s="691"/>
      <c r="KL55" s="691"/>
      <c r="KM55" s="691"/>
      <c r="KN55" s="691"/>
      <c r="KO55" s="691"/>
      <c r="KP55" s="691"/>
      <c r="KQ55" s="691"/>
      <c r="KR55" s="691"/>
      <c r="KS55" s="691"/>
      <c r="KT55" s="691"/>
      <c r="KU55" s="691"/>
      <c r="KV55" s="691"/>
      <c r="KW55" s="691"/>
      <c r="KX55" s="691"/>
      <c r="KY55" s="691"/>
      <c r="KZ55" s="691"/>
      <c r="LA55" s="691"/>
      <c r="LB55" s="691"/>
      <c r="LC55" s="691"/>
      <c r="LD55" s="691"/>
      <c r="LE55" s="691"/>
      <c r="LF55" s="691"/>
      <c r="LG55" s="691"/>
      <c r="LH55" s="691"/>
      <c r="LI55" s="691"/>
      <c r="LJ55" s="691"/>
      <c r="LK55" s="691"/>
      <c r="LL55" s="691"/>
      <c r="LM55" s="691"/>
      <c r="LN55" s="691"/>
      <c r="LO55" s="691"/>
      <c r="LP55" s="691"/>
      <c r="LQ55" s="691"/>
      <c r="LR55" s="691"/>
      <c r="LS55" s="691"/>
      <c r="LT55" s="691"/>
      <c r="LU55" s="691"/>
      <c r="LV55" s="691"/>
      <c r="LW55" s="691"/>
      <c r="LX55" s="691"/>
      <c r="LY55" s="691"/>
      <c r="LZ55" s="691"/>
      <c r="MA55" s="691"/>
      <c r="MB55" s="691"/>
      <c r="MC55" s="691"/>
      <c r="MD55" s="691"/>
      <c r="ME55" s="691"/>
      <c r="MF55" s="691"/>
      <c r="MG55" s="691"/>
      <c r="MH55" s="691"/>
      <c r="MI55" s="691"/>
      <c r="MJ55" s="691"/>
      <c r="MK55" s="691"/>
      <c r="ML55" s="691"/>
      <c r="MM55" s="691"/>
      <c r="MN55" s="691"/>
      <c r="MO55" s="691"/>
      <c r="MP55" s="691"/>
      <c r="MQ55" s="691"/>
      <c r="MR55" s="691"/>
      <c r="MS55" s="691"/>
      <c r="MT55" s="691"/>
      <c r="MU55" s="691"/>
      <c r="MV55" s="691"/>
      <c r="MW55" s="691"/>
      <c r="MX55" s="691"/>
      <c r="MY55" s="691"/>
      <c r="MZ55" s="691"/>
      <c r="NA55" s="691"/>
      <c r="NB55" s="691"/>
      <c r="NC55" s="691"/>
      <c r="ND55" s="691"/>
      <c r="NE55" s="691"/>
      <c r="NF55" s="691"/>
      <c r="NG55" s="691"/>
      <c r="NH55" s="691"/>
      <c r="NI55" s="691"/>
      <c r="NJ55" s="691"/>
      <c r="NK55" s="691"/>
      <c r="NL55" s="691"/>
      <c r="NM55" s="691"/>
      <c r="NN55" s="691"/>
      <c r="NO55" s="691"/>
      <c r="NP55" s="691"/>
      <c r="NQ55" s="691"/>
      <c r="NR55" s="691"/>
      <c r="NS55" s="691"/>
      <c r="NT55" s="691"/>
      <c r="NU55" s="691"/>
      <c r="NV55" s="691"/>
      <c r="NW55" s="691"/>
      <c r="NX55" s="691"/>
      <c r="NY55" s="691"/>
      <c r="NZ55" s="691"/>
      <c r="OA55" s="691"/>
      <c r="OB55" s="691"/>
      <c r="OC55" s="691"/>
      <c r="OD55" s="691"/>
      <c r="OE55" s="691"/>
      <c r="OF55" s="691"/>
      <c r="OG55" s="691"/>
      <c r="OH55" s="691"/>
      <c r="OI55" s="691"/>
      <c r="OJ55" s="691"/>
      <c r="OK55" s="691"/>
      <c r="OL55" s="691"/>
      <c r="OM55" s="691"/>
      <c r="ON55" s="691"/>
      <c r="OO55" s="691"/>
      <c r="OP55" s="691"/>
      <c r="OQ55" s="691"/>
      <c r="OR55" s="691"/>
      <c r="OS55" s="691"/>
      <c r="OT55" s="691"/>
      <c r="OU55" s="691"/>
      <c r="OV55" s="691"/>
      <c r="OW55" s="691"/>
      <c r="OX55" s="691"/>
      <c r="OY55" s="691"/>
      <c r="OZ55" s="691"/>
      <c r="PA55" s="691"/>
      <c r="PB55" s="691"/>
      <c r="PC55" s="691"/>
      <c r="PD55" s="691"/>
      <c r="PE55" s="691"/>
      <c r="PF55" s="691"/>
      <c r="PG55" s="691"/>
      <c r="PH55" s="691"/>
      <c r="PI55" s="691"/>
      <c r="PJ55" s="691"/>
      <c r="PK55" s="691"/>
      <c r="PL55" s="691"/>
      <c r="PM55" s="691"/>
      <c r="PN55" s="691"/>
      <c r="PO55" s="691"/>
      <c r="PP55" s="691"/>
      <c r="PQ55" s="691"/>
      <c r="PR55" s="691"/>
      <c r="PS55" s="691"/>
      <c r="PT55" s="691"/>
      <c r="PU55" s="691"/>
      <c r="PV55" s="691"/>
      <c r="PW55" s="691"/>
      <c r="PX55" s="691"/>
      <c r="PY55" s="691"/>
      <c r="PZ55" s="691"/>
      <c r="QA55" s="691"/>
      <c r="QB55" s="691"/>
      <c r="QC55" s="691"/>
      <c r="QD55" s="691"/>
      <c r="QE55" s="691"/>
      <c r="QF55" s="691"/>
      <c r="QG55" s="691"/>
      <c r="QH55" s="691"/>
      <c r="QI55" s="691"/>
      <c r="QJ55" s="691"/>
      <c r="QK55" s="691"/>
      <c r="QL55" s="691"/>
      <c r="QM55" s="691"/>
      <c r="QN55" s="691"/>
      <c r="QO55" s="691"/>
      <c r="QP55" s="691"/>
      <c r="QQ55" s="691"/>
      <c r="QR55" s="691"/>
      <c r="QS55" s="691"/>
      <c r="QT55" s="691"/>
      <c r="QU55" s="691"/>
      <c r="QV55" s="691"/>
      <c r="QW55" s="691"/>
      <c r="QX55" s="691"/>
      <c r="QY55" s="691"/>
      <c r="QZ55" s="691"/>
      <c r="RA55" s="691"/>
      <c r="RB55" s="691"/>
      <c r="RC55" s="691"/>
      <c r="RD55" s="691"/>
      <c r="RE55" s="691"/>
      <c r="RF55" s="691"/>
      <c r="RG55" s="691"/>
      <c r="RH55" s="691"/>
      <c r="RI55" s="691"/>
      <c r="RJ55" s="691"/>
      <c r="RK55" s="691"/>
      <c r="RL55" s="691"/>
      <c r="RM55" s="691"/>
      <c r="RN55" s="691"/>
      <c r="RO55" s="691"/>
      <c r="RP55" s="691"/>
      <c r="RQ55" s="691"/>
      <c r="RR55" s="691"/>
      <c r="RS55" s="691"/>
      <c r="RT55" s="691"/>
      <c r="RU55" s="691"/>
      <c r="RV55" s="691"/>
      <c r="RW55" s="691"/>
      <c r="RX55" s="691"/>
      <c r="RY55" s="691"/>
      <c r="RZ55" s="691"/>
      <c r="SA55" s="691"/>
      <c r="SB55" s="691"/>
      <c r="SC55" s="691"/>
      <c r="SD55" s="691"/>
      <c r="SE55" s="691"/>
      <c r="SF55" s="691"/>
      <c r="SG55" s="691"/>
      <c r="SH55" s="691"/>
      <c r="SI55" s="691"/>
      <c r="SJ55" s="691"/>
      <c r="SK55" s="691"/>
      <c r="SL55" s="691"/>
      <c r="SM55" s="691"/>
      <c r="SN55" s="691"/>
      <c r="SO55" s="691"/>
      <c r="SP55" s="691"/>
      <c r="SQ55" s="691"/>
      <c r="SR55" s="691"/>
      <c r="SS55" s="691"/>
      <c r="ST55" s="691"/>
      <c r="SU55" s="691"/>
      <c r="SV55" s="691"/>
      <c r="SW55" s="691"/>
      <c r="SX55" s="691"/>
      <c r="SY55" s="691"/>
      <c r="SZ55" s="691"/>
      <c r="TA55" s="691"/>
      <c r="TB55" s="691"/>
      <c r="TC55" s="691"/>
      <c r="TD55" s="691"/>
      <c r="TE55" s="691"/>
      <c r="TF55" s="691"/>
      <c r="TG55" s="691"/>
      <c r="TH55" s="691"/>
      <c r="TI55" s="691"/>
      <c r="TJ55" s="691"/>
      <c r="TK55" s="691"/>
      <c r="TL55" s="691"/>
      <c r="TM55" s="691"/>
      <c r="TN55" s="691"/>
      <c r="TO55" s="691"/>
      <c r="TP55" s="691"/>
      <c r="TQ55" s="691"/>
      <c r="TR55" s="691"/>
      <c r="TS55" s="691"/>
      <c r="TT55" s="691"/>
      <c r="TU55" s="691"/>
      <c r="TV55" s="691"/>
      <c r="TW55" s="691"/>
      <c r="TX55" s="691"/>
      <c r="TY55" s="691"/>
      <c r="TZ55" s="691"/>
      <c r="UA55" s="691"/>
      <c r="UB55" s="691"/>
      <c r="UC55" s="691"/>
      <c r="UD55" s="691"/>
      <c r="UE55" s="691"/>
      <c r="UF55" s="691"/>
      <c r="UG55" s="691"/>
      <c r="UH55" s="691"/>
      <c r="UI55" s="691"/>
      <c r="UJ55" s="691"/>
      <c r="UK55" s="691"/>
      <c r="UL55" s="691"/>
      <c r="UM55" s="691"/>
      <c r="UN55" s="691"/>
      <c r="UO55" s="691"/>
      <c r="UP55" s="691"/>
      <c r="UQ55" s="691"/>
      <c r="UR55" s="691"/>
      <c r="US55" s="691"/>
      <c r="UT55" s="691"/>
      <c r="UU55" s="691"/>
      <c r="UV55" s="691"/>
      <c r="UW55" s="691"/>
      <c r="UX55" s="691"/>
      <c r="UY55" s="691"/>
      <c r="UZ55" s="691"/>
      <c r="VA55" s="691"/>
      <c r="VB55" s="691"/>
      <c r="VC55" s="691"/>
      <c r="VD55" s="691"/>
      <c r="VE55" s="691"/>
      <c r="VF55" s="691"/>
      <c r="VG55" s="691"/>
      <c r="VH55" s="691"/>
      <c r="VI55" s="691"/>
      <c r="VJ55" s="691"/>
      <c r="VK55" s="691"/>
      <c r="VL55" s="691"/>
      <c r="VM55" s="691"/>
      <c r="VN55" s="691"/>
      <c r="VO55" s="691"/>
      <c r="VP55" s="691"/>
      <c r="VQ55" s="691"/>
      <c r="VR55" s="691"/>
      <c r="VS55" s="691"/>
      <c r="VT55" s="691"/>
      <c r="VU55" s="691"/>
      <c r="VV55" s="691"/>
      <c r="VW55" s="691"/>
      <c r="VX55" s="691"/>
      <c r="VY55" s="691"/>
      <c r="VZ55" s="691"/>
      <c r="WA55" s="691"/>
      <c r="WB55" s="691"/>
      <c r="WC55" s="691"/>
      <c r="WD55" s="691"/>
      <c r="WE55" s="691"/>
      <c r="WF55" s="691"/>
      <c r="WG55" s="691"/>
      <c r="WH55" s="691"/>
      <c r="WI55" s="691"/>
      <c r="WJ55" s="691"/>
      <c r="WK55" s="691"/>
      <c r="WL55" s="691"/>
      <c r="WM55" s="691"/>
      <c r="WN55" s="691"/>
      <c r="WO55" s="691"/>
      <c r="WP55" s="691"/>
      <c r="WQ55" s="691"/>
      <c r="WR55" s="691"/>
      <c r="WS55" s="691"/>
      <c r="WT55" s="691"/>
      <c r="WU55" s="691"/>
      <c r="WV55" s="691"/>
      <c r="WW55" s="691"/>
      <c r="WX55" s="691"/>
      <c r="WY55" s="691"/>
      <c r="WZ55" s="691"/>
      <c r="XA55" s="691"/>
      <c r="XB55" s="691"/>
      <c r="XC55" s="691"/>
      <c r="XD55" s="691"/>
      <c r="XE55" s="691"/>
      <c r="XF55" s="691"/>
      <c r="XG55" s="691"/>
      <c r="XH55" s="691"/>
      <c r="XI55" s="691"/>
      <c r="XJ55" s="691"/>
      <c r="XK55" s="691"/>
      <c r="XL55" s="691"/>
      <c r="XM55" s="691"/>
      <c r="XN55" s="691"/>
      <c r="XO55" s="691"/>
      <c r="XP55" s="691"/>
      <c r="XQ55" s="691"/>
      <c r="XR55" s="691"/>
      <c r="XS55" s="691"/>
      <c r="XT55" s="691"/>
      <c r="XU55" s="691"/>
      <c r="XV55" s="691"/>
      <c r="XW55" s="691"/>
      <c r="XX55" s="691"/>
      <c r="XY55" s="691"/>
      <c r="XZ55" s="691"/>
      <c r="YA55" s="691"/>
      <c r="YB55" s="691"/>
      <c r="YC55" s="691"/>
      <c r="YD55" s="691"/>
      <c r="YE55" s="691"/>
      <c r="YF55" s="691"/>
      <c r="YG55" s="691"/>
      <c r="YH55" s="691"/>
      <c r="YI55" s="691"/>
      <c r="YJ55" s="691"/>
      <c r="YK55" s="691"/>
      <c r="YL55" s="691"/>
      <c r="YM55" s="691"/>
      <c r="YN55" s="691"/>
      <c r="YO55" s="691"/>
      <c r="YP55" s="691"/>
      <c r="YQ55" s="691"/>
      <c r="YR55" s="691"/>
      <c r="YS55" s="691"/>
      <c r="YT55" s="691"/>
      <c r="YU55" s="691"/>
      <c r="YV55" s="691"/>
      <c r="YW55" s="691"/>
      <c r="YX55" s="691"/>
      <c r="YY55" s="691"/>
      <c r="YZ55" s="691"/>
      <c r="ZA55" s="691"/>
      <c r="ZB55" s="691"/>
      <c r="ZC55" s="691"/>
      <c r="ZD55" s="691"/>
      <c r="ZE55" s="691"/>
      <c r="ZF55" s="691"/>
      <c r="ZG55" s="691"/>
      <c r="ZH55" s="691"/>
      <c r="ZI55" s="691"/>
      <c r="ZJ55" s="691"/>
      <c r="ZK55" s="691"/>
      <c r="ZL55" s="691"/>
      <c r="ZM55" s="691"/>
      <c r="ZN55" s="691"/>
      <c r="ZO55" s="691"/>
      <c r="ZP55" s="691"/>
      <c r="ZQ55" s="691"/>
      <c r="ZR55" s="691"/>
      <c r="ZS55" s="691"/>
      <c r="ZT55" s="691"/>
      <c r="ZU55" s="691"/>
      <c r="ZV55" s="691"/>
      <c r="ZW55" s="691"/>
      <c r="ZX55" s="691"/>
      <c r="ZY55" s="691"/>
      <c r="ZZ55" s="691"/>
      <c r="AAA55" s="691"/>
      <c r="AAB55" s="691"/>
      <c r="AAC55" s="691"/>
      <c r="AAD55" s="691"/>
      <c r="AAE55" s="691"/>
      <c r="AAF55" s="691"/>
      <c r="AAG55" s="691"/>
      <c r="AAH55" s="691"/>
      <c r="AAI55" s="691"/>
      <c r="AAJ55" s="691"/>
      <c r="AAK55" s="691"/>
      <c r="AAL55" s="691"/>
      <c r="AAM55" s="691"/>
      <c r="AAN55" s="691"/>
      <c r="AAO55" s="691"/>
      <c r="AAP55" s="691"/>
      <c r="AAQ55" s="691"/>
      <c r="AAR55" s="691"/>
      <c r="AAS55" s="691"/>
      <c r="AAT55" s="691"/>
      <c r="AAU55" s="691"/>
      <c r="AAV55" s="691"/>
      <c r="AAW55" s="691"/>
      <c r="AAX55" s="691"/>
      <c r="AAY55" s="691"/>
      <c r="AAZ55" s="691"/>
      <c r="ABA55" s="691"/>
      <c r="ABB55" s="691"/>
      <c r="ABC55" s="691"/>
      <c r="ABD55" s="691"/>
      <c r="ABE55" s="691"/>
      <c r="ABF55" s="691"/>
      <c r="ABG55" s="691"/>
      <c r="ABH55" s="691"/>
      <c r="ABI55" s="691"/>
      <c r="ABJ55" s="691"/>
      <c r="ABK55" s="691"/>
      <c r="ABL55" s="691"/>
      <c r="ABM55" s="691"/>
      <c r="ABN55" s="691"/>
      <c r="ABO55" s="691"/>
      <c r="ABP55" s="691"/>
      <c r="ABQ55" s="691"/>
      <c r="ABR55" s="691"/>
      <c r="ABS55" s="691"/>
      <c r="ABT55" s="691"/>
      <c r="ABU55" s="691"/>
      <c r="ABV55" s="691"/>
      <c r="ABW55" s="691"/>
      <c r="ABX55" s="691"/>
      <c r="ABY55" s="691"/>
      <c r="ABZ55" s="691"/>
      <c r="ACA55" s="691"/>
      <c r="ACB55" s="691"/>
      <c r="ACC55" s="691"/>
      <c r="ACD55" s="691"/>
      <c r="ACE55" s="691"/>
      <c r="ACF55" s="691"/>
      <c r="ACG55" s="691"/>
      <c r="ACH55" s="691"/>
      <c r="ACI55" s="691"/>
      <c r="ACJ55" s="691"/>
      <c r="ACK55" s="691"/>
      <c r="ACL55" s="691"/>
      <c r="ACM55" s="691"/>
      <c r="ACN55" s="691"/>
      <c r="ACO55" s="691"/>
      <c r="ACP55" s="691"/>
      <c r="ACQ55" s="691"/>
      <c r="ACR55" s="691"/>
      <c r="ACS55" s="691"/>
      <c r="ACT55" s="691"/>
      <c r="ACU55" s="691"/>
      <c r="ACV55" s="691"/>
      <c r="ACW55" s="691"/>
      <c r="ACX55" s="691"/>
      <c r="ACY55" s="691"/>
      <c r="ACZ55" s="691"/>
      <c r="ADA55" s="691"/>
      <c r="ADB55" s="691"/>
      <c r="ADC55" s="691"/>
      <c r="ADD55" s="691"/>
      <c r="ADE55" s="691"/>
      <c r="ADF55" s="691"/>
      <c r="ADG55" s="691"/>
      <c r="ADH55" s="691"/>
      <c r="ADI55" s="691"/>
      <c r="ADJ55" s="691"/>
      <c r="ADK55" s="691"/>
      <c r="ADL55" s="691"/>
      <c r="ADM55" s="691"/>
      <c r="ADN55" s="691"/>
      <c r="ADO55" s="691"/>
      <c r="ADP55" s="691"/>
      <c r="ADQ55" s="691"/>
      <c r="ADR55" s="691"/>
      <c r="ADS55" s="691"/>
      <c r="ADT55" s="691"/>
      <c r="ADU55" s="691"/>
      <c r="ADV55" s="691"/>
      <c r="ADW55" s="691"/>
      <c r="ADX55" s="691"/>
      <c r="ADY55" s="691"/>
      <c r="ADZ55" s="691"/>
      <c r="AEA55" s="691"/>
      <c r="AEB55" s="691"/>
      <c r="AEC55" s="691"/>
      <c r="AED55" s="691"/>
      <c r="AEE55" s="691"/>
      <c r="AEF55" s="691"/>
      <c r="AEG55" s="691"/>
      <c r="AEH55" s="691"/>
      <c r="AEI55" s="691"/>
      <c r="AEJ55" s="691"/>
      <c r="AEK55" s="691"/>
      <c r="AEL55" s="691"/>
      <c r="AEM55" s="691"/>
      <c r="AEN55" s="691"/>
      <c r="AEO55" s="691"/>
      <c r="AEP55" s="691"/>
      <c r="AEQ55" s="691"/>
      <c r="AER55" s="691"/>
      <c r="AES55" s="691"/>
      <c r="AET55" s="691"/>
      <c r="AEU55" s="691"/>
      <c r="AEV55" s="691"/>
      <c r="AEW55" s="691"/>
      <c r="AEX55" s="691"/>
      <c r="AEY55" s="691"/>
      <c r="AEZ55" s="691"/>
      <c r="AFA55" s="691"/>
      <c r="AFB55" s="691"/>
      <c r="AFC55" s="691"/>
      <c r="AFD55" s="691"/>
      <c r="AFE55" s="691"/>
      <c r="AFF55" s="691"/>
      <c r="AFG55" s="691"/>
      <c r="AFH55" s="691"/>
      <c r="AFI55" s="691"/>
      <c r="AFJ55" s="691"/>
      <c r="AFK55" s="691"/>
      <c r="AFL55" s="691"/>
      <c r="AFM55" s="691"/>
      <c r="AFN55" s="691"/>
      <c r="AFO55" s="691"/>
      <c r="AFP55" s="691"/>
      <c r="AFQ55" s="691"/>
      <c r="AFR55" s="691"/>
      <c r="AFS55" s="691"/>
      <c r="AFT55" s="691"/>
      <c r="AFU55" s="691"/>
      <c r="AFV55" s="691"/>
      <c r="AFW55" s="691"/>
      <c r="AFX55" s="691"/>
      <c r="AFY55" s="691"/>
      <c r="AFZ55" s="691"/>
      <c r="AGA55" s="691"/>
      <c r="AGB55" s="691"/>
      <c r="AGC55" s="691"/>
      <c r="AGD55" s="691"/>
      <c r="AGE55" s="691"/>
      <c r="AGF55" s="691"/>
      <c r="AGG55" s="691"/>
      <c r="AGH55" s="691"/>
      <c r="AGI55" s="691"/>
      <c r="AGJ55" s="691"/>
      <c r="AGK55" s="691"/>
      <c r="AGL55" s="691"/>
      <c r="AGM55" s="691"/>
      <c r="AGN55" s="691"/>
      <c r="AGO55" s="691"/>
      <c r="AGP55" s="691"/>
      <c r="AGQ55" s="691"/>
      <c r="AGR55" s="691"/>
      <c r="AGS55" s="691"/>
      <c r="AGT55" s="691"/>
      <c r="AGU55" s="691"/>
      <c r="AGV55" s="691"/>
      <c r="AGW55" s="691"/>
      <c r="AGX55" s="691"/>
      <c r="AGY55" s="691"/>
      <c r="AGZ55" s="691"/>
      <c r="AHA55" s="691"/>
      <c r="AHB55" s="691"/>
      <c r="AHC55" s="691"/>
      <c r="AHD55" s="691"/>
      <c r="AHE55" s="691"/>
      <c r="AHF55" s="691"/>
      <c r="AHG55" s="691"/>
      <c r="AHH55" s="691"/>
      <c r="AHI55" s="691"/>
      <c r="AHJ55" s="691"/>
      <c r="AHK55" s="691"/>
      <c r="AHL55" s="691"/>
      <c r="AHM55" s="691"/>
      <c r="AHN55" s="691"/>
      <c r="AHO55" s="691"/>
      <c r="AHP55" s="691"/>
      <c r="AHQ55" s="691"/>
      <c r="AHR55" s="691"/>
      <c r="AHS55" s="691"/>
      <c r="AHT55" s="691"/>
      <c r="AHU55" s="691"/>
      <c r="AHV55" s="691"/>
      <c r="AHW55" s="691"/>
      <c r="AHX55" s="691"/>
      <c r="AHY55" s="691"/>
      <c r="AHZ55" s="691"/>
      <c r="AIA55" s="691"/>
      <c r="AIB55" s="691"/>
      <c r="AIC55" s="691"/>
      <c r="AID55" s="691"/>
      <c r="AIE55" s="691"/>
      <c r="AIF55" s="691"/>
      <c r="AIG55" s="691"/>
      <c r="AIH55" s="691"/>
      <c r="AII55" s="691"/>
      <c r="AIJ55" s="691"/>
      <c r="AIK55" s="691"/>
      <c r="AIL55" s="691"/>
      <c r="AIM55" s="691"/>
      <c r="AIN55" s="691"/>
      <c r="AIO55" s="691"/>
      <c r="AIP55" s="691"/>
      <c r="AIQ55" s="691"/>
      <c r="AIR55" s="691"/>
      <c r="AIS55" s="691"/>
      <c r="AIT55" s="691"/>
      <c r="AIU55" s="691"/>
      <c r="AIV55" s="691"/>
      <c r="AIW55" s="691"/>
      <c r="AIX55" s="691"/>
      <c r="AIY55" s="691"/>
      <c r="AIZ55" s="691"/>
      <c r="AJA55" s="691"/>
      <c r="AJB55" s="691"/>
      <c r="AJC55" s="691"/>
      <c r="AJD55" s="691"/>
      <c r="AJE55" s="691"/>
      <c r="AJF55" s="691"/>
      <c r="AJG55" s="691"/>
      <c r="AJH55" s="691"/>
      <c r="AJI55" s="691"/>
      <c r="AJJ55" s="691"/>
      <c r="AJK55" s="691"/>
      <c r="AJL55" s="691"/>
      <c r="AJM55" s="691"/>
      <c r="AJN55" s="691"/>
      <c r="AJO55" s="691"/>
      <c r="AJP55" s="691"/>
      <c r="AJQ55" s="691"/>
      <c r="AJR55" s="691"/>
      <c r="AJS55" s="691"/>
      <c r="AJT55" s="691"/>
      <c r="AJU55" s="691"/>
      <c r="AJV55" s="691"/>
      <c r="AJW55" s="691"/>
      <c r="AJX55" s="691"/>
      <c r="AJY55" s="691"/>
      <c r="AJZ55" s="691"/>
      <c r="AKA55" s="691"/>
      <c r="AKB55" s="691"/>
      <c r="AKC55" s="691"/>
      <c r="AKD55" s="691"/>
      <c r="AKE55" s="691"/>
      <c r="AKF55" s="691"/>
      <c r="AKG55" s="691"/>
      <c r="AKH55" s="691"/>
      <c r="AKI55" s="691"/>
      <c r="AKJ55" s="691"/>
      <c r="AKK55" s="691"/>
      <c r="AKL55" s="691"/>
      <c r="AKM55" s="691"/>
      <c r="AKN55" s="691"/>
      <c r="AKO55" s="691"/>
      <c r="AKP55" s="691"/>
      <c r="AKQ55" s="691"/>
      <c r="AKR55" s="691"/>
      <c r="AKS55" s="691"/>
      <c r="AKT55" s="691"/>
      <c r="AKU55" s="691"/>
      <c r="AKV55" s="691"/>
      <c r="AKW55" s="691"/>
      <c r="AKX55" s="691"/>
      <c r="AKY55" s="691"/>
      <c r="AKZ55" s="691"/>
      <c r="ALA55" s="691"/>
      <c r="ALB55" s="691"/>
      <c r="ALC55" s="691"/>
      <c r="ALD55" s="691"/>
      <c r="ALE55" s="691"/>
      <c r="ALF55" s="691"/>
      <c r="ALG55" s="691"/>
      <c r="ALH55" s="691"/>
      <c r="ALI55" s="691"/>
      <c r="ALJ55" s="691"/>
      <c r="ALK55" s="691"/>
      <c r="ALL55" s="691"/>
      <c r="ALM55" s="691"/>
      <c r="ALN55" s="691"/>
      <c r="ALO55" s="691"/>
      <c r="ALP55" s="691"/>
      <c r="ALQ55" s="691"/>
      <c r="ALR55" s="691"/>
      <c r="ALS55" s="691"/>
      <c r="ALT55" s="691"/>
      <c r="ALU55" s="691"/>
      <c r="ALV55" s="691"/>
      <c r="ALW55" s="691"/>
      <c r="ALX55" s="691"/>
      <c r="ALY55" s="691"/>
      <c r="ALZ55" s="691"/>
      <c r="AMA55" s="691"/>
      <c r="AMB55" s="691"/>
      <c r="AMC55" s="691"/>
      <c r="AMD55" s="691"/>
      <c r="AME55" s="691"/>
      <c r="AMF55" s="691"/>
      <c r="AMG55" s="691"/>
      <c r="AMH55" s="691"/>
      <c r="AMI55" s="691"/>
      <c r="AMJ55" s="691"/>
    </row>
    <row r="56" spans="1:1024" x14ac:dyDescent="0.2">
      <c r="A56" s="691"/>
      <c r="B56" s="718"/>
      <c r="C56" s="723"/>
      <c r="D56" s="720"/>
      <c r="E56" s="720"/>
      <c r="F56" s="720"/>
      <c r="G56" s="720"/>
      <c r="H56" s="720"/>
      <c r="I56" s="720"/>
      <c r="J56" s="720"/>
      <c r="K56" s="720"/>
      <c r="L56" s="720"/>
      <c r="M56" s="720"/>
      <c r="N56" s="720"/>
      <c r="O56" s="720"/>
      <c r="P56" s="720"/>
      <c r="Q56" s="720"/>
      <c r="R56" s="721"/>
      <c r="S56" s="720"/>
      <c r="T56" s="720"/>
      <c r="U56" s="713" t="s">
        <v>503</v>
      </c>
      <c r="V56" s="704" t="s">
        <v>124</v>
      </c>
      <c r="W56" s="722" t="s">
        <v>498</v>
      </c>
      <c r="X56" s="696"/>
      <c r="Y56" s="696"/>
      <c r="Z56" s="696"/>
      <c r="AA56" s="696"/>
      <c r="AB56" s="696"/>
      <c r="AC56" s="696"/>
      <c r="AD56" s="696"/>
      <c r="AE56" s="696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705">
        <v>0</v>
      </c>
      <c r="DA56" s="706">
        <v>0</v>
      </c>
      <c r="DB56" s="706">
        <v>0</v>
      </c>
      <c r="DC56" s="706">
        <v>0</v>
      </c>
      <c r="DD56" s="706">
        <v>0</v>
      </c>
      <c r="DE56" s="706">
        <v>0</v>
      </c>
      <c r="DF56" s="706">
        <v>0</v>
      </c>
      <c r="DG56" s="706">
        <v>0</v>
      </c>
      <c r="DH56" s="706">
        <v>0</v>
      </c>
      <c r="DI56" s="706">
        <v>0</v>
      </c>
      <c r="DJ56" s="706">
        <v>0</v>
      </c>
      <c r="DK56" s="706">
        <v>0</v>
      </c>
      <c r="DL56" s="706">
        <v>0</v>
      </c>
      <c r="DM56" s="706">
        <v>0</v>
      </c>
      <c r="DN56" s="706">
        <v>0</v>
      </c>
      <c r="DO56" s="706">
        <v>0</v>
      </c>
      <c r="DP56" s="706">
        <v>0</v>
      </c>
      <c r="DQ56" s="706">
        <v>0</v>
      </c>
      <c r="DR56" s="706">
        <v>0</v>
      </c>
      <c r="DS56" s="706">
        <v>0</v>
      </c>
      <c r="DT56" s="706">
        <v>0</v>
      </c>
      <c r="DU56" s="706">
        <v>0</v>
      </c>
      <c r="DV56" s="706">
        <v>0</v>
      </c>
      <c r="DW56" s="707">
        <v>0</v>
      </c>
      <c r="DX56" s="470"/>
      <c r="DY56" s="691"/>
      <c r="DZ56" s="691"/>
      <c r="EA56" s="691"/>
      <c r="EB56" s="691"/>
      <c r="EC56" s="691"/>
      <c r="ED56" s="691"/>
      <c r="EE56" s="691"/>
      <c r="EF56" s="691"/>
      <c r="EG56" s="691"/>
      <c r="EH56" s="691"/>
      <c r="EI56" s="691"/>
      <c r="EJ56" s="691"/>
      <c r="EK56" s="691"/>
      <c r="EL56" s="691"/>
      <c r="EM56" s="691"/>
      <c r="EN56" s="691"/>
      <c r="EO56" s="691"/>
      <c r="EP56" s="691"/>
      <c r="EQ56" s="691"/>
      <c r="ER56" s="691"/>
      <c r="ES56" s="691"/>
      <c r="ET56" s="691"/>
      <c r="EU56" s="691"/>
      <c r="EV56" s="691"/>
      <c r="EW56" s="691"/>
      <c r="EX56" s="691"/>
      <c r="EY56" s="691"/>
      <c r="EZ56" s="691"/>
      <c r="FA56" s="691"/>
      <c r="FB56" s="691"/>
      <c r="FC56" s="691"/>
      <c r="FD56" s="691"/>
      <c r="FE56" s="691"/>
      <c r="FF56" s="691"/>
      <c r="FG56" s="691"/>
      <c r="FH56" s="691"/>
      <c r="FI56" s="691"/>
      <c r="FJ56" s="691"/>
      <c r="FK56" s="691"/>
      <c r="FL56" s="691"/>
      <c r="FM56" s="691"/>
      <c r="FN56" s="691"/>
      <c r="FO56" s="691"/>
      <c r="FP56" s="691"/>
      <c r="FQ56" s="691"/>
      <c r="FR56" s="691"/>
      <c r="FS56" s="691"/>
      <c r="FT56" s="691"/>
      <c r="FU56" s="691"/>
      <c r="FV56" s="691"/>
      <c r="FW56" s="691"/>
      <c r="FX56" s="691"/>
      <c r="FY56" s="691"/>
      <c r="FZ56" s="691"/>
      <c r="GA56" s="691"/>
      <c r="GB56" s="691"/>
      <c r="GC56" s="691"/>
      <c r="GD56" s="691"/>
      <c r="GE56" s="691"/>
      <c r="GF56" s="691"/>
      <c r="GG56" s="691"/>
      <c r="GH56" s="691"/>
      <c r="GI56" s="691"/>
      <c r="GJ56" s="691"/>
      <c r="GK56" s="691"/>
      <c r="GL56" s="691"/>
      <c r="GM56" s="691"/>
      <c r="GN56" s="691"/>
      <c r="GO56" s="691"/>
      <c r="GP56" s="691"/>
      <c r="GQ56" s="691"/>
      <c r="GR56" s="691"/>
      <c r="GS56" s="691"/>
      <c r="GT56" s="691"/>
      <c r="GU56" s="691"/>
      <c r="GV56" s="691"/>
      <c r="GW56" s="691"/>
      <c r="GX56" s="691"/>
      <c r="GY56" s="691"/>
      <c r="GZ56" s="691"/>
      <c r="HA56" s="691"/>
      <c r="HB56" s="691"/>
      <c r="HC56" s="691"/>
      <c r="HD56" s="691"/>
      <c r="HE56" s="691"/>
      <c r="HF56" s="691"/>
      <c r="HG56" s="691"/>
      <c r="HH56" s="691"/>
      <c r="HI56" s="691"/>
      <c r="HJ56" s="691"/>
      <c r="HK56" s="691"/>
      <c r="HL56" s="691"/>
      <c r="HM56" s="691"/>
      <c r="HN56" s="691"/>
      <c r="HO56" s="691"/>
      <c r="HP56" s="691"/>
      <c r="HQ56" s="691"/>
      <c r="HR56" s="691"/>
      <c r="HS56" s="691"/>
      <c r="HT56" s="691"/>
      <c r="HU56" s="691"/>
      <c r="HV56" s="691"/>
      <c r="HW56" s="691"/>
      <c r="HX56" s="691"/>
      <c r="HY56" s="691"/>
      <c r="HZ56" s="691"/>
      <c r="IA56" s="691"/>
      <c r="IB56" s="691"/>
      <c r="IC56" s="691"/>
      <c r="ID56" s="691"/>
      <c r="IE56" s="691"/>
      <c r="IF56" s="691"/>
      <c r="IG56" s="691"/>
      <c r="IH56" s="691"/>
      <c r="II56" s="691"/>
      <c r="IJ56" s="691"/>
      <c r="IK56" s="691"/>
      <c r="IL56" s="691"/>
      <c r="IM56" s="691"/>
      <c r="IN56" s="691"/>
      <c r="IO56" s="691"/>
      <c r="IP56" s="691"/>
      <c r="IQ56" s="691"/>
      <c r="IR56" s="691"/>
      <c r="IS56" s="691"/>
      <c r="IT56" s="691"/>
      <c r="IU56" s="691"/>
      <c r="IV56" s="691"/>
      <c r="IW56" s="691"/>
      <c r="IX56" s="691"/>
      <c r="IY56" s="691"/>
      <c r="IZ56" s="691"/>
      <c r="JA56" s="691"/>
      <c r="JB56" s="691"/>
      <c r="JC56" s="691"/>
      <c r="JD56" s="691"/>
      <c r="JE56" s="691"/>
      <c r="JF56" s="691"/>
      <c r="JG56" s="691"/>
      <c r="JH56" s="691"/>
      <c r="JI56" s="691"/>
      <c r="JJ56" s="691"/>
      <c r="JK56" s="691"/>
      <c r="JL56" s="691"/>
      <c r="JM56" s="691"/>
      <c r="JN56" s="691"/>
      <c r="JO56" s="691"/>
      <c r="JP56" s="691"/>
      <c r="JQ56" s="691"/>
      <c r="JR56" s="691"/>
      <c r="JS56" s="691"/>
      <c r="JT56" s="691"/>
      <c r="JU56" s="691"/>
      <c r="JV56" s="691"/>
      <c r="JW56" s="691"/>
      <c r="JX56" s="691"/>
      <c r="JY56" s="691"/>
      <c r="JZ56" s="691"/>
      <c r="KA56" s="691"/>
      <c r="KB56" s="691"/>
      <c r="KC56" s="691"/>
      <c r="KD56" s="691"/>
      <c r="KE56" s="691"/>
      <c r="KF56" s="691"/>
      <c r="KG56" s="691"/>
      <c r="KH56" s="691"/>
      <c r="KI56" s="691"/>
      <c r="KJ56" s="691"/>
      <c r="KK56" s="691"/>
      <c r="KL56" s="691"/>
      <c r="KM56" s="691"/>
      <c r="KN56" s="691"/>
      <c r="KO56" s="691"/>
      <c r="KP56" s="691"/>
      <c r="KQ56" s="691"/>
      <c r="KR56" s="691"/>
      <c r="KS56" s="691"/>
      <c r="KT56" s="691"/>
      <c r="KU56" s="691"/>
      <c r="KV56" s="691"/>
      <c r="KW56" s="691"/>
      <c r="KX56" s="691"/>
      <c r="KY56" s="691"/>
      <c r="KZ56" s="691"/>
      <c r="LA56" s="691"/>
      <c r="LB56" s="691"/>
      <c r="LC56" s="691"/>
      <c r="LD56" s="691"/>
      <c r="LE56" s="691"/>
      <c r="LF56" s="691"/>
      <c r="LG56" s="691"/>
      <c r="LH56" s="691"/>
      <c r="LI56" s="691"/>
      <c r="LJ56" s="691"/>
      <c r="LK56" s="691"/>
      <c r="LL56" s="691"/>
      <c r="LM56" s="691"/>
      <c r="LN56" s="691"/>
      <c r="LO56" s="691"/>
      <c r="LP56" s="691"/>
      <c r="LQ56" s="691"/>
      <c r="LR56" s="691"/>
      <c r="LS56" s="691"/>
      <c r="LT56" s="691"/>
      <c r="LU56" s="691"/>
      <c r="LV56" s="691"/>
      <c r="LW56" s="691"/>
      <c r="LX56" s="691"/>
      <c r="LY56" s="691"/>
      <c r="LZ56" s="691"/>
      <c r="MA56" s="691"/>
      <c r="MB56" s="691"/>
      <c r="MC56" s="691"/>
      <c r="MD56" s="691"/>
      <c r="ME56" s="691"/>
      <c r="MF56" s="691"/>
      <c r="MG56" s="691"/>
      <c r="MH56" s="691"/>
      <c r="MI56" s="691"/>
      <c r="MJ56" s="691"/>
      <c r="MK56" s="691"/>
      <c r="ML56" s="691"/>
      <c r="MM56" s="691"/>
      <c r="MN56" s="691"/>
      <c r="MO56" s="691"/>
      <c r="MP56" s="691"/>
      <c r="MQ56" s="691"/>
      <c r="MR56" s="691"/>
      <c r="MS56" s="691"/>
      <c r="MT56" s="691"/>
      <c r="MU56" s="691"/>
      <c r="MV56" s="691"/>
      <c r="MW56" s="691"/>
      <c r="MX56" s="691"/>
      <c r="MY56" s="691"/>
      <c r="MZ56" s="691"/>
      <c r="NA56" s="691"/>
      <c r="NB56" s="691"/>
      <c r="NC56" s="691"/>
      <c r="ND56" s="691"/>
      <c r="NE56" s="691"/>
      <c r="NF56" s="691"/>
      <c r="NG56" s="691"/>
      <c r="NH56" s="691"/>
      <c r="NI56" s="691"/>
      <c r="NJ56" s="691"/>
      <c r="NK56" s="691"/>
      <c r="NL56" s="691"/>
      <c r="NM56" s="691"/>
      <c r="NN56" s="691"/>
      <c r="NO56" s="691"/>
      <c r="NP56" s="691"/>
      <c r="NQ56" s="691"/>
      <c r="NR56" s="691"/>
      <c r="NS56" s="691"/>
      <c r="NT56" s="691"/>
      <c r="NU56" s="691"/>
      <c r="NV56" s="691"/>
      <c r="NW56" s="691"/>
      <c r="NX56" s="691"/>
      <c r="NY56" s="691"/>
      <c r="NZ56" s="691"/>
      <c r="OA56" s="691"/>
      <c r="OB56" s="691"/>
      <c r="OC56" s="691"/>
      <c r="OD56" s="691"/>
      <c r="OE56" s="691"/>
      <c r="OF56" s="691"/>
      <c r="OG56" s="691"/>
      <c r="OH56" s="691"/>
      <c r="OI56" s="691"/>
      <c r="OJ56" s="691"/>
      <c r="OK56" s="691"/>
      <c r="OL56" s="691"/>
      <c r="OM56" s="691"/>
      <c r="ON56" s="691"/>
      <c r="OO56" s="691"/>
      <c r="OP56" s="691"/>
      <c r="OQ56" s="691"/>
      <c r="OR56" s="691"/>
      <c r="OS56" s="691"/>
      <c r="OT56" s="691"/>
      <c r="OU56" s="691"/>
      <c r="OV56" s="691"/>
      <c r="OW56" s="691"/>
      <c r="OX56" s="691"/>
      <c r="OY56" s="691"/>
      <c r="OZ56" s="691"/>
      <c r="PA56" s="691"/>
      <c r="PB56" s="691"/>
      <c r="PC56" s="691"/>
      <c r="PD56" s="691"/>
      <c r="PE56" s="691"/>
      <c r="PF56" s="691"/>
      <c r="PG56" s="691"/>
      <c r="PH56" s="691"/>
      <c r="PI56" s="691"/>
      <c r="PJ56" s="691"/>
      <c r="PK56" s="691"/>
      <c r="PL56" s="691"/>
      <c r="PM56" s="691"/>
      <c r="PN56" s="691"/>
      <c r="PO56" s="691"/>
      <c r="PP56" s="691"/>
      <c r="PQ56" s="691"/>
      <c r="PR56" s="691"/>
      <c r="PS56" s="691"/>
      <c r="PT56" s="691"/>
      <c r="PU56" s="691"/>
      <c r="PV56" s="691"/>
      <c r="PW56" s="691"/>
      <c r="PX56" s="691"/>
      <c r="PY56" s="691"/>
      <c r="PZ56" s="691"/>
      <c r="QA56" s="691"/>
      <c r="QB56" s="691"/>
      <c r="QC56" s="691"/>
      <c r="QD56" s="691"/>
      <c r="QE56" s="691"/>
      <c r="QF56" s="691"/>
      <c r="QG56" s="691"/>
      <c r="QH56" s="691"/>
      <c r="QI56" s="691"/>
      <c r="QJ56" s="691"/>
      <c r="QK56" s="691"/>
      <c r="QL56" s="691"/>
      <c r="QM56" s="691"/>
      <c r="QN56" s="691"/>
      <c r="QO56" s="691"/>
      <c r="QP56" s="691"/>
      <c r="QQ56" s="691"/>
      <c r="QR56" s="691"/>
      <c r="QS56" s="691"/>
      <c r="QT56" s="691"/>
      <c r="QU56" s="691"/>
      <c r="QV56" s="691"/>
      <c r="QW56" s="691"/>
      <c r="QX56" s="691"/>
      <c r="QY56" s="691"/>
      <c r="QZ56" s="691"/>
      <c r="RA56" s="691"/>
      <c r="RB56" s="691"/>
      <c r="RC56" s="691"/>
      <c r="RD56" s="691"/>
      <c r="RE56" s="691"/>
      <c r="RF56" s="691"/>
      <c r="RG56" s="691"/>
      <c r="RH56" s="691"/>
      <c r="RI56" s="691"/>
      <c r="RJ56" s="691"/>
      <c r="RK56" s="691"/>
      <c r="RL56" s="691"/>
      <c r="RM56" s="691"/>
      <c r="RN56" s="691"/>
      <c r="RO56" s="691"/>
      <c r="RP56" s="691"/>
      <c r="RQ56" s="691"/>
      <c r="RR56" s="691"/>
      <c r="RS56" s="691"/>
      <c r="RT56" s="691"/>
      <c r="RU56" s="691"/>
      <c r="RV56" s="691"/>
      <c r="RW56" s="691"/>
      <c r="RX56" s="691"/>
      <c r="RY56" s="691"/>
      <c r="RZ56" s="691"/>
      <c r="SA56" s="691"/>
      <c r="SB56" s="691"/>
      <c r="SC56" s="691"/>
      <c r="SD56" s="691"/>
      <c r="SE56" s="691"/>
      <c r="SF56" s="691"/>
      <c r="SG56" s="691"/>
      <c r="SH56" s="691"/>
      <c r="SI56" s="691"/>
      <c r="SJ56" s="691"/>
      <c r="SK56" s="691"/>
      <c r="SL56" s="691"/>
      <c r="SM56" s="691"/>
      <c r="SN56" s="691"/>
      <c r="SO56" s="691"/>
      <c r="SP56" s="691"/>
      <c r="SQ56" s="691"/>
      <c r="SR56" s="691"/>
      <c r="SS56" s="691"/>
      <c r="ST56" s="691"/>
      <c r="SU56" s="691"/>
      <c r="SV56" s="691"/>
      <c r="SW56" s="691"/>
      <c r="SX56" s="691"/>
      <c r="SY56" s="691"/>
      <c r="SZ56" s="691"/>
      <c r="TA56" s="691"/>
      <c r="TB56" s="691"/>
      <c r="TC56" s="691"/>
      <c r="TD56" s="691"/>
      <c r="TE56" s="691"/>
      <c r="TF56" s="691"/>
      <c r="TG56" s="691"/>
      <c r="TH56" s="691"/>
      <c r="TI56" s="691"/>
      <c r="TJ56" s="691"/>
      <c r="TK56" s="691"/>
      <c r="TL56" s="691"/>
      <c r="TM56" s="691"/>
      <c r="TN56" s="691"/>
      <c r="TO56" s="691"/>
      <c r="TP56" s="691"/>
      <c r="TQ56" s="691"/>
      <c r="TR56" s="691"/>
      <c r="TS56" s="691"/>
      <c r="TT56" s="691"/>
      <c r="TU56" s="691"/>
      <c r="TV56" s="691"/>
      <c r="TW56" s="691"/>
      <c r="TX56" s="691"/>
      <c r="TY56" s="691"/>
      <c r="TZ56" s="691"/>
      <c r="UA56" s="691"/>
      <c r="UB56" s="691"/>
      <c r="UC56" s="691"/>
      <c r="UD56" s="691"/>
      <c r="UE56" s="691"/>
      <c r="UF56" s="691"/>
      <c r="UG56" s="691"/>
      <c r="UH56" s="691"/>
      <c r="UI56" s="691"/>
      <c r="UJ56" s="691"/>
      <c r="UK56" s="691"/>
      <c r="UL56" s="691"/>
      <c r="UM56" s="691"/>
      <c r="UN56" s="691"/>
      <c r="UO56" s="691"/>
      <c r="UP56" s="691"/>
      <c r="UQ56" s="691"/>
      <c r="UR56" s="691"/>
      <c r="US56" s="691"/>
      <c r="UT56" s="691"/>
      <c r="UU56" s="691"/>
      <c r="UV56" s="691"/>
      <c r="UW56" s="691"/>
      <c r="UX56" s="691"/>
      <c r="UY56" s="691"/>
      <c r="UZ56" s="691"/>
      <c r="VA56" s="691"/>
      <c r="VB56" s="691"/>
      <c r="VC56" s="691"/>
      <c r="VD56" s="691"/>
      <c r="VE56" s="691"/>
      <c r="VF56" s="691"/>
      <c r="VG56" s="691"/>
      <c r="VH56" s="691"/>
      <c r="VI56" s="691"/>
      <c r="VJ56" s="691"/>
      <c r="VK56" s="691"/>
      <c r="VL56" s="691"/>
      <c r="VM56" s="691"/>
      <c r="VN56" s="691"/>
      <c r="VO56" s="691"/>
      <c r="VP56" s="691"/>
      <c r="VQ56" s="691"/>
      <c r="VR56" s="691"/>
      <c r="VS56" s="691"/>
      <c r="VT56" s="691"/>
      <c r="VU56" s="691"/>
      <c r="VV56" s="691"/>
      <c r="VW56" s="691"/>
      <c r="VX56" s="691"/>
      <c r="VY56" s="691"/>
      <c r="VZ56" s="691"/>
      <c r="WA56" s="691"/>
      <c r="WB56" s="691"/>
      <c r="WC56" s="691"/>
      <c r="WD56" s="691"/>
      <c r="WE56" s="691"/>
      <c r="WF56" s="691"/>
      <c r="WG56" s="691"/>
      <c r="WH56" s="691"/>
      <c r="WI56" s="691"/>
      <c r="WJ56" s="691"/>
      <c r="WK56" s="691"/>
      <c r="WL56" s="691"/>
      <c r="WM56" s="691"/>
      <c r="WN56" s="691"/>
      <c r="WO56" s="691"/>
      <c r="WP56" s="691"/>
      <c r="WQ56" s="691"/>
      <c r="WR56" s="691"/>
      <c r="WS56" s="691"/>
      <c r="WT56" s="691"/>
      <c r="WU56" s="691"/>
      <c r="WV56" s="691"/>
      <c r="WW56" s="691"/>
      <c r="WX56" s="691"/>
      <c r="WY56" s="691"/>
      <c r="WZ56" s="691"/>
      <c r="XA56" s="691"/>
      <c r="XB56" s="691"/>
      <c r="XC56" s="691"/>
      <c r="XD56" s="691"/>
      <c r="XE56" s="691"/>
      <c r="XF56" s="691"/>
      <c r="XG56" s="691"/>
      <c r="XH56" s="691"/>
      <c r="XI56" s="691"/>
      <c r="XJ56" s="691"/>
      <c r="XK56" s="691"/>
      <c r="XL56" s="691"/>
      <c r="XM56" s="691"/>
      <c r="XN56" s="691"/>
      <c r="XO56" s="691"/>
      <c r="XP56" s="691"/>
      <c r="XQ56" s="691"/>
      <c r="XR56" s="691"/>
      <c r="XS56" s="691"/>
      <c r="XT56" s="691"/>
      <c r="XU56" s="691"/>
      <c r="XV56" s="691"/>
      <c r="XW56" s="691"/>
      <c r="XX56" s="691"/>
      <c r="XY56" s="691"/>
      <c r="XZ56" s="691"/>
      <c r="YA56" s="691"/>
      <c r="YB56" s="691"/>
      <c r="YC56" s="691"/>
      <c r="YD56" s="691"/>
      <c r="YE56" s="691"/>
      <c r="YF56" s="691"/>
      <c r="YG56" s="691"/>
      <c r="YH56" s="691"/>
      <c r="YI56" s="691"/>
      <c r="YJ56" s="691"/>
      <c r="YK56" s="691"/>
      <c r="YL56" s="691"/>
      <c r="YM56" s="691"/>
      <c r="YN56" s="691"/>
      <c r="YO56" s="691"/>
      <c r="YP56" s="691"/>
      <c r="YQ56" s="691"/>
      <c r="YR56" s="691"/>
      <c r="YS56" s="691"/>
      <c r="YT56" s="691"/>
      <c r="YU56" s="691"/>
      <c r="YV56" s="691"/>
      <c r="YW56" s="691"/>
      <c r="YX56" s="691"/>
      <c r="YY56" s="691"/>
      <c r="YZ56" s="691"/>
      <c r="ZA56" s="691"/>
      <c r="ZB56" s="691"/>
      <c r="ZC56" s="691"/>
      <c r="ZD56" s="691"/>
      <c r="ZE56" s="691"/>
      <c r="ZF56" s="691"/>
      <c r="ZG56" s="691"/>
      <c r="ZH56" s="691"/>
      <c r="ZI56" s="691"/>
      <c r="ZJ56" s="691"/>
      <c r="ZK56" s="691"/>
      <c r="ZL56" s="691"/>
      <c r="ZM56" s="691"/>
      <c r="ZN56" s="691"/>
      <c r="ZO56" s="691"/>
      <c r="ZP56" s="691"/>
      <c r="ZQ56" s="691"/>
      <c r="ZR56" s="691"/>
      <c r="ZS56" s="691"/>
      <c r="ZT56" s="691"/>
      <c r="ZU56" s="691"/>
      <c r="ZV56" s="691"/>
      <c r="ZW56" s="691"/>
      <c r="ZX56" s="691"/>
      <c r="ZY56" s="691"/>
      <c r="ZZ56" s="691"/>
      <c r="AAA56" s="691"/>
      <c r="AAB56" s="691"/>
      <c r="AAC56" s="691"/>
      <c r="AAD56" s="691"/>
      <c r="AAE56" s="691"/>
      <c r="AAF56" s="691"/>
      <c r="AAG56" s="691"/>
      <c r="AAH56" s="691"/>
      <c r="AAI56" s="691"/>
      <c r="AAJ56" s="691"/>
      <c r="AAK56" s="691"/>
      <c r="AAL56" s="691"/>
      <c r="AAM56" s="691"/>
      <c r="AAN56" s="691"/>
      <c r="AAO56" s="691"/>
      <c r="AAP56" s="691"/>
      <c r="AAQ56" s="691"/>
      <c r="AAR56" s="691"/>
      <c r="AAS56" s="691"/>
      <c r="AAT56" s="691"/>
      <c r="AAU56" s="691"/>
      <c r="AAV56" s="691"/>
      <c r="AAW56" s="691"/>
      <c r="AAX56" s="691"/>
      <c r="AAY56" s="691"/>
      <c r="AAZ56" s="691"/>
      <c r="ABA56" s="691"/>
      <c r="ABB56" s="691"/>
      <c r="ABC56" s="691"/>
      <c r="ABD56" s="691"/>
      <c r="ABE56" s="691"/>
      <c r="ABF56" s="691"/>
      <c r="ABG56" s="691"/>
      <c r="ABH56" s="691"/>
      <c r="ABI56" s="691"/>
      <c r="ABJ56" s="691"/>
      <c r="ABK56" s="691"/>
      <c r="ABL56" s="691"/>
      <c r="ABM56" s="691"/>
      <c r="ABN56" s="691"/>
      <c r="ABO56" s="691"/>
      <c r="ABP56" s="691"/>
      <c r="ABQ56" s="691"/>
      <c r="ABR56" s="691"/>
      <c r="ABS56" s="691"/>
      <c r="ABT56" s="691"/>
      <c r="ABU56" s="691"/>
      <c r="ABV56" s="691"/>
      <c r="ABW56" s="691"/>
      <c r="ABX56" s="691"/>
      <c r="ABY56" s="691"/>
      <c r="ABZ56" s="691"/>
      <c r="ACA56" s="691"/>
      <c r="ACB56" s="691"/>
      <c r="ACC56" s="691"/>
      <c r="ACD56" s="691"/>
      <c r="ACE56" s="691"/>
      <c r="ACF56" s="691"/>
      <c r="ACG56" s="691"/>
      <c r="ACH56" s="691"/>
      <c r="ACI56" s="691"/>
      <c r="ACJ56" s="691"/>
      <c r="ACK56" s="691"/>
      <c r="ACL56" s="691"/>
      <c r="ACM56" s="691"/>
      <c r="ACN56" s="691"/>
      <c r="ACO56" s="691"/>
      <c r="ACP56" s="691"/>
      <c r="ACQ56" s="691"/>
      <c r="ACR56" s="691"/>
      <c r="ACS56" s="691"/>
      <c r="ACT56" s="691"/>
      <c r="ACU56" s="691"/>
      <c r="ACV56" s="691"/>
      <c r="ACW56" s="691"/>
      <c r="ACX56" s="691"/>
      <c r="ACY56" s="691"/>
      <c r="ACZ56" s="691"/>
      <c r="ADA56" s="691"/>
      <c r="ADB56" s="691"/>
      <c r="ADC56" s="691"/>
      <c r="ADD56" s="691"/>
      <c r="ADE56" s="691"/>
      <c r="ADF56" s="691"/>
      <c r="ADG56" s="691"/>
      <c r="ADH56" s="691"/>
      <c r="ADI56" s="691"/>
      <c r="ADJ56" s="691"/>
      <c r="ADK56" s="691"/>
      <c r="ADL56" s="691"/>
      <c r="ADM56" s="691"/>
      <c r="ADN56" s="691"/>
      <c r="ADO56" s="691"/>
      <c r="ADP56" s="691"/>
      <c r="ADQ56" s="691"/>
      <c r="ADR56" s="691"/>
      <c r="ADS56" s="691"/>
      <c r="ADT56" s="691"/>
      <c r="ADU56" s="691"/>
      <c r="ADV56" s="691"/>
      <c r="ADW56" s="691"/>
      <c r="ADX56" s="691"/>
      <c r="ADY56" s="691"/>
      <c r="ADZ56" s="691"/>
      <c r="AEA56" s="691"/>
      <c r="AEB56" s="691"/>
      <c r="AEC56" s="691"/>
      <c r="AED56" s="691"/>
      <c r="AEE56" s="691"/>
      <c r="AEF56" s="691"/>
      <c r="AEG56" s="691"/>
      <c r="AEH56" s="691"/>
      <c r="AEI56" s="691"/>
      <c r="AEJ56" s="691"/>
      <c r="AEK56" s="691"/>
      <c r="AEL56" s="691"/>
      <c r="AEM56" s="691"/>
      <c r="AEN56" s="691"/>
      <c r="AEO56" s="691"/>
      <c r="AEP56" s="691"/>
      <c r="AEQ56" s="691"/>
      <c r="AER56" s="691"/>
      <c r="AES56" s="691"/>
      <c r="AET56" s="691"/>
      <c r="AEU56" s="691"/>
      <c r="AEV56" s="691"/>
      <c r="AEW56" s="691"/>
      <c r="AEX56" s="691"/>
      <c r="AEY56" s="691"/>
      <c r="AEZ56" s="691"/>
      <c r="AFA56" s="691"/>
      <c r="AFB56" s="691"/>
      <c r="AFC56" s="691"/>
      <c r="AFD56" s="691"/>
      <c r="AFE56" s="691"/>
      <c r="AFF56" s="691"/>
      <c r="AFG56" s="691"/>
      <c r="AFH56" s="691"/>
      <c r="AFI56" s="691"/>
      <c r="AFJ56" s="691"/>
      <c r="AFK56" s="691"/>
      <c r="AFL56" s="691"/>
      <c r="AFM56" s="691"/>
      <c r="AFN56" s="691"/>
      <c r="AFO56" s="691"/>
      <c r="AFP56" s="691"/>
      <c r="AFQ56" s="691"/>
      <c r="AFR56" s="691"/>
      <c r="AFS56" s="691"/>
      <c r="AFT56" s="691"/>
      <c r="AFU56" s="691"/>
      <c r="AFV56" s="691"/>
      <c r="AFW56" s="691"/>
      <c r="AFX56" s="691"/>
      <c r="AFY56" s="691"/>
      <c r="AFZ56" s="691"/>
      <c r="AGA56" s="691"/>
      <c r="AGB56" s="691"/>
      <c r="AGC56" s="691"/>
      <c r="AGD56" s="691"/>
      <c r="AGE56" s="691"/>
      <c r="AGF56" s="691"/>
      <c r="AGG56" s="691"/>
      <c r="AGH56" s="691"/>
      <c r="AGI56" s="691"/>
      <c r="AGJ56" s="691"/>
      <c r="AGK56" s="691"/>
      <c r="AGL56" s="691"/>
      <c r="AGM56" s="691"/>
      <c r="AGN56" s="691"/>
      <c r="AGO56" s="691"/>
      <c r="AGP56" s="691"/>
      <c r="AGQ56" s="691"/>
      <c r="AGR56" s="691"/>
      <c r="AGS56" s="691"/>
      <c r="AGT56" s="691"/>
      <c r="AGU56" s="691"/>
      <c r="AGV56" s="691"/>
      <c r="AGW56" s="691"/>
      <c r="AGX56" s="691"/>
      <c r="AGY56" s="691"/>
      <c r="AGZ56" s="691"/>
      <c r="AHA56" s="691"/>
      <c r="AHB56" s="691"/>
      <c r="AHC56" s="691"/>
      <c r="AHD56" s="691"/>
      <c r="AHE56" s="691"/>
      <c r="AHF56" s="691"/>
      <c r="AHG56" s="691"/>
      <c r="AHH56" s="691"/>
      <c r="AHI56" s="691"/>
      <c r="AHJ56" s="691"/>
      <c r="AHK56" s="691"/>
      <c r="AHL56" s="691"/>
      <c r="AHM56" s="691"/>
      <c r="AHN56" s="691"/>
      <c r="AHO56" s="691"/>
      <c r="AHP56" s="691"/>
      <c r="AHQ56" s="691"/>
      <c r="AHR56" s="691"/>
      <c r="AHS56" s="691"/>
      <c r="AHT56" s="691"/>
      <c r="AHU56" s="691"/>
      <c r="AHV56" s="691"/>
      <c r="AHW56" s="691"/>
      <c r="AHX56" s="691"/>
      <c r="AHY56" s="691"/>
      <c r="AHZ56" s="691"/>
      <c r="AIA56" s="691"/>
      <c r="AIB56" s="691"/>
      <c r="AIC56" s="691"/>
      <c r="AID56" s="691"/>
      <c r="AIE56" s="691"/>
      <c r="AIF56" s="691"/>
      <c r="AIG56" s="691"/>
      <c r="AIH56" s="691"/>
      <c r="AII56" s="691"/>
      <c r="AIJ56" s="691"/>
      <c r="AIK56" s="691"/>
      <c r="AIL56" s="691"/>
      <c r="AIM56" s="691"/>
      <c r="AIN56" s="691"/>
      <c r="AIO56" s="691"/>
      <c r="AIP56" s="691"/>
      <c r="AIQ56" s="691"/>
      <c r="AIR56" s="691"/>
      <c r="AIS56" s="691"/>
      <c r="AIT56" s="691"/>
      <c r="AIU56" s="691"/>
      <c r="AIV56" s="691"/>
      <c r="AIW56" s="691"/>
      <c r="AIX56" s="691"/>
      <c r="AIY56" s="691"/>
      <c r="AIZ56" s="691"/>
      <c r="AJA56" s="691"/>
      <c r="AJB56" s="691"/>
      <c r="AJC56" s="691"/>
      <c r="AJD56" s="691"/>
      <c r="AJE56" s="691"/>
      <c r="AJF56" s="691"/>
      <c r="AJG56" s="691"/>
      <c r="AJH56" s="691"/>
      <c r="AJI56" s="691"/>
      <c r="AJJ56" s="691"/>
      <c r="AJK56" s="691"/>
      <c r="AJL56" s="691"/>
      <c r="AJM56" s="691"/>
      <c r="AJN56" s="691"/>
      <c r="AJO56" s="691"/>
      <c r="AJP56" s="691"/>
      <c r="AJQ56" s="691"/>
      <c r="AJR56" s="691"/>
      <c r="AJS56" s="691"/>
      <c r="AJT56" s="691"/>
      <c r="AJU56" s="691"/>
      <c r="AJV56" s="691"/>
      <c r="AJW56" s="691"/>
      <c r="AJX56" s="691"/>
      <c r="AJY56" s="691"/>
      <c r="AJZ56" s="691"/>
      <c r="AKA56" s="691"/>
      <c r="AKB56" s="691"/>
      <c r="AKC56" s="691"/>
      <c r="AKD56" s="691"/>
      <c r="AKE56" s="691"/>
      <c r="AKF56" s="691"/>
      <c r="AKG56" s="691"/>
      <c r="AKH56" s="691"/>
      <c r="AKI56" s="691"/>
      <c r="AKJ56" s="691"/>
      <c r="AKK56" s="691"/>
      <c r="AKL56" s="691"/>
      <c r="AKM56" s="691"/>
      <c r="AKN56" s="691"/>
      <c r="AKO56" s="691"/>
      <c r="AKP56" s="691"/>
      <c r="AKQ56" s="691"/>
      <c r="AKR56" s="691"/>
      <c r="AKS56" s="691"/>
      <c r="AKT56" s="691"/>
      <c r="AKU56" s="691"/>
      <c r="AKV56" s="691"/>
      <c r="AKW56" s="691"/>
      <c r="AKX56" s="691"/>
      <c r="AKY56" s="691"/>
      <c r="AKZ56" s="691"/>
      <c r="ALA56" s="691"/>
      <c r="ALB56" s="691"/>
      <c r="ALC56" s="691"/>
      <c r="ALD56" s="691"/>
      <c r="ALE56" s="691"/>
      <c r="ALF56" s="691"/>
      <c r="ALG56" s="691"/>
      <c r="ALH56" s="691"/>
      <c r="ALI56" s="691"/>
      <c r="ALJ56" s="691"/>
      <c r="ALK56" s="691"/>
      <c r="ALL56" s="691"/>
      <c r="ALM56" s="691"/>
      <c r="ALN56" s="691"/>
      <c r="ALO56" s="691"/>
      <c r="ALP56" s="691"/>
      <c r="ALQ56" s="691"/>
      <c r="ALR56" s="691"/>
      <c r="ALS56" s="691"/>
      <c r="ALT56" s="691"/>
      <c r="ALU56" s="691"/>
      <c r="ALV56" s="691"/>
      <c r="ALW56" s="691"/>
      <c r="ALX56" s="691"/>
      <c r="ALY56" s="691"/>
      <c r="ALZ56" s="691"/>
      <c r="AMA56" s="691"/>
      <c r="AMB56" s="691"/>
      <c r="AMC56" s="691"/>
      <c r="AMD56" s="691"/>
      <c r="AME56" s="691"/>
      <c r="AMF56" s="691"/>
      <c r="AMG56" s="691"/>
      <c r="AMH56" s="691"/>
      <c r="AMI56" s="691"/>
      <c r="AMJ56" s="691"/>
    </row>
    <row r="57" spans="1:1024" x14ac:dyDescent="0.2">
      <c r="A57" s="691"/>
      <c r="B57" s="726"/>
      <c r="C57" s="723"/>
      <c r="D57" s="720"/>
      <c r="E57" s="720"/>
      <c r="F57" s="720"/>
      <c r="G57" s="720"/>
      <c r="H57" s="720"/>
      <c r="I57" s="720"/>
      <c r="J57" s="720"/>
      <c r="K57" s="720"/>
      <c r="L57" s="720"/>
      <c r="M57" s="720"/>
      <c r="N57" s="720"/>
      <c r="O57" s="720"/>
      <c r="P57" s="720"/>
      <c r="Q57" s="720"/>
      <c r="R57" s="721"/>
      <c r="S57" s="720"/>
      <c r="T57" s="720"/>
      <c r="U57" s="713" t="s">
        <v>504</v>
      </c>
      <c r="V57" s="704" t="s">
        <v>124</v>
      </c>
      <c r="W57" s="722" t="s">
        <v>498</v>
      </c>
      <c r="X57" s="696"/>
      <c r="Y57" s="696"/>
      <c r="Z57" s="696"/>
      <c r="AA57" s="696"/>
      <c r="AB57" s="696"/>
      <c r="AC57" s="696"/>
      <c r="AD57" s="696"/>
      <c r="AE57" s="696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705">
        <v>0</v>
      </c>
      <c r="DA57" s="706">
        <v>0</v>
      </c>
      <c r="DB57" s="706">
        <v>0</v>
      </c>
      <c r="DC57" s="706">
        <v>0</v>
      </c>
      <c r="DD57" s="706">
        <v>0</v>
      </c>
      <c r="DE57" s="706">
        <v>0</v>
      </c>
      <c r="DF57" s="706">
        <v>0</v>
      </c>
      <c r="DG57" s="706">
        <v>0</v>
      </c>
      <c r="DH57" s="706">
        <v>0</v>
      </c>
      <c r="DI57" s="706">
        <v>0</v>
      </c>
      <c r="DJ57" s="706">
        <v>0</v>
      </c>
      <c r="DK57" s="706">
        <v>0</v>
      </c>
      <c r="DL57" s="706">
        <v>0</v>
      </c>
      <c r="DM57" s="706">
        <v>0</v>
      </c>
      <c r="DN57" s="706">
        <v>0</v>
      </c>
      <c r="DO57" s="706">
        <v>0</v>
      </c>
      <c r="DP57" s="706">
        <v>0</v>
      </c>
      <c r="DQ57" s="706">
        <v>0</v>
      </c>
      <c r="DR57" s="706">
        <v>0</v>
      </c>
      <c r="DS57" s="706">
        <v>0</v>
      </c>
      <c r="DT57" s="706">
        <v>0</v>
      </c>
      <c r="DU57" s="706">
        <v>0</v>
      </c>
      <c r="DV57" s="706">
        <v>0</v>
      </c>
      <c r="DW57" s="707">
        <v>0</v>
      </c>
      <c r="DX57" s="470"/>
      <c r="DY57" s="691"/>
      <c r="DZ57" s="691"/>
      <c r="EA57" s="691"/>
      <c r="EB57" s="691"/>
      <c r="EC57" s="691"/>
      <c r="ED57" s="691"/>
      <c r="EE57" s="691"/>
      <c r="EF57" s="691"/>
      <c r="EG57" s="691"/>
      <c r="EH57" s="691"/>
      <c r="EI57" s="691"/>
      <c r="EJ57" s="691"/>
      <c r="EK57" s="691"/>
      <c r="EL57" s="691"/>
      <c r="EM57" s="691"/>
      <c r="EN57" s="691"/>
      <c r="EO57" s="691"/>
      <c r="EP57" s="691"/>
      <c r="EQ57" s="691"/>
      <c r="ER57" s="691"/>
      <c r="ES57" s="691"/>
      <c r="ET57" s="691"/>
      <c r="EU57" s="691"/>
      <c r="EV57" s="691"/>
      <c r="EW57" s="691"/>
      <c r="EX57" s="691"/>
      <c r="EY57" s="691"/>
      <c r="EZ57" s="691"/>
      <c r="FA57" s="691"/>
      <c r="FB57" s="691"/>
      <c r="FC57" s="691"/>
      <c r="FD57" s="691"/>
      <c r="FE57" s="691"/>
      <c r="FF57" s="691"/>
      <c r="FG57" s="691"/>
      <c r="FH57" s="691"/>
      <c r="FI57" s="691"/>
      <c r="FJ57" s="691"/>
      <c r="FK57" s="691"/>
      <c r="FL57" s="691"/>
      <c r="FM57" s="691"/>
      <c r="FN57" s="691"/>
      <c r="FO57" s="691"/>
      <c r="FP57" s="691"/>
      <c r="FQ57" s="691"/>
      <c r="FR57" s="691"/>
      <c r="FS57" s="691"/>
      <c r="FT57" s="691"/>
      <c r="FU57" s="691"/>
      <c r="FV57" s="691"/>
      <c r="FW57" s="691"/>
      <c r="FX57" s="691"/>
      <c r="FY57" s="691"/>
      <c r="FZ57" s="691"/>
      <c r="GA57" s="691"/>
      <c r="GB57" s="691"/>
      <c r="GC57" s="691"/>
      <c r="GD57" s="691"/>
      <c r="GE57" s="691"/>
      <c r="GF57" s="691"/>
      <c r="GG57" s="691"/>
      <c r="GH57" s="691"/>
      <c r="GI57" s="691"/>
      <c r="GJ57" s="691"/>
      <c r="GK57" s="691"/>
      <c r="GL57" s="691"/>
      <c r="GM57" s="691"/>
      <c r="GN57" s="691"/>
      <c r="GO57" s="691"/>
      <c r="GP57" s="691"/>
      <c r="GQ57" s="691"/>
      <c r="GR57" s="691"/>
      <c r="GS57" s="691"/>
      <c r="GT57" s="691"/>
      <c r="GU57" s="691"/>
      <c r="GV57" s="691"/>
      <c r="GW57" s="691"/>
      <c r="GX57" s="691"/>
      <c r="GY57" s="691"/>
      <c r="GZ57" s="691"/>
      <c r="HA57" s="691"/>
      <c r="HB57" s="691"/>
      <c r="HC57" s="691"/>
      <c r="HD57" s="691"/>
      <c r="HE57" s="691"/>
      <c r="HF57" s="691"/>
      <c r="HG57" s="691"/>
      <c r="HH57" s="691"/>
      <c r="HI57" s="691"/>
      <c r="HJ57" s="691"/>
      <c r="HK57" s="691"/>
      <c r="HL57" s="691"/>
      <c r="HM57" s="691"/>
      <c r="HN57" s="691"/>
      <c r="HO57" s="691"/>
      <c r="HP57" s="691"/>
      <c r="HQ57" s="691"/>
      <c r="HR57" s="691"/>
      <c r="HS57" s="691"/>
      <c r="HT57" s="691"/>
      <c r="HU57" s="691"/>
      <c r="HV57" s="691"/>
      <c r="HW57" s="691"/>
      <c r="HX57" s="691"/>
      <c r="HY57" s="691"/>
      <c r="HZ57" s="691"/>
      <c r="IA57" s="691"/>
      <c r="IB57" s="691"/>
      <c r="IC57" s="691"/>
      <c r="ID57" s="691"/>
      <c r="IE57" s="691"/>
      <c r="IF57" s="691"/>
      <c r="IG57" s="691"/>
      <c r="IH57" s="691"/>
      <c r="II57" s="691"/>
      <c r="IJ57" s="691"/>
      <c r="IK57" s="691"/>
      <c r="IL57" s="691"/>
      <c r="IM57" s="691"/>
      <c r="IN57" s="691"/>
      <c r="IO57" s="691"/>
      <c r="IP57" s="691"/>
      <c r="IQ57" s="691"/>
      <c r="IR57" s="691"/>
      <c r="IS57" s="691"/>
      <c r="IT57" s="691"/>
      <c r="IU57" s="691"/>
      <c r="IV57" s="691"/>
      <c r="IW57" s="691"/>
      <c r="IX57" s="691"/>
      <c r="IY57" s="691"/>
      <c r="IZ57" s="691"/>
      <c r="JA57" s="691"/>
      <c r="JB57" s="691"/>
      <c r="JC57" s="691"/>
      <c r="JD57" s="691"/>
      <c r="JE57" s="691"/>
      <c r="JF57" s="691"/>
      <c r="JG57" s="691"/>
      <c r="JH57" s="691"/>
      <c r="JI57" s="691"/>
      <c r="JJ57" s="691"/>
      <c r="JK57" s="691"/>
      <c r="JL57" s="691"/>
      <c r="JM57" s="691"/>
      <c r="JN57" s="691"/>
      <c r="JO57" s="691"/>
      <c r="JP57" s="691"/>
      <c r="JQ57" s="691"/>
      <c r="JR57" s="691"/>
      <c r="JS57" s="691"/>
      <c r="JT57" s="691"/>
      <c r="JU57" s="691"/>
      <c r="JV57" s="691"/>
      <c r="JW57" s="691"/>
      <c r="JX57" s="691"/>
      <c r="JY57" s="691"/>
      <c r="JZ57" s="691"/>
      <c r="KA57" s="691"/>
      <c r="KB57" s="691"/>
      <c r="KC57" s="691"/>
      <c r="KD57" s="691"/>
      <c r="KE57" s="691"/>
      <c r="KF57" s="691"/>
      <c r="KG57" s="691"/>
      <c r="KH57" s="691"/>
      <c r="KI57" s="691"/>
      <c r="KJ57" s="691"/>
      <c r="KK57" s="691"/>
      <c r="KL57" s="691"/>
      <c r="KM57" s="691"/>
      <c r="KN57" s="691"/>
      <c r="KO57" s="691"/>
      <c r="KP57" s="691"/>
      <c r="KQ57" s="691"/>
      <c r="KR57" s="691"/>
      <c r="KS57" s="691"/>
      <c r="KT57" s="691"/>
      <c r="KU57" s="691"/>
      <c r="KV57" s="691"/>
      <c r="KW57" s="691"/>
      <c r="KX57" s="691"/>
      <c r="KY57" s="691"/>
      <c r="KZ57" s="691"/>
      <c r="LA57" s="691"/>
      <c r="LB57" s="691"/>
      <c r="LC57" s="691"/>
      <c r="LD57" s="691"/>
      <c r="LE57" s="691"/>
      <c r="LF57" s="691"/>
      <c r="LG57" s="691"/>
      <c r="LH57" s="691"/>
      <c r="LI57" s="691"/>
      <c r="LJ57" s="691"/>
      <c r="LK57" s="691"/>
      <c r="LL57" s="691"/>
      <c r="LM57" s="691"/>
      <c r="LN57" s="691"/>
      <c r="LO57" s="691"/>
      <c r="LP57" s="691"/>
      <c r="LQ57" s="691"/>
      <c r="LR57" s="691"/>
      <c r="LS57" s="691"/>
      <c r="LT57" s="691"/>
      <c r="LU57" s="691"/>
      <c r="LV57" s="691"/>
      <c r="LW57" s="691"/>
      <c r="LX57" s="691"/>
      <c r="LY57" s="691"/>
      <c r="LZ57" s="691"/>
      <c r="MA57" s="691"/>
      <c r="MB57" s="691"/>
      <c r="MC57" s="691"/>
      <c r="MD57" s="691"/>
      <c r="ME57" s="691"/>
      <c r="MF57" s="691"/>
      <c r="MG57" s="691"/>
      <c r="MH57" s="691"/>
      <c r="MI57" s="691"/>
      <c r="MJ57" s="691"/>
      <c r="MK57" s="691"/>
      <c r="ML57" s="691"/>
      <c r="MM57" s="691"/>
      <c r="MN57" s="691"/>
      <c r="MO57" s="691"/>
      <c r="MP57" s="691"/>
      <c r="MQ57" s="691"/>
      <c r="MR57" s="691"/>
      <c r="MS57" s="691"/>
      <c r="MT57" s="691"/>
      <c r="MU57" s="691"/>
      <c r="MV57" s="691"/>
      <c r="MW57" s="691"/>
      <c r="MX57" s="691"/>
      <c r="MY57" s="691"/>
      <c r="MZ57" s="691"/>
      <c r="NA57" s="691"/>
      <c r="NB57" s="691"/>
      <c r="NC57" s="691"/>
      <c r="ND57" s="691"/>
      <c r="NE57" s="691"/>
      <c r="NF57" s="691"/>
      <c r="NG57" s="691"/>
      <c r="NH57" s="691"/>
      <c r="NI57" s="691"/>
      <c r="NJ57" s="691"/>
      <c r="NK57" s="691"/>
      <c r="NL57" s="691"/>
      <c r="NM57" s="691"/>
      <c r="NN57" s="691"/>
      <c r="NO57" s="691"/>
      <c r="NP57" s="691"/>
      <c r="NQ57" s="691"/>
      <c r="NR57" s="691"/>
      <c r="NS57" s="691"/>
      <c r="NT57" s="691"/>
      <c r="NU57" s="691"/>
      <c r="NV57" s="691"/>
      <c r="NW57" s="691"/>
      <c r="NX57" s="691"/>
      <c r="NY57" s="691"/>
      <c r="NZ57" s="691"/>
      <c r="OA57" s="691"/>
      <c r="OB57" s="691"/>
      <c r="OC57" s="691"/>
      <c r="OD57" s="691"/>
      <c r="OE57" s="691"/>
      <c r="OF57" s="691"/>
      <c r="OG57" s="691"/>
      <c r="OH57" s="691"/>
      <c r="OI57" s="691"/>
      <c r="OJ57" s="691"/>
      <c r="OK57" s="691"/>
      <c r="OL57" s="691"/>
      <c r="OM57" s="691"/>
      <c r="ON57" s="691"/>
      <c r="OO57" s="691"/>
      <c r="OP57" s="691"/>
      <c r="OQ57" s="691"/>
      <c r="OR57" s="691"/>
      <c r="OS57" s="691"/>
      <c r="OT57" s="691"/>
      <c r="OU57" s="691"/>
      <c r="OV57" s="691"/>
      <c r="OW57" s="691"/>
      <c r="OX57" s="691"/>
      <c r="OY57" s="691"/>
      <c r="OZ57" s="691"/>
      <c r="PA57" s="691"/>
      <c r="PB57" s="691"/>
      <c r="PC57" s="691"/>
      <c r="PD57" s="691"/>
      <c r="PE57" s="691"/>
      <c r="PF57" s="691"/>
      <c r="PG57" s="691"/>
      <c r="PH57" s="691"/>
      <c r="PI57" s="691"/>
      <c r="PJ57" s="691"/>
      <c r="PK57" s="691"/>
      <c r="PL57" s="691"/>
      <c r="PM57" s="691"/>
      <c r="PN57" s="691"/>
      <c r="PO57" s="691"/>
      <c r="PP57" s="691"/>
      <c r="PQ57" s="691"/>
      <c r="PR57" s="691"/>
      <c r="PS57" s="691"/>
      <c r="PT57" s="691"/>
      <c r="PU57" s="691"/>
      <c r="PV57" s="691"/>
      <c r="PW57" s="691"/>
      <c r="PX57" s="691"/>
      <c r="PY57" s="691"/>
      <c r="PZ57" s="691"/>
      <c r="QA57" s="691"/>
      <c r="QB57" s="691"/>
      <c r="QC57" s="691"/>
      <c r="QD57" s="691"/>
      <c r="QE57" s="691"/>
      <c r="QF57" s="691"/>
      <c r="QG57" s="691"/>
      <c r="QH57" s="691"/>
      <c r="QI57" s="691"/>
      <c r="QJ57" s="691"/>
      <c r="QK57" s="691"/>
      <c r="QL57" s="691"/>
      <c r="QM57" s="691"/>
      <c r="QN57" s="691"/>
      <c r="QO57" s="691"/>
      <c r="QP57" s="691"/>
      <c r="QQ57" s="691"/>
      <c r="QR57" s="691"/>
      <c r="QS57" s="691"/>
      <c r="QT57" s="691"/>
      <c r="QU57" s="691"/>
      <c r="QV57" s="691"/>
      <c r="QW57" s="691"/>
      <c r="QX57" s="691"/>
      <c r="QY57" s="691"/>
      <c r="QZ57" s="691"/>
      <c r="RA57" s="691"/>
      <c r="RB57" s="691"/>
      <c r="RC57" s="691"/>
      <c r="RD57" s="691"/>
      <c r="RE57" s="691"/>
      <c r="RF57" s="691"/>
      <c r="RG57" s="691"/>
      <c r="RH57" s="691"/>
      <c r="RI57" s="691"/>
      <c r="RJ57" s="691"/>
      <c r="RK57" s="691"/>
      <c r="RL57" s="691"/>
      <c r="RM57" s="691"/>
      <c r="RN57" s="691"/>
      <c r="RO57" s="691"/>
      <c r="RP57" s="691"/>
      <c r="RQ57" s="691"/>
      <c r="RR57" s="691"/>
      <c r="RS57" s="691"/>
      <c r="RT57" s="691"/>
      <c r="RU57" s="691"/>
      <c r="RV57" s="691"/>
      <c r="RW57" s="691"/>
      <c r="RX57" s="691"/>
      <c r="RY57" s="691"/>
      <c r="RZ57" s="691"/>
      <c r="SA57" s="691"/>
      <c r="SB57" s="691"/>
      <c r="SC57" s="691"/>
      <c r="SD57" s="691"/>
      <c r="SE57" s="691"/>
      <c r="SF57" s="691"/>
      <c r="SG57" s="691"/>
      <c r="SH57" s="691"/>
      <c r="SI57" s="691"/>
      <c r="SJ57" s="691"/>
      <c r="SK57" s="691"/>
      <c r="SL57" s="691"/>
      <c r="SM57" s="691"/>
      <c r="SN57" s="691"/>
      <c r="SO57" s="691"/>
      <c r="SP57" s="691"/>
      <c r="SQ57" s="691"/>
      <c r="SR57" s="691"/>
      <c r="SS57" s="691"/>
      <c r="ST57" s="691"/>
      <c r="SU57" s="691"/>
      <c r="SV57" s="691"/>
      <c r="SW57" s="691"/>
      <c r="SX57" s="691"/>
      <c r="SY57" s="691"/>
      <c r="SZ57" s="691"/>
      <c r="TA57" s="691"/>
      <c r="TB57" s="691"/>
      <c r="TC57" s="691"/>
      <c r="TD57" s="691"/>
      <c r="TE57" s="691"/>
      <c r="TF57" s="691"/>
      <c r="TG57" s="691"/>
      <c r="TH57" s="691"/>
      <c r="TI57" s="691"/>
      <c r="TJ57" s="691"/>
      <c r="TK57" s="691"/>
      <c r="TL57" s="691"/>
      <c r="TM57" s="691"/>
      <c r="TN57" s="691"/>
      <c r="TO57" s="691"/>
      <c r="TP57" s="691"/>
      <c r="TQ57" s="691"/>
      <c r="TR57" s="691"/>
      <c r="TS57" s="691"/>
      <c r="TT57" s="691"/>
      <c r="TU57" s="691"/>
      <c r="TV57" s="691"/>
      <c r="TW57" s="691"/>
      <c r="TX57" s="691"/>
      <c r="TY57" s="691"/>
      <c r="TZ57" s="691"/>
      <c r="UA57" s="691"/>
      <c r="UB57" s="691"/>
      <c r="UC57" s="691"/>
      <c r="UD57" s="691"/>
      <c r="UE57" s="691"/>
      <c r="UF57" s="691"/>
      <c r="UG57" s="691"/>
      <c r="UH57" s="691"/>
      <c r="UI57" s="691"/>
      <c r="UJ57" s="691"/>
      <c r="UK57" s="691"/>
      <c r="UL57" s="691"/>
      <c r="UM57" s="691"/>
      <c r="UN57" s="691"/>
      <c r="UO57" s="691"/>
      <c r="UP57" s="691"/>
      <c r="UQ57" s="691"/>
      <c r="UR57" s="691"/>
      <c r="US57" s="691"/>
      <c r="UT57" s="691"/>
      <c r="UU57" s="691"/>
      <c r="UV57" s="691"/>
      <c r="UW57" s="691"/>
      <c r="UX57" s="691"/>
      <c r="UY57" s="691"/>
      <c r="UZ57" s="691"/>
      <c r="VA57" s="691"/>
      <c r="VB57" s="691"/>
      <c r="VC57" s="691"/>
      <c r="VD57" s="691"/>
      <c r="VE57" s="691"/>
      <c r="VF57" s="691"/>
      <c r="VG57" s="691"/>
      <c r="VH57" s="691"/>
      <c r="VI57" s="691"/>
      <c r="VJ57" s="691"/>
      <c r="VK57" s="691"/>
      <c r="VL57" s="691"/>
      <c r="VM57" s="691"/>
      <c r="VN57" s="691"/>
      <c r="VO57" s="691"/>
      <c r="VP57" s="691"/>
      <c r="VQ57" s="691"/>
      <c r="VR57" s="691"/>
      <c r="VS57" s="691"/>
      <c r="VT57" s="691"/>
      <c r="VU57" s="691"/>
      <c r="VV57" s="691"/>
      <c r="VW57" s="691"/>
      <c r="VX57" s="691"/>
      <c r="VY57" s="691"/>
      <c r="VZ57" s="691"/>
      <c r="WA57" s="691"/>
      <c r="WB57" s="691"/>
      <c r="WC57" s="691"/>
      <c r="WD57" s="691"/>
      <c r="WE57" s="691"/>
      <c r="WF57" s="691"/>
      <c r="WG57" s="691"/>
      <c r="WH57" s="691"/>
      <c r="WI57" s="691"/>
      <c r="WJ57" s="691"/>
      <c r="WK57" s="691"/>
      <c r="WL57" s="691"/>
      <c r="WM57" s="691"/>
      <c r="WN57" s="691"/>
      <c r="WO57" s="691"/>
      <c r="WP57" s="691"/>
      <c r="WQ57" s="691"/>
      <c r="WR57" s="691"/>
      <c r="WS57" s="691"/>
      <c r="WT57" s="691"/>
      <c r="WU57" s="691"/>
      <c r="WV57" s="691"/>
      <c r="WW57" s="691"/>
      <c r="WX57" s="691"/>
      <c r="WY57" s="691"/>
      <c r="WZ57" s="691"/>
      <c r="XA57" s="691"/>
      <c r="XB57" s="691"/>
      <c r="XC57" s="691"/>
      <c r="XD57" s="691"/>
      <c r="XE57" s="691"/>
      <c r="XF57" s="691"/>
      <c r="XG57" s="691"/>
      <c r="XH57" s="691"/>
      <c r="XI57" s="691"/>
      <c r="XJ57" s="691"/>
      <c r="XK57" s="691"/>
      <c r="XL57" s="691"/>
      <c r="XM57" s="691"/>
      <c r="XN57" s="691"/>
      <c r="XO57" s="691"/>
      <c r="XP57" s="691"/>
      <c r="XQ57" s="691"/>
      <c r="XR57" s="691"/>
      <c r="XS57" s="691"/>
      <c r="XT57" s="691"/>
      <c r="XU57" s="691"/>
      <c r="XV57" s="691"/>
      <c r="XW57" s="691"/>
      <c r="XX57" s="691"/>
      <c r="XY57" s="691"/>
      <c r="XZ57" s="691"/>
      <c r="YA57" s="691"/>
      <c r="YB57" s="691"/>
      <c r="YC57" s="691"/>
      <c r="YD57" s="691"/>
      <c r="YE57" s="691"/>
      <c r="YF57" s="691"/>
      <c r="YG57" s="691"/>
      <c r="YH57" s="691"/>
      <c r="YI57" s="691"/>
      <c r="YJ57" s="691"/>
      <c r="YK57" s="691"/>
      <c r="YL57" s="691"/>
      <c r="YM57" s="691"/>
      <c r="YN57" s="691"/>
      <c r="YO57" s="691"/>
      <c r="YP57" s="691"/>
      <c r="YQ57" s="691"/>
      <c r="YR57" s="691"/>
      <c r="YS57" s="691"/>
      <c r="YT57" s="691"/>
      <c r="YU57" s="691"/>
      <c r="YV57" s="691"/>
      <c r="YW57" s="691"/>
      <c r="YX57" s="691"/>
      <c r="YY57" s="691"/>
      <c r="YZ57" s="691"/>
      <c r="ZA57" s="691"/>
      <c r="ZB57" s="691"/>
      <c r="ZC57" s="691"/>
      <c r="ZD57" s="691"/>
      <c r="ZE57" s="691"/>
      <c r="ZF57" s="691"/>
      <c r="ZG57" s="691"/>
      <c r="ZH57" s="691"/>
      <c r="ZI57" s="691"/>
      <c r="ZJ57" s="691"/>
      <c r="ZK57" s="691"/>
      <c r="ZL57" s="691"/>
      <c r="ZM57" s="691"/>
      <c r="ZN57" s="691"/>
      <c r="ZO57" s="691"/>
      <c r="ZP57" s="691"/>
      <c r="ZQ57" s="691"/>
      <c r="ZR57" s="691"/>
      <c r="ZS57" s="691"/>
      <c r="ZT57" s="691"/>
      <c r="ZU57" s="691"/>
      <c r="ZV57" s="691"/>
      <c r="ZW57" s="691"/>
      <c r="ZX57" s="691"/>
      <c r="ZY57" s="691"/>
      <c r="ZZ57" s="691"/>
      <c r="AAA57" s="691"/>
      <c r="AAB57" s="691"/>
      <c r="AAC57" s="691"/>
      <c r="AAD57" s="691"/>
      <c r="AAE57" s="691"/>
      <c r="AAF57" s="691"/>
      <c r="AAG57" s="691"/>
      <c r="AAH57" s="691"/>
      <c r="AAI57" s="691"/>
      <c r="AAJ57" s="691"/>
      <c r="AAK57" s="691"/>
      <c r="AAL57" s="691"/>
      <c r="AAM57" s="691"/>
      <c r="AAN57" s="691"/>
      <c r="AAO57" s="691"/>
      <c r="AAP57" s="691"/>
      <c r="AAQ57" s="691"/>
      <c r="AAR57" s="691"/>
      <c r="AAS57" s="691"/>
      <c r="AAT57" s="691"/>
      <c r="AAU57" s="691"/>
      <c r="AAV57" s="691"/>
      <c r="AAW57" s="691"/>
      <c r="AAX57" s="691"/>
      <c r="AAY57" s="691"/>
      <c r="AAZ57" s="691"/>
      <c r="ABA57" s="691"/>
      <c r="ABB57" s="691"/>
      <c r="ABC57" s="691"/>
      <c r="ABD57" s="691"/>
      <c r="ABE57" s="691"/>
      <c r="ABF57" s="691"/>
      <c r="ABG57" s="691"/>
      <c r="ABH57" s="691"/>
      <c r="ABI57" s="691"/>
      <c r="ABJ57" s="691"/>
      <c r="ABK57" s="691"/>
      <c r="ABL57" s="691"/>
      <c r="ABM57" s="691"/>
      <c r="ABN57" s="691"/>
      <c r="ABO57" s="691"/>
      <c r="ABP57" s="691"/>
      <c r="ABQ57" s="691"/>
      <c r="ABR57" s="691"/>
      <c r="ABS57" s="691"/>
      <c r="ABT57" s="691"/>
      <c r="ABU57" s="691"/>
      <c r="ABV57" s="691"/>
      <c r="ABW57" s="691"/>
      <c r="ABX57" s="691"/>
      <c r="ABY57" s="691"/>
      <c r="ABZ57" s="691"/>
      <c r="ACA57" s="691"/>
      <c r="ACB57" s="691"/>
      <c r="ACC57" s="691"/>
      <c r="ACD57" s="691"/>
      <c r="ACE57" s="691"/>
      <c r="ACF57" s="691"/>
      <c r="ACG57" s="691"/>
      <c r="ACH57" s="691"/>
      <c r="ACI57" s="691"/>
      <c r="ACJ57" s="691"/>
      <c r="ACK57" s="691"/>
      <c r="ACL57" s="691"/>
      <c r="ACM57" s="691"/>
      <c r="ACN57" s="691"/>
      <c r="ACO57" s="691"/>
      <c r="ACP57" s="691"/>
      <c r="ACQ57" s="691"/>
      <c r="ACR57" s="691"/>
      <c r="ACS57" s="691"/>
      <c r="ACT57" s="691"/>
      <c r="ACU57" s="691"/>
      <c r="ACV57" s="691"/>
      <c r="ACW57" s="691"/>
      <c r="ACX57" s="691"/>
      <c r="ACY57" s="691"/>
      <c r="ACZ57" s="691"/>
      <c r="ADA57" s="691"/>
      <c r="ADB57" s="691"/>
      <c r="ADC57" s="691"/>
      <c r="ADD57" s="691"/>
      <c r="ADE57" s="691"/>
      <c r="ADF57" s="691"/>
      <c r="ADG57" s="691"/>
      <c r="ADH57" s="691"/>
      <c r="ADI57" s="691"/>
      <c r="ADJ57" s="691"/>
      <c r="ADK57" s="691"/>
      <c r="ADL57" s="691"/>
      <c r="ADM57" s="691"/>
      <c r="ADN57" s="691"/>
      <c r="ADO57" s="691"/>
      <c r="ADP57" s="691"/>
      <c r="ADQ57" s="691"/>
      <c r="ADR57" s="691"/>
      <c r="ADS57" s="691"/>
      <c r="ADT57" s="691"/>
      <c r="ADU57" s="691"/>
      <c r="ADV57" s="691"/>
      <c r="ADW57" s="691"/>
      <c r="ADX57" s="691"/>
      <c r="ADY57" s="691"/>
      <c r="ADZ57" s="691"/>
      <c r="AEA57" s="691"/>
      <c r="AEB57" s="691"/>
      <c r="AEC57" s="691"/>
      <c r="AED57" s="691"/>
      <c r="AEE57" s="691"/>
      <c r="AEF57" s="691"/>
      <c r="AEG57" s="691"/>
      <c r="AEH57" s="691"/>
      <c r="AEI57" s="691"/>
      <c r="AEJ57" s="691"/>
      <c r="AEK57" s="691"/>
      <c r="AEL57" s="691"/>
      <c r="AEM57" s="691"/>
      <c r="AEN57" s="691"/>
      <c r="AEO57" s="691"/>
      <c r="AEP57" s="691"/>
      <c r="AEQ57" s="691"/>
      <c r="AER57" s="691"/>
      <c r="AES57" s="691"/>
      <c r="AET57" s="691"/>
      <c r="AEU57" s="691"/>
      <c r="AEV57" s="691"/>
      <c r="AEW57" s="691"/>
      <c r="AEX57" s="691"/>
      <c r="AEY57" s="691"/>
      <c r="AEZ57" s="691"/>
      <c r="AFA57" s="691"/>
      <c r="AFB57" s="691"/>
      <c r="AFC57" s="691"/>
      <c r="AFD57" s="691"/>
      <c r="AFE57" s="691"/>
      <c r="AFF57" s="691"/>
      <c r="AFG57" s="691"/>
      <c r="AFH57" s="691"/>
      <c r="AFI57" s="691"/>
      <c r="AFJ57" s="691"/>
      <c r="AFK57" s="691"/>
      <c r="AFL57" s="691"/>
      <c r="AFM57" s="691"/>
      <c r="AFN57" s="691"/>
      <c r="AFO57" s="691"/>
      <c r="AFP57" s="691"/>
      <c r="AFQ57" s="691"/>
      <c r="AFR57" s="691"/>
      <c r="AFS57" s="691"/>
      <c r="AFT57" s="691"/>
      <c r="AFU57" s="691"/>
      <c r="AFV57" s="691"/>
      <c r="AFW57" s="691"/>
      <c r="AFX57" s="691"/>
      <c r="AFY57" s="691"/>
      <c r="AFZ57" s="691"/>
      <c r="AGA57" s="691"/>
      <c r="AGB57" s="691"/>
      <c r="AGC57" s="691"/>
      <c r="AGD57" s="691"/>
      <c r="AGE57" s="691"/>
      <c r="AGF57" s="691"/>
      <c r="AGG57" s="691"/>
      <c r="AGH57" s="691"/>
      <c r="AGI57" s="691"/>
      <c r="AGJ57" s="691"/>
      <c r="AGK57" s="691"/>
      <c r="AGL57" s="691"/>
      <c r="AGM57" s="691"/>
      <c r="AGN57" s="691"/>
      <c r="AGO57" s="691"/>
      <c r="AGP57" s="691"/>
      <c r="AGQ57" s="691"/>
      <c r="AGR57" s="691"/>
      <c r="AGS57" s="691"/>
      <c r="AGT57" s="691"/>
      <c r="AGU57" s="691"/>
      <c r="AGV57" s="691"/>
      <c r="AGW57" s="691"/>
      <c r="AGX57" s="691"/>
      <c r="AGY57" s="691"/>
      <c r="AGZ57" s="691"/>
      <c r="AHA57" s="691"/>
      <c r="AHB57" s="691"/>
      <c r="AHC57" s="691"/>
      <c r="AHD57" s="691"/>
      <c r="AHE57" s="691"/>
      <c r="AHF57" s="691"/>
      <c r="AHG57" s="691"/>
      <c r="AHH57" s="691"/>
      <c r="AHI57" s="691"/>
      <c r="AHJ57" s="691"/>
      <c r="AHK57" s="691"/>
      <c r="AHL57" s="691"/>
      <c r="AHM57" s="691"/>
      <c r="AHN57" s="691"/>
      <c r="AHO57" s="691"/>
      <c r="AHP57" s="691"/>
      <c r="AHQ57" s="691"/>
      <c r="AHR57" s="691"/>
      <c r="AHS57" s="691"/>
      <c r="AHT57" s="691"/>
      <c r="AHU57" s="691"/>
      <c r="AHV57" s="691"/>
      <c r="AHW57" s="691"/>
      <c r="AHX57" s="691"/>
      <c r="AHY57" s="691"/>
      <c r="AHZ57" s="691"/>
      <c r="AIA57" s="691"/>
      <c r="AIB57" s="691"/>
      <c r="AIC57" s="691"/>
      <c r="AID57" s="691"/>
      <c r="AIE57" s="691"/>
      <c r="AIF57" s="691"/>
      <c r="AIG57" s="691"/>
      <c r="AIH57" s="691"/>
      <c r="AII57" s="691"/>
      <c r="AIJ57" s="691"/>
      <c r="AIK57" s="691"/>
      <c r="AIL57" s="691"/>
      <c r="AIM57" s="691"/>
      <c r="AIN57" s="691"/>
      <c r="AIO57" s="691"/>
      <c r="AIP57" s="691"/>
      <c r="AIQ57" s="691"/>
      <c r="AIR57" s="691"/>
      <c r="AIS57" s="691"/>
      <c r="AIT57" s="691"/>
      <c r="AIU57" s="691"/>
      <c r="AIV57" s="691"/>
      <c r="AIW57" s="691"/>
      <c r="AIX57" s="691"/>
      <c r="AIY57" s="691"/>
      <c r="AIZ57" s="691"/>
      <c r="AJA57" s="691"/>
      <c r="AJB57" s="691"/>
      <c r="AJC57" s="691"/>
      <c r="AJD57" s="691"/>
      <c r="AJE57" s="691"/>
      <c r="AJF57" s="691"/>
      <c r="AJG57" s="691"/>
      <c r="AJH57" s="691"/>
      <c r="AJI57" s="691"/>
      <c r="AJJ57" s="691"/>
      <c r="AJK57" s="691"/>
      <c r="AJL57" s="691"/>
      <c r="AJM57" s="691"/>
      <c r="AJN57" s="691"/>
      <c r="AJO57" s="691"/>
      <c r="AJP57" s="691"/>
      <c r="AJQ57" s="691"/>
      <c r="AJR57" s="691"/>
      <c r="AJS57" s="691"/>
      <c r="AJT57" s="691"/>
      <c r="AJU57" s="691"/>
      <c r="AJV57" s="691"/>
      <c r="AJW57" s="691"/>
      <c r="AJX57" s="691"/>
      <c r="AJY57" s="691"/>
      <c r="AJZ57" s="691"/>
      <c r="AKA57" s="691"/>
      <c r="AKB57" s="691"/>
      <c r="AKC57" s="691"/>
      <c r="AKD57" s="691"/>
      <c r="AKE57" s="691"/>
      <c r="AKF57" s="691"/>
      <c r="AKG57" s="691"/>
      <c r="AKH57" s="691"/>
      <c r="AKI57" s="691"/>
      <c r="AKJ57" s="691"/>
      <c r="AKK57" s="691"/>
      <c r="AKL57" s="691"/>
      <c r="AKM57" s="691"/>
      <c r="AKN57" s="691"/>
      <c r="AKO57" s="691"/>
      <c r="AKP57" s="691"/>
      <c r="AKQ57" s="691"/>
      <c r="AKR57" s="691"/>
      <c r="AKS57" s="691"/>
      <c r="AKT57" s="691"/>
      <c r="AKU57" s="691"/>
      <c r="AKV57" s="691"/>
      <c r="AKW57" s="691"/>
      <c r="AKX57" s="691"/>
      <c r="AKY57" s="691"/>
      <c r="AKZ57" s="691"/>
      <c r="ALA57" s="691"/>
      <c r="ALB57" s="691"/>
      <c r="ALC57" s="691"/>
      <c r="ALD57" s="691"/>
      <c r="ALE57" s="691"/>
      <c r="ALF57" s="691"/>
      <c r="ALG57" s="691"/>
      <c r="ALH57" s="691"/>
      <c r="ALI57" s="691"/>
      <c r="ALJ57" s="691"/>
      <c r="ALK57" s="691"/>
      <c r="ALL57" s="691"/>
      <c r="ALM57" s="691"/>
      <c r="ALN57" s="691"/>
      <c r="ALO57" s="691"/>
      <c r="ALP57" s="691"/>
      <c r="ALQ57" s="691"/>
      <c r="ALR57" s="691"/>
      <c r="ALS57" s="691"/>
      <c r="ALT57" s="691"/>
      <c r="ALU57" s="691"/>
      <c r="ALV57" s="691"/>
      <c r="ALW57" s="691"/>
      <c r="ALX57" s="691"/>
      <c r="ALY57" s="691"/>
      <c r="ALZ57" s="691"/>
      <c r="AMA57" s="691"/>
      <c r="AMB57" s="691"/>
      <c r="AMC57" s="691"/>
      <c r="AMD57" s="691"/>
      <c r="AME57" s="691"/>
      <c r="AMF57" s="691"/>
      <c r="AMG57" s="691"/>
      <c r="AMH57" s="691"/>
      <c r="AMI57" s="691"/>
      <c r="AMJ57" s="691"/>
    </row>
    <row r="58" spans="1:1024" x14ac:dyDescent="0.2">
      <c r="A58" s="691"/>
      <c r="B58" s="726"/>
      <c r="C58" s="723"/>
      <c r="D58" s="720"/>
      <c r="E58" s="720"/>
      <c r="F58" s="720"/>
      <c r="G58" s="720"/>
      <c r="H58" s="720"/>
      <c r="I58" s="720"/>
      <c r="J58" s="720"/>
      <c r="K58" s="720"/>
      <c r="L58" s="720"/>
      <c r="M58" s="720"/>
      <c r="N58" s="720"/>
      <c r="O58" s="720"/>
      <c r="P58" s="720"/>
      <c r="Q58" s="720"/>
      <c r="R58" s="721"/>
      <c r="S58" s="720"/>
      <c r="T58" s="720"/>
      <c r="U58" s="713" t="s">
        <v>505</v>
      </c>
      <c r="V58" s="704" t="s">
        <v>124</v>
      </c>
      <c r="W58" s="722" t="s">
        <v>498</v>
      </c>
      <c r="X58" s="696">
        <v>1.4539941136847998</v>
      </c>
      <c r="Y58" s="696">
        <v>1.4539941136847998</v>
      </c>
      <c r="Z58" s="696">
        <v>1.4539941136847998</v>
      </c>
      <c r="AA58" s="696">
        <v>1.4539941136847998</v>
      </c>
      <c r="AB58" s="696">
        <v>1.4539941136847998</v>
      </c>
      <c r="AC58" s="696">
        <v>1.3077555245775998</v>
      </c>
      <c r="AD58" s="696">
        <v>1.3077555245775998</v>
      </c>
      <c r="AE58" s="696">
        <v>1.3077555245775998</v>
      </c>
      <c r="AF58" s="696">
        <v>1.3077555245775998</v>
      </c>
      <c r="AG58" s="696">
        <v>1.3077555245775998</v>
      </c>
      <c r="AH58" s="696">
        <v>0.41949826352799996</v>
      </c>
      <c r="AI58" s="696">
        <v>0.41949826352799996</v>
      </c>
      <c r="AJ58" s="696">
        <v>0.41949826352799996</v>
      </c>
      <c r="AK58" s="696">
        <v>0.41949826352799996</v>
      </c>
      <c r="AL58" s="696">
        <v>0.41949826352799996</v>
      </c>
      <c r="AM58" s="696">
        <v>0</v>
      </c>
      <c r="AN58" s="696">
        <v>0</v>
      </c>
      <c r="AO58" s="696">
        <v>0</v>
      </c>
      <c r="AP58" s="696">
        <v>0</v>
      </c>
      <c r="AQ58" s="696">
        <v>0</v>
      </c>
      <c r="AR58" s="696">
        <v>0</v>
      </c>
      <c r="AS58" s="696">
        <v>0</v>
      </c>
      <c r="AT58" s="696">
        <v>0</v>
      </c>
      <c r="AU58" s="696">
        <v>0</v>
      </c>
      <c r="AV58" s="696">
        <v>0</v>
      </c>
      <c r="AW58" s="696">
        <v>0</v>
      </c>
      <c r="AX58" s="696">
        <v>0</v>
      </c>
      <c r="AY58" s="696">
        <v>0</v>
      </c>
      <c r="AZ58" s="696">
        <v>0</v>
      </c>
      <c r="BA58" s="696">
        <v>0</v>
      </c>
      <c r="BB58" s="696">
        <v>0</v>
      </c>
      <c r="BC58" s="696">
        <v>0</v>
      </c>
      <c r="BD58" s="696">
        <v>0</v>
      </c>
      <c r="BE58" s="696">
        <v>0</v>
      </c>
      <c r="BF58" s="696">
        <v>0</v>
      </c>
      <c r="BG58" s="696">
        <v>0</v>
      </c>
      <c r="BH58" s="696">
        <v>0</v>
      </c>
      <c r="BI58" s="696">
        <v>0</v>
      </c>
      <c r="BJ58" s="696">
        <v>0</v>
      </c>
      <c r="BK58" s="696">
        <v>0</v>
      </c>
      <c r="BL58" s="696">
        <v>0</v>
      </c>
      <c r="BM58" s="696">
        <v>0</v>
      </c>
      <c r="BN58" s="696">
        <v>0</v>
      </c>
      <c r="BO58" s="696">
        <v>0</v>
      </c>
      <c r="BP58" s="696">
        <v>0</v>
      </c>
      <c r="BQ58" s="696">
        <v>0</v>
      </c>
      <c r="BR58" s="696">
        <v>0</v>
      </c>
      <c r="BS58" s="696">
        <v>0</v>
      </c>
      <c r="BT58" s="696">
        <v>0</v>
      </c>
      <c r="BU58" s="696">
        <v>0</v>
      </c>
      <c r="BV58" s="696">
        <v>0</v>
      </c>
      <c r="BW58" s="696">
        <v>0</v>
      </c>
      <c r="BX58" s="696">
        <v>0</v>
      </c>
      <c r="BY58" s="696">
        <v>0</v>
      </c>
      <c r="BZ58" s="696">
        <v>0</v>
      </c>
      <c r="CA58" s="696">
        <v>0</v>
      </c>
      <c r="CB58" s="696">
        <v>0</v>
      </c>
      <c r="CC58" s="696">
        <v>0</v>
      </c>
      <c r="CD58" s="696">
        <v>0</v>
      </c>
      <c r="CE58" s="696">
        <v>0</v>
      </c>
      <c r="CF58" s="696">
        <v>0</v>
      </c>
      <c r="CG58" s="696">
        <v>0</v>
      </c>
      <c r="CH58" s="696">
        <v>0</v>
      </c>
      <c r="CI58" s="696">
        <v>0</v>
      </c>
      <c r="CJ58" s="696">
        <v>0</v>
      </c>
      <c r="CK58" s="696">
        <v>0</v>
      </c>
      <c r="CL58" s="696">
        <v>0</v>
      </c>
      <c r="CM58" s="696">
        <v>0</v>
      </c>
      <c r="CN58" s="696">
        <v>0</v>
      </c>
      <c r="CO58" s="696">
        <v>0</v>
      </c>
      <c r="CP58" s="696">
        <v>0</v>
      </c>
      <c r="CQ58" s="696">
        <v>0</v>
      </c>
      <c r="CR58" s="696">
        <v>0</v>
      </c>
      <c r="CS58" s="696">
        <v>0</v>
      </c>
      <c r="CT58" s="696">
        <v>0</v>
      </c>
      <c r="CU58" s="696">
        <v>0</v>
      </c>
      <c r="CV58" s="696">
        <v>0</v>
      </c>
      <c r="CW58" s="696">
        <v>0</v>
      </c>
      <c r="CX58" s="696">
        <v>0</v>
      </c>
      <c r="CY58" s="696">
        <v>0</v>
      </c>
      <c r="CZ58" s="705">
        <v>0</v>
      </c>
      <c r="DA58" s="706">
        <v>0</v>
      </c>
      <c r="DB58" s="706">
        <v>0</v>
      </c>
      <c r="DC58" s="706">
        <v>0</v>
      </c>
      <c r="DD58" s="706">
        <v>0</v>
      </c>
      <c r="DE58" s="706">
        <v>0</v>
      </c>
      <c r="DF58" s="706">
        <v>0</v>
      </c>
      <c r="DG58" s="706">
        <v>0</v>
      </c>
      <c r="DH58" s="706">
        <v>0</v>
      </c>
      <c r="DI58" s="706">
        <v>0</v>
      </c>
      <c r="DJ58" s="706">
        <v>0</v>
      </c>
      <c r="DK58" s="706">
        <v>0</v>
      </c>
      <c r="DL58" s="706">
        <v>0</v>
      </c>
      <c r="DM58" s="706">
        <v>0</v>
      </c>
      <c r="DN58" s="706">
        <v>0</v>
      </c>
      <c r="DO58" s="706">
        <v>0</v>
      </c>
      <c r="DP58" s="706">
        <v>0</v>
      </c>
      <c r="DQ58" s="706">
        <v>0</v>
      </c>
      <c r="DR58" s="706">
        <v>0</v>
      </c>
      <c r="DS58" s="706">
        <v>0</v>
      </c>
      <c r="DT58" s="706">
        <v>0</v>
      </c>
      <c r="DU58" s="706">
        <v>0</v>
      </c>
      <c r="DV58" s="706">
        <v>0</v>
      </c>
      <c r="DW58" s="707">
        <v>0</v>
      </c>
      <c r="DX58" s="470"/>
      <c r="DY58" s="691"/>
      <c r="DZ58" s="691"/>
      <c r="EA58" s="691"/>
      <c r="EB58" s="691"/>
      <c r="EC58" s="691"/>
      <c r="ED58" s="691"/>
      <c r="EE58" s="691"/>
      <c r="EF58" s="691"/>
      <c r="EG58" s="691"/>
      <c r="EH58" s="691"/>
      <c r="EI58" s="691"/>
      <c r="EJ58" s="691"/>
      <c r="EK58" s="691"/>
      <c r="EL58" s="691"/>
      <c r="EM58" s="691"/>
      <c r="EN58" s="691"/>
      <c r="EO58" s="691"/>
      <c r="EP58" s="691"/>
      <c r="EQ58" s="691"/>
      <c r="ER58" s="691"/>
      <c r="ES58" s="691"/>
      <c r="ET58" s="691"/>
      <c r="EU58" s="691"/>
      <c r="EV58" s="691"/>
      <c r="EW58" s="691"/>
      <c r="EX58" s="691"/>
      <c r="EY58" s="691"/>
      <c r="EZ58" s="691"/>
      <c r="FA58" s="691"/>
      <c r="FB58" s="691"/>
      <c r="FC58" s="691"/>
      <c r="FD58" s="691"/>
      <c r="FE58" s="691"/>
      <c r="FF58" s="691"/>
      <c r="FG58" s="691"/>
      <c r="FH58" s="691"/>
      <c r="FI58" s="691"/>
      <c r="FJ58" s="691"/>
      <c r="FK58" s="691"/>
      <c r="FL58" s="691"/>
      <c r="FM58" s="691"/>
      <c r="FN58" s="691"/>
      <c r="FO58" s="691"/>
      <c r="FP58" s="691"/>
      <c r="FQ58" s="691"/>
      <c r="FR58" s="691"/>
      <c r="FS58" s="691"/>
      <c r="FT58" s="691"/>
      <c r="FU58" s="691"/>
      <c r="FV58" s="691"/>
      <c r="FW58" s="691"/>
      <c r="FX58" s="691"/>
      <c r="FY58" s="691"/>
      <c r="FZ58" s="691"/>
      <c r="GA58" s="691"/>
      <c r="GB58" s="691"/>
      <c r="GC58" s="691"/>
      <c r="GD58" s="691"/>
      <c r="GE58" s="691"/>
      <c r="GF58" s="691"/>
      <c r="GG58" s="691"/>
      <c r="GH58" s="691"/>
      <c r="GI58" s="691"/>
      <c r="GJ58" s="691"/>
      <c r="GK58" s="691"/>
      <c r="GL58" s="691"/>
      <c r="GM58" s="691"/>
      <c r="GN58" s="691"/>
      <c r="GO58" s="691"/>
      <c r="GP58" s="691"/>
      <c r="GQ58" s="691"/>
      <c r="GR58" s="691"/>
      <c r="GS58" s="691"/>
      <c r="GT58" s="691"/>
      <c r="GU58" s="691"/>
      <c r="GV58" s="691"/>
      <c r="GW58" s="691"/>
      <c r="GX58" s="691"/>
      <c r="GY58" s="691"/>
      <c r="GZ58" s="691"/>
      <c r="HA58" s="691"/>
      <c r="HB58" s="691"/>
      <c r="HC58" s="691"/>
      <c r="HD58" s="691"/>
      <c r="HE58" s="691"/>
      <c r="HF58" s="691"/>
      <c r="HG58" s="691"/>
      <c r="HH58" s="691"/>
      <c r="HI58" s="691"/>
      <c r="HJ58" s="691"/>
      <c r="HK58" s="691"/>
      <c r="HL58" s="691"/>
      <c r="HM58" s="691"/>
      <c r="HN58" s="691"/>
      <c r="HO58" s="691"/>
      <c r="HP58" s="691"/>
      <c r="HQ58" s="691"/>
      <c r="HR58" s="691"/>
      <c r="HS58" s="691"/>
      <c r="HT58" s="691"/>
      <c r="HU58" s="691"/>
      <c r="HV58" s="691"/>
      <c r="HW58" s="691"/>
      <c r="HX58" s="691"/>
      <c r="HY58" s="691"/>
      <c r="HZ58" s="691"/>
      <c r="IA58" s="691"/>
      <c r="IB58" s="691"/>
      <c r="IC58" s="691"/>
      <c r="ID58" s="691"/>
      <c r="IE58" s="691"/>
      <c r="IF58" s="691"/>
      <c r="IG58" s="691"/>
      <c r="IH58" s="691"/>
      <c r="II58" s="691"/>
      <c r="IJ58" s="691"/>
      <c r="IK58" s="691"/>
      <c r="IL58" s="691"/>
      <c r="IM58" s="691"/>
      <c r="IN58" s="691"/>
      <c r="IO58" s="691"/>
      <c r="IP58" s="691"/>
      <c r="IQ58" s="691"/>
      <c r="IR58" s="691"/>
      <c r="IS58" s="691"/>
      <c r="IT58" s="691"/>
      <c r="IU58" s="691"/>
      <c r="IV58" s="691"/>
      <c r="IW58" s="691"/>
      <c r="IX58" s="691"/>
      <c r="IY58" s="691"/>
      <c r="IZ58" s="691"/>
      <c r="JA58" s="691"/>
      <c r="JB58" s="691"/>
      <c r="JC58" s="691"/>
      <c r="JD58" s="691"/>
      <c r="JE58" s="691"/>
      <c r="JF58" s="691"/>
      <c r="JG58" s="691"/>
      <c r="JH58" s="691"/>
      <c r="JI58" s="691"/>
      <c r="JJ58" s="691"/>
      <c r="JK58" s="691"/>
      <c r="JL58" s="691"/>
      <c r="JM58" s="691"/>
      <c r="JN58" s="691"/>
      <c r="JO58" s="691"/>
      <c r="JP58" s="691"/>
      <c r="JQ58" s="691"/>
      <c r="JR58" s="691"/>
      <c r="JS58" s="691"/>
      <c r="JT58" s="691"/>
      <c r="JU58" s="691"/>
      <c r="JV58" s="691"/>
      <c r="JW58" s="691"/>
      <c r="JX58" s="691"/>
      <c r="JY58" s="691"/>
      <c r="JZ58" s="691"/>
      <c r="KA58" s="691"/>
      <c r="KB58" s="691"/>
      <c r="KC58" s="691"/>
      <c r="KD58" s="691"/>
      <c r="KE58" s="691"/>
      <c r="KF58" s="691"/>
      <c r="KG58" s="691"/>
      <c r="KH58" s="691"/>
      <c r="KI58" s="691"/>
      <c r="KJ58" s="691"/>
      <c r="KK58" s="691"/>
      <c r="KL58" s="691"/>
      <c r="KM58" s="691"/>
      <c r="KN58" s="691"/>
      <c r="KO58" s="691"/>
      <c r="KP58" s="691"/>
      <c r="KQ58" s="691"/>
      <c r="KR58" s="691"/>
      <c r="KS58" s="691"/>
      <c r="KT58" s="691"/>
      <c r="KU58" s="691"/>
      <c r="KV58" s="691"/>
      <c r="KW58" s="691"/>
      <c r="KX58" s="691"/>
      <c r="KY58" s="691"/>
      <c r="KZ58" s="691"/>
      <c r="LA58" s="691"/>
      <c r="LB58" s="691"/>
      <c r="LC58" s="691"/>
      <c r="LD58" s="691"/>
      <c r="LE58" s="691"/>
      <c r="LF58" s="691"/>
      <c r="LG58" s="691"/>
      <c r="LH58" s="691"/>
      <c r="LI58" s="691"/>
      <c r="LJ58" s="691"/>
      <c r="LK58" s="691"/>
      <c r="LL58" s="691"/>
      <c r="LM58" s="691"/>
      <c r="LN58" s="691"/>
      <c r="LO58" s="691"/>
      <c r="LP58" s="691"/>
      <c r="LQ58" s="691"/>
      <c r="LR58" s="691"/>
      <c r="LS58" s="691"/>
      <c r="LT58" s="691"/>
      <c r="LU58" s="691"/>
      <c r="LV58" s="691"/>
      <c r="LW58" s="691"/>
      <c r="LX58" s="691"/>
      <c r="LY58" s="691"/>
      <c r="LZ58" s="691"/>
      <c r="MA58" s="691"/>
      <c r="MB58" s="691"/>
      <c r="MC58" s="691"/>
      <c r="MD58" s="691"/>
      <c r="ME58" s="691"/>
      <c r="MF58" s="691"/>
      <c r="MG58" s="691"/>
      <c r="MH58" s="691"/>
      <c r="MI58" s="691"/>
      <c r="MJ58" s="691"/>
      <c r="MK58" s="691"/>
      <c r="ML58" s="691"/>
      <c r="MM58" s="691"/>
      <c r="MN58" s="691"/>
      <c r="MO58" s="691"/>
      <c r="MP58" s="691"/>
      <c r="MQ58" s="691"/>
      <c r="MR58" s="691"/>
      <c r="MS58" s="691"/>
      <c r="MT58" s="691"/>
      <c r="MU58" s="691"/>
      <c r="MV58" s="691"/>
      <c r="MW58" s="691"/>
      <c r="MX58" s="691"/>
      <c r="MY58" s="691"/>
      <c r="MZ58" s="691"/>
      <c r="NA58" s="691"/>
      <c r="NB58" s="691"/>
      <c r="NC58" s="691"/>
      <c r="ND58" s="691"/>
      <c r="NE58" s="691"/>
      <c r="NF58" s="691"/>
      <c r="NG58" s="691"/>
      <c r="NH58" s="691"/>
      <c r="NI58" s="691"/>
      <c r="NJ58" s="691"/>
      <c r="NK58" s="691"/>
      <c r="NL58" s="691"/>
      <c r="NM58" s="691"/>
      <c r="NN58" s="691"/>
      <c r="NO58" s="691"/>
      <c r="NP58" s="691"/>
      <c r="NQ58" s="691"/>
      <c r="NR58" s="691"/>
      <c r="NS58" s="691"/>
      <c r="NT58" s="691"/>
      <c r="NU58" s="691"/>
      <c r="NV58" s="691"/>
      <c r="NW58" s="691"/>
      <c r="NX58" s="691"/>
      <c r="NY58" s="691"/>
      <c r="NZ58" s="691"/>
      <c r="OA58" s="691"/>
      <c r="OB58" s="691"/>
      <c r="OC58" s="691"/>
      <c r="OD58" s="691"/>
      <c r="OE58" s="691"/>
      <c r="OF58" s="691"/>
      <c r="OG58" s="691"/>
      <c r="OH58" s="691"/>
      <c r="OI58" s="691"/>
      <c r="OJ58" s="691"/>
      <c r="OK58" s="691"/>
      <c r="OL58" s="691"/>
      <c r="OM58" s="691"/>
      <c r="ON58" s="691"/>
      <c r="OO58" s="691"/>
      <c r="OP58" s="691"/>
      <c r="OQ58" s="691"/>
      <c r="OR58" s="691"/>
      <c r="OS58" s="691"/>
      <c r="OT58" s="691"/>
      <c r="OU58" s="691"/>
      <c r="OV58" s="691"/>
      <c r="OW58" s="691"/>
      <c r="OX58" s="691"/>
      <c r="OY58" s="691"/>
      <c r="OZ58" s="691"/>
      <c r="PA58" s="691"/>
      <c r="PB58" s="691"/>
      <c r="PC58" s="691"/>
      <c r="PD58" s="691"/>
      <c r="PE58" s="691"/>
      <c r="PF58" s="691"/>
      <c r="PG58" s="691"/>
      <c r="PH58" s="691"/>
      <c r="PI58" s="691"/>
      <c r="PJ58" s="691"/>
      <c r="PK58" s="691"/>
      <c r="PL58" s="691"/>
      <c r="PM58" s="691"/>
      <c r="PN58" s="691"/>
      <c r="PO58" s="691"/>
      <c r="PP58" s="691"/>
      <c r="PQ58" s="691"/>
      <c r="PR58" s="691"/>
      <c r="PS58" s="691"/>
      <c r="PT58" s="691"/>
      <c r="PU58" s="691"/>
      <c r="PV58" s="691"/>
      <c r="PW58" s="691"/>
      <c r="PX58" s="691"/>
      <c r="PY58" s="691"/>
      <c r="PZ58" s="691"/>
      <c r="QA58" s="691"/>
      <c r="QB58" s="691"/>
      <c r="QC58" s="691"/>
      <c r="QD58" s="691"/>
      <c r="QE58" s="691"/>
      <c r="QF58" s="691"/>
      <c r="QG58" s="691"/>
      <c r="QH58" s="691"/>
      <c r="QI58" s="691"/>
      <c r="QJ58" s="691"/>
      <c r="QK58" s="691"/>
      <c r="QL58" s="691"/>
      <c r="QM58" s="691"/>
      <c r="QN58" s="691"/>
      <c r="QO58" s="691"/>
      <c r="QP58" s="691"/>
      <c r="QQ58" s="691"/>
      <c r="QR58" s="691"/>
      <c r="QS58" s="691"/>
      <c r="QT58" s="691"/>
      <c r="QU58" s="691"/>
      <c r="QV58" s="691"/>
      <c r="QW58" s="691"/>
      <c r="QX58" s="691"/>
      <c r="QY58" s="691"/>
      <c r="QZ58" s="691"/>
      <c r="RA58" s="691"/>
      <c r="RB58" s="691"/>
      <c r="RC58" s="691"/>
      <c r="RD58" s="691"/>
      <c r="RE58" s="691"/>
      <c r="RF58" s="691"/>
      <c r="RG58" s="691"/>
      <c r="RH58" s="691"/>
      <c r="RI58" s="691"/>
      <c r="RJ58" s="691"/>
      <c r="RK58" s="691"/>
      <c r="RL58" s="691"/>
      <c r="RM58" s="691"/>
      <c r="RN58" s="691"/>
      <c r="RO58" s="691"/>
      <c r="RP58" s="691"/>
      <c r="RQ58" s="691"/>
      <c r="RR58" s="691"/>
      <c r="RS58" s="691"/>
      <c r="RT58" s="691"/>
      <c r="RU58" s="691"/>
      <c r="RV58" s="691"/>
      <c r="RW58" s="691"/>
      <c r="RX58" s="691"/>
      <c r="RY58" s="691"/>
      <c r="RZ58" s="691"/>
      <c r="SA58" s="691"/>
      <c r="SB58" s="691"/>
      <c r="SC58" s="691"/>
      <c r="SD58" s="691"/>
      <c r="SE58" s="691"/>
      <c r="SF58" s="691"/>
      <c r="SG58" s="691"/>
      <c r="SH58" s="691"/>
      <c r="SI58" s="691"/>
      <c r="SJ58" s="691"/>
      <c r="SK58" s="691"/>
      <c r="SL58" s="691"/>
      <c r="SM58" s="691"/>
      <c r="SN58" s="691"/>
      <c r="SO58" s="691"/>
      <c r="SP58" s="691"/>
      <c r="SQ58" s="691"/>
      <c r="SR58" s="691"/>
      <c r="SS58" s="691"/>
      <c r="ST58" s="691"/>
      <c r="SU58" s="691"/>
      <c r="SV58" s="691"/>
      <c r="SW58" s="691"/>
      <c r="SX58" s="691"/>
      <c r="SY58" s="691"/>
      <c r="SZ58" s="691"/>
      <c r="TA58" s="691"/>
      <c r="TB58" s="691"/>
      <c r="TC58" s="691"/>
      <c r="TD58" s="691"/>
      <c r="TE58" s="691"/>
      <c r="TF58" s="691"/>
      <c r="TG58" s="691"/>
      <c r="TH58" s="691"/>
      <c r="TI58" s="691"/>
      <c r="TJ58" s="691"/>
      <c r="TK58" s="691"/>
      <c r="TL58" s="691"/>
      <c r="TM58" s="691"/>
      <c r="TN58" s="691"/>
      <c r="TO58" s="691"/>
      <c r="TP58" s="691"/>
      <c r="TQ58" s="691"/>
      <c r="TR58" s="691"/>
      <c r="TS58" s="691"/>
      <c r="TT58" s="691"/>
      <c r="TU58" s="691"/>
      <c r="TV58" s="691"/>
      <c r="TW58" s="691"/>
      <c r="TX58" s="691"/>
      <c r="TY58" s="691"/>
      <c r="TZ58" s="691"/>
      <c r="UA58" s="691"/>
      <c r="UB58" s="691"/>
      <c r="UC58" s="691"/>
      <c r="UD58" s="691"/>
      <c r="UE58" s="691"/>
      <c r="UF58" s="691"/>
      <c r="UG58" s="691"/>
      <c r="UH58" s="691"/>
      <c r="UI58" s="691"/>
      <c r="UJ58" s="691"/>
      <c r="UK58" s="691"/>
      <c r="UL58" s="691"/>
      <c r="UM58" s="691"/>
      <c r="UN58" s="691"/>
      <c r="UO58" s="691"/>
      <c r="UP58" s="691"/>
      <c r="UQ58" s="691"/>
      <c r="UR58" s="691"/>
      <c r="US58" s="691"/>
      <c r="UT58" s="691"/>
      <c r="UU58" s="691"/>
      <c r="UV58" s="691"/>
      <c r="UW58" s="691"/>
      <c r="UX58" s="691"/>
      <c r="UY58" s="691"/>
      <c r="UZ58" s="691"/>
      <c r="VA58" s="691"/>
      <c r="VB58" s="691"/>
      <c r="VC58" s="691"/>
      <c r="VD58" s="691"/>
      <c r="VE58" s="691"/>
      <c r="VF58" s="691"/>
      <c r="VG58" s="691"/>
      <c r="VH58" s="691"/>
      <c r="VI58" s="691"/>
      <c r="VJ58" s="691"/>
      <c r="VK58" s="691"/>
      <c r="VL58" s="691"/>
      <c r="VM58" s="691"/>
      <c r="VN58" s="691"/>
      <c r="VO58" s="691"/>
      <c r="VP58" s="691"/>
      <c r="VQ58" s="691"/>
      <c r="VR58" s="691"/>
      <c r="VS58" s="691"/>
      <c r="VT58" s="691"/>
      <c r="VU58" s="691"/>
      <c r="VV58" s="691"/>
      <c r="VW58" s="691"/>
      <c r="VX58" s="691"/>
      <c r="VY58" s="691"/>
      <c r="VZ58" s="691"/>
      <c r="WA58" s="691"/>
      <c r="WB58" s="691"/>
      <c r="WC58" s="691"/>
      <c r="WD58" s="691"/>
      <c r="WE58" s="691"/>
      <c r="WF58" s="691"/>
      <c r="WG58" s="691"/>
      <c r="WH58" s="691"/>
      <c r="WI58" s="691"/>
      <c r="WJ58" s="691"/>
      <c r="WK58" s="691"/>
      <c r="WL58" s="691"/>
      <c r="WM58" s="691"/>
      <c r="WN58" s="691"/>
      <c r="WO58" s="691"/>
      <c r="WP58" s="691"/>
      <c r="WQ58" s="691"/>
      <c r="WR58" s="691"/>
      <c r="WS58" s="691"/>
      <c r="WT58" s="691"/>
      <c r="WU58" s="691"/>
      <c r="WV58" s="691"/>
      <c r="WW58" s="691"/>
      <c r="WX58" s="691"/>
      <c r="WY58" s="691"/>
      <c r="WZ58" s="691"/>
      <c r="XA58" s="691"/>
      <c r="XB58" s="691"/>
      <c r="XC58" s="691"/>
      <c r="XD58" s="691"/>
      <c r="XE58" s="691"/>
      <c r="XF58" s="691"/>
      <c r="XG58" s="691"/>
      <c r="XH58" s="691"/>
      <c r="XI58" s="691"/>
      <c r="XJ58" s="691"/>
      <c r="XK58" s="691"/>
      <c r="XL58" s="691"/>
      <c r="XM58" s="691"/>
      <c r="XN58" s="691"/>
      <c r="XO58" s="691"/>
      <c r="XP58" s="691"/>
      <c r="XQ58" s="691"/>
      <c r="XR58" s="691"/>
      <c r="XS58" s="691"/>
      <c r="XT58" s="691"/>
      <c r="XU58" s="691"/>
      <c r="XV58" s="691"/>
      <c r="XW58" s="691"/>
      <c r="XX58" s="691"/>
      <c r="XY58" s="691"/>
      <c r="XZ58" s="691"/>
      <c r="YA58" s="691"/>
      <c r="YB58" s="691"/>
      <c r="YC58" s="691"/>
      <c r="YD58" s="691"/>
      <c r="YE58" s="691"/>
      <c r="YF58" s="691"/>
      <c r="YG58" s="691"/>
      <c r="YH58" s="691"/>
      <c r="YI58" s="691"/>
      <c r="YJ58" s="691"/>
      <c r="YK58" s="691"/>
      <c r="YL58" s="691"/>
      <c r="YM58" s="691"/>
      <c r="YN58" s="691"/>
      <c r="YO58" s="691"/>
      <c r="YP58" s="691"/>
      <c r="YQ58" s="691"/>
      <c r="YR58" s="691"/>
      <c r="YS58" s="691"/>
      <c r="YT58" s="691"/>
      <c r="YU58" s="691"/>
      <c r="YV58" s="691"/>
      <c r="YW58" s="691"/>
      <c r="YX58" s="691"/>
      <c r="YY58" s="691"/>
      <c r="YZ58" s="691"/>
      <c r="ZA58" s="691"/>
      <c r="ZB58" s="691"/>
      <c r="ZC58" s="691"/>
      <c r="ZD58" s="691"/>
      <c r="ZE58" s="691"/>
      <c r="ZF58" s="691"/>
      <c r="ZG58" s="691"/>
      <c r="ZH58" s="691"/>
      <c r="ZI58" s="691"/>
      <c r="ZJ58" s="691"/>
      <c r="ZK58" s="691"/>
      <c r="ZL58" s="691"/>
      <c r="ZM58" s="691"/>
      <c r="ZN58" s="691"/>
      <c r="ZO58" s="691"/>
      <c r="ZP58" s="691"/>
      <c r="ZQ58" s="691"/>
      <c r="ZR58" s="691"/>
      <c r="ZS58" s="691"/>
      <c r="ZT58" s="691"/>
      <c r="ZU58" s="691"/>
      <c r="ZV58" s="691"/>
      <c r="ZW58" s="691"/>
      <c r="ZX58" s="691"/>
      <c r="ZY58" s="691"/>
      <c r="ZZ58" s="691"/>
      <c r="AAA58" s="691"/>
      <c r="AAB58" s="691"/>
      <c r="AAC58" s="691"/>
      <c r="AAD58" s="691"/>
      <c r="AAE58" s="691"/>
      <c r="AAF58" s="691"/>
      <c r="AAG58" s="691"/>
      <c r="AAH58" s="691"/>
      <c r="AAI58" s="691"/>
      <c r="AAJ58" s="691"/>
      <c r="AAK58" s="691"/>
      <c r="AAL58" s="691"/>
      <c r="AAM58" s="691"/>
      <c r="AAN58" s="691"/>
      <c r="AAO58" s="691"/>
      <c r="AAP58" s="691"/>
      <c r="AAQ58" s="691"/>
      <c r="AAR58" s="691"/>
      <c r="AAS58" s="691"/>
      <c r="AAT58" s="691"/>
      <c r="AAU58" s="691"/>
      <c r="AAV58" s="691"/>
      <c r="AAW58" s="691"/>
      <c r="AAX58" s="691"/>
      <c r="AAY58" s="691"/>
      <c r="AAZ58" s="691"/>
      <c r="ABA58" s="691"/>
      <c r="ABB58" s="691"/>
      <c r="ABC58" s="691"/>
      <c r="ABD58" s="691"/>
      <c r="ABE58" s="691"/>
      <c r="ABF58" s="691"/>
      <c r="ABG58" s="691"/>
      <c r="ABH58" s="691"/>
      <c r="ABI58" s="691"/>
      <c r="ABJ58" s="691"/>
      <c r="ABK58" s="691"/>
      <c r="ABL58" s="691"/>
      <c r="ABM58" s="691"/>
      <c r="ABN58" s="691"/>
      <c r="ABO58" s="691"/>
      <c r="ABP58" s="691"/>
      <c r="ABQ58" s="691"/>
      <c r="ABR58" s="691"/>
      <c r="ABS58" s="691"/>
      <c r="ABT58" s="691"/>
      <c r="ABU58" s="691"/>
      <c r="ABV58" s="691"/>
      <c r="ABW58" s="691"/>
      <c r="ABX58" s="691"/>
      <c r="ABY58" s="691"/>
      <c r="ABZ58" s="691"/>
      <c r="ACA58" s="691"/>
      <c r="ACB58" s="691"/>
      <c r="ACC58" s="691"/>
      <c r="ACD58" s="691"/>
      <c r="ACE58" s="691"/>
      <c r="ACF58" s="691"/>
      <c r="ACG58" s="691"/>
      <c r="ACH58" s="691"/>
      <c r="ACI58" s="691"/>
      <c r="ACJ58" s="691"/>
      <c r="ACK58" s="691"/>
      <c r="ACL58" s="691"/>
      <c r="ACM58" s="691"/>
      <c r="ACN58" s="691"/>
      <c r="ACO58" s="691"/>
      <c r="ACP58" s="691"/>
      <c r="ACQ58" s="691"/>
      <c r="ACR58" s="691"/>
      <c r="ACS58" s="691"/>
      <c r="ACT58" s="691"/>
      <c r="ACU58" s="691"/>
      <c r="ACV58" s="691"/>
      <c r="ACW58" s="691"/>
      <c r="ACX58" s="691"/>
      <c r="ACY58" s="691"/>
      <c r="ACZ58" s="691"/>
      <c r="ADA58" s="691"/>
      <c r="ADB58" s="691"/>
      <c r="ADC58" s="691"/>
      <c r="ADD58" s="691"/>
      <c r="ADE58" s="691"/>
      <c r="ADF58" s="691"/>
      <c r="ADG58" s="691"/>
      <c r="ADH58" s="691"/>
      <c r="ADI58" s="691"/>
      <c r="ADJ58" s="691"/>
      <c r="ADK58" s="691"/>
      <c r="ADL58" s="691"/>
      <c r="ADM58" s="691"/>
      <c r="ADN58" s="691"/>
      <c r="ADO58" s="691"/>
      <c r="ADP58" s="691"/>
      <c r="ADQ58" s="691"/>
      <c r="ADR58" s="691"/>
      <c r="ADS58" s="691"/>
      <c r="ADT58" s="691"/>
      <c r="ADU58" s="691"/>
      <c r="ADV58" s="691"/>
      <c r="ADW58" s="691"/>
      <c r="ADX58" s="691"/>
      <c r="ADY58" s="691"/>
      <c r="ADZ58" s="691"/>
      <c r="AEA58" s="691"/>
      <c r="AEB58" s="691"/>
      <c r="AEC58" s="691"/>
      <c r="AED58" s="691"/>
      <c r="AEE58" s="691"/>
      <c r="AEF58" s="691"/>
      <c r="AEG58" s="691"/>
      <c r="AEH58" s="691"/>
      <c r="AEI58" s="691"/>
      <c r="AEJ58" s="691"/>
      <c r="AEK58" s="691"/>
      <c r="AEL58" s="691"/>
      <c r="AEM58" s="691"/>
      <c r="AEN58" s="691"/>
      <c r="AEO58" s="691"/>
      <c r="AEP58" s="691"/>
      <c r="AEQ58" s="691"/>
      <c r="AER58" s="691"/>
      <c r="AES58" s="691"/>
      <c r="AET58" s="691"/>
      <c r="AEU58" s="691"/>
      <c r="AEV58" s="691"/>
      <c r="AEW58" s="691"/>
      <c r="AEX58" s="691"/>
      <c r="AEY58" s="691"/>
      <c r="AEZ58" s="691"/>
      <c r="AFA58" s="691"/>
      <c r="AFB58" s="691"/>
      <c r="AFC58" s="691"/>
      <c r="AFD58" s="691"/>
      <c r="AFE58" s="691"/>
      <c r="AFF58" s="691"/>
      <c r="AFG58" s="691"/>
      <c r="AFH58" s="691"/>
      <c r="AFI58" s="691"/>
      <c r="AFJ58" s="691"/>
      <c r="AFK58" s="691"/>
      <c r="AFL58" s="691"/>
      <c r="AFM58" s="691"/>
      <c r="AFN58" s="691"/>
      <c r="AFO58" s="691"/>
      <c r="AFP58" s="691"/>
      <c r="AFQ58" s="691"/>
      <c r="AFR58" s="691"/>
      <c r="AFS58" s="691"/>
      <c r="AFT58" s="691"/>
      <c r="AFU58" s="691"/>
      <c r="AFV58" s="691"/>
      <c r="AFW58" s="691"/>
      <c r="AFX58" s="691"/>
      <c r="AFY58" s="691"/>
      <c r="AFZ58" s="691"/>
      <c r="AGA58" s="691"/>
      <c r="AGB58" s="691"/>
      <c r="AGC58" s="691"/>
      <c r="AGD58" s="691"/>
      <c r="AGE58" s="691"/>
      <c r="AGF58" s="691"/>
      <c r="AGG58" s="691"/>
      <c r="AGH58" s="691"/>
      <c r="AGI58" s="691"/>
      <c r="AGJ58" s="691"/>
      <c r="AGK58" s="691"/>
      <c r="AGL58" s="691"/>
      <c r="AGM58" s="691"/>
      <c r="AGN58" s="691"/>
      <c r="AGO58" s="691"/>
      <c r="AGP58" s="691"/>
      <c r="AGQ58" s="691"/>
      <c r="AGR58" s="691"/>
      <c r="AGS58" s="691"/>
      <c r="AGT58" s="691"/>
      <c r="AGU58" s="691"/>
      <c r="AGV58" s="691"/>
      <c r="AGW58" s="691"/>
      <c r="AGX58" s="691"/>
      <c r="AGY58" s="691"/>
      <c r="AGZ58" s="691"/>
      <c r="AHA58" s="691"/>
      <c r="AHB58" s="691"/>
      <c r="AHC58" s="691"/>
      <c r="AHD58" s="691"/>
      <c r="AHE58" s="691"/>
      <c r="AHF58" s="691"/>
      <c r="AHG58" s="691"/>
      <c r="AHH58" s="691"/>
      <c r="AHI58" s="691"/>
      <c r="AHJ58" s="691"/>
      <c r="AHK58" s="691"/>
      <c r="AHL58" s="691"/>
      <c r="AHM58" s="691"/>
      <c r="AHN58" s="691"/>
      <c r="AHO58" s="691"/>
      <c r="AHP58" s="691"/>
      <c r="AHQ58" s="691"/>
      <c r="AHR58" s="691"/>
      <c r="AHS58" s="691"/>
      <c r="AHT58" s="691"/>
      <c r="AHU58" s="691"/>
      <c r="AHV58" s="691"/>
      <c r="AHW58" s="691"/>
      <c r="AHX58" s="691"/>
      <c r="AHY58" s="691"/>
      <c r="AHZ58" s="691"/>
      <c r="AIA58" s="691"/>
      <c r="AIB58" s="691"/>
      <c r="AIC58" s="691"/>
      <c r="AID58" s="691"/>
      <c r="AIE58" s="691"/>
      <c r="AIF58" s="691"/>
      <c r="AIG58" s="691"/>
      <c r="AIH58" s="691"/>
      <c r="AII58" s="691"/>
      <c r="AIJ58" s="691"/>
      <c r="AIK58" s="691"/>
      <c r="AIL58" s="691"/>
      <c r="AIM58" s="691"/>
      <c r="AIN58" s="691"/>
      <c r="AIO58" s="691"/>
      <c r="AIP58" s="691"/>
      <c r="AIQ58" s="691"/>
      <c r="AIR58" s="691"/>
      <c r="AIS58" s="691"/>
      <c r="AIT58" s="691"/>
      <c r="AIU58" s="691"/>
      <c r="AIV58" s="691"/>
      <c r="AIW58" s="691"/>
      <c r="AIX58" s="691"/>
      <c r="AIY58" s="691"/>
      <c r="AIZ58" s="691"/>
      <c r="AJA58" s="691"/>
      <c r="AJB58" s="691"/>
      <c r="AJC58" s="691"/>
      <c r="AJD58" s="691"/>
      <c r="AJE58" s="691"/>
      <c r="AJF58" s="691"/>
      <c r="AJG58" s="691"/>
      <c r="AJH58" s="691"/>
      <c r="AJI58" s="691"/>
      <c r="AJJ58" s="691"/>
      <c r="AJK58" s="691"/>
      <c r="AJL58" s="691"/>
      <c r="AJM58" s="691"/>
      <c r="AJN58" s="691"/>
      <c r="AJO58" s="691"/>
      <c r="AJP58" s="691"/>
      <c r="AJQ58" s="691"/>
      <c r="AJR58" s="691"/>
      <c r="AJS58" s="691"/>
      <c r="AJT58" s="691"/>
      <c r="AJU58" s="691"/>
      <c r="AJV58" s="691"/>
      <c r="AJW58" s="691"/>
      <c r="AJX58" s="691"/>
      <c r="AJY58" s="691"/>
      <c r="AJZ58" s="691"/>
      <c r="AKA58" s="691"/>
      <c r="AKB58" s="691"/>
      <c r="AKC58" s="691"/>
      <c r="AKD58" s="691"/>
      <c r="AKE58" s="691"/>
      <c r="AKF58" s="691"/>
      <c r="AKG58" s="691"/>
      <c r="AKH58" s="691"/>
      <c r="AKI58" s="691"/>
      <c r="AKJ58" s="691"/>
      <c r="AKK58" s="691"/>
      <c r="AKL58" s="691"/>
      <c r="AKM58" s="691"/>
      <c r="AKN58" s="691"/>
      <c r="AKO58" s="691"/>
      <c r="AKP58" s="691"/>
      <c r="AKQ58" s="691"/>
      <c r="AKR58" s="691"/>
      <c r="AKS58" s="691"/>
      <c r="AKT58" s="691"/>
      <c r="AKU58" s="691"/>
      <c r="AKV58" s="691"/>
      <c r="AKW58" s="691"/>
      <c r="AKX58" s="691"/>
      <c r="AKY58" s="691"/>
      <c r="AKZ58" s="691"/>
      <c r="ALA58" s="691"/>
      <c r="ALB58" s="691"/>
      <c r="ALC58" s="691"/>
      <c r="ALD58" s="691"/>
      <c r="ALE58" s="691"/>
      <c r="ALF58" s="691"/>
      <c r="ALG58" s="691"/>
      <c r="ALH58" s="691"/>
      <c r="ALI58" s="691"/>
      <c r="ALJ58" s="691"/>
      <c r="ALK58" s="691"/>
      <c r="ALL58" s="691"/>
      <c r="ALM58" s="691"/>
      <c r="ALN58" s="691"/>
      <c r="ALO58" s="691"/>
      <c r="ALP58" s="691"/>
      <c r="ALQ58" s="691"/>
      <c r="ALR58" s="691"/>
      <c r="ALS58" s="691"/>
      <c r="ALT58" s="691"/>
      <c r="ALU58" s="691"/>
      <c r="ALV58" s="691"/>
      <c r="ALW58" s="691"/>
      <c r="ALX58" s="691"/>
      <c r="ALY58" s="691"/>
      <c r="ALZ58" s="691"/>
      <c r="AMA58" s="691"/>
      <c r="AMB58" s="691"/>
      <c r="AMC58" s="691"/>
      <c r="AMD58" s="691"/>
      <c r="AME58" s="691"/>
      <c r="AMF58" s="691"/>
      <c r="AMG58" s="691"/>
      <c r="AMH58" s="691"/>
      <c r="AMI58" s="691"/>
      <c r="AMJ58" s="691"/>
    </row>
    <row r="59" spans="1:1024" x14ac:dyDescent="0.2">
      <c r="A59" s="691"/>
      <c r="B59" s="726"/>
      <c r="C59" s="723"/>
      <c r="D59" s="720"/>
      <c r="E59" s="720"/>
      <c r="F59" s="720"/>
      <c r="G59" s="720"/>
      <c r="H59" s="720"/>
      <c r="I59" s="720"/>
      <c r="J59" s="720"/>
      <c r="K59" s="720"/>
      <c r="L59" s="720"/>
      <c r="M59" s="720"/>
      <c r="N59" s="720"/>
      <c r="O59" s="720"/>
      <c r="P59" s="720"/>
      <c r="Q59" s="720"/>
      <c r="R59" s="721"/>
      <c r="S59" s="720"/>
      <c r="T59" s="720"/>
      <c r="U59" s="713" t="s">
        <v>506</v>
      </c>
      <c r="V59" s="704" t="s">
        <v>124</v>
      </c>
      <c r="W59" s="722" t="s">
        <v>498</v>
      </c>
      <c r="X59" s="696">
        <v>406.63613400000003</v>
      </c>
      <c r="Y59" s="696">
        <v>406.63613400000003</v>
      </c>
      <c r="Z59" s="696">
        <v>406.63613400000003</v>
      </c>
      <c r="AA59" s="696">
        <v>406.63613400000003</v>
      </c>
      <c r="AB59" s="696">
        <v>406.63613400000003</v>
      </c>
      <c r="AC59" s="696">
        <v>365.73696300000006</v>
      </c>
      <c r="AD59" s="696">
        <v>365.73696300000006</v>
      </c>
      <c r="AE59" s="696">
        <v>365.73696300000006</v>
      </c>
      <c r="AF59" s="696">
        <v>365.73696300000006</v>
      </c>
      <c r="AG59" s="696">
        <v>365.73696300000006</v>
      </c>
      <c r="AH59" s="696">
        <v>117.32023500000001</v>
      </c>
      <c r="AI59" s="696">
        <v>117.32023500000001</v>
      </c>
      <c r="AJ59" s="696">
        <v>117.32023500000001</v>
      </c>
      <c r="AK59" s="696">
        <v>117.32023500000001</v>
      </c>
      <c r="AL59" s="696">
        <v>117.32023500000001</v>
      </c>
      <c r="AM59" s="696">
        <v>0</v>
      </c>
      <c r="AN59" s="696">
        <v>0</v>
      </c>
      <c r="AO59" s="696">
        <v>0</v>
      </c>
      <c r="AP59" s="696">
        <v>0</v>
      </c>
      <c r="AQ59" s="696">
        <v>0</v>
      </c>
      <c r="AR59" s="696">
        <v>0</v>
      </c>
      <c r="AS59" s="696">
        <v>0</v>
      </c>
      <c r="AT59" s="696">
        <v>0</v>
      </c>
      <c r="AU59" s="696">
        <v>0</v>
      </c>
      <c r="AV59" s="696">
        <v>0</v>
      </c>
      <c r="AW59" s="696">
        <v>0</v>
      </c>
      <c r="AX59" s="696">
        <v>0</v>
      </c>
      <c r="AY59" s="696">
        <v>0</v>
      </c>
      <c r="AZ59" s="696">
        <v>0</v>
      </c>
      <c r="BA59" s="696">
        <v>0</v>
      </c>
      <c r="BB59" s="696">
        <v>0</v>
      </c>
      <c r="BC59" s="696">
        <v>0</v>
      </c>
      <c r="BD59" s="696">
        <v>0</v>
      </c>
      <c r="BE59" s="696">
        <v>0</v>
      </c>
      <c r="BF59" s="696">
        <v>0</v>
      </c>
      <c r="BG59" s="696">
        <v>0</v>
      </c>
      <c r="BH59" s="696">
        <v>0</v>
      </c>
      <c r="BI59" s="696">
        <v>0</v>
      </c>
      <c r="BJ59" s="696">
        <v>0</v>
      </c>
      <c r="BK59" s="696">
        <v>0</v>
      </c>
      <c r="BL59" s="696">
        <v>0</v>
      </c>
      <c r="BM59" s="696">
        <v>0</v>
      </c>
      <c r="BN59" s="696">
        <v>0</v>
      </c>
      <c r="BO59" s="696">
        <v>0</v>
      </c>
      <c r="BP59" s="696">
        <v>0</v>
      </c>
      <c r="BQ59" s="696">
        <v>0</v>
      </c>
      <c r="BR59" s="696">
        <v>0</v>
      </c>
      <c r="BS59" s="696">
        <v>0</v>
      </c>
      <c r="BT59" s="696">
        <v>0</v>
      </c>
      <c r="BU59" s="696">
        <v>0</v>
      </c>
      <c r="BV59" s="696">
        <v>0</v>
      </c>
      <c r="BW59" s="696">
        <v>0</v>
      </c>
      <c r="BX59" s="696">
        <v>0</v>
      </c>
      <c r="BY59" s="696">
        <v>0</v>
      </c>
      <c r="BZ59" s="696">
        <v>0</v>
      </c>
      <c r="CA59" s="696">
        <v>0</v>
      </c>
      <c r="CB59" s="696">
        <v>0</v>
      </c>
      <c r="CC59" s="696">
        <v>0</v>
      </c>
      <c r="CD59" s="696">
        <v>0</v>
      </c>
      <c r="CE59" s="696">
        <v>0</v>
      </c>
      <c r="CF59" s="696">
        <v>0</v>
      </c>
      <c r="CG59" s="696">
        <v>0</v>
      </c>
      <c r="CH59" s="696">
        <v>0</v>
      </c>
      <c r="CI59" s="696">
        <v>0</v>
      </c>
      <c r="CJ59" s="696">
        <v>0</v>
      </c>
      <c r="CK59" s="696">
        <v>0</v>
      </c>
      <c r="CL59" s="696">
        <v>0</v>
      </c>
      <c r="CM59" s="696">
        <v>0</v>
      </c>
      <c r="CN59" s="696">
        <v>0</v>
      </c>
      <c r="CO59" s="696">
        <v>0</v>
      </c>
      <c r="CP59" s="696">
        <v>0</v>
      </c>
      <c r="CQ59" s="696">
        <v>0</v>
      </c>
      <c r="CR59" s="696">
        <v>0</v>
      </c>
      <c r="CS59" s="696">
        <v>0</v>
      </c>
      <c r="CT59" s="696">
        <v>0</v>
      </c>
      <c r="CU59" s="696">
        <v>0</v>
      </c>
      <c r="CV59" s="696">
        <v>0</v>
      </c>
      <c r="CW59" s="696">
        <v>0</v>
      </c>
      <c r="CX59" s="696">
        <v>0</v>
      </c>
      <c r="CY59" s="696">
        <v>0</v>
      </c>
      <c r="CZ59" s="705">
        <v>0</v>
      </c>
      <c r="DA59" s="706">
        <v>0</v>
      </c>
      <c r="DB59" s="706">
        <v>0</v>
      </c>
      <c r="DC59" s="706">
        <v>0</v>
      </c>
      <c r="DD59" s="706">
        <v>0</v>
      </c>
      <c r="DE59" s="706">
        <v>0</v>
      </c>
      <c r="DF59" s="706">
        <v>0</v>
      </c>
      <c r="DG59" s="706">
        <v>0</v>
      </c>
      <c r="DH59" s="706">
        <v>0</v>
      </c>
      <c r="DI59" s="706">
        <v>0</v>
      </c>
      <c r="DJ59" s="706">
        <v>0</v>
      </c>
      <c r="DK59" s="706">
        <v>0</v>
      </c>
      <c r="DL59" s="706">
        <v>0</v>
      </c>
      <c r="DM59" s="706">
        <v>0</v>
      </c>
      <c r="DN59" s="706">
        <v>0</v>
      </c>
      <c r="DO59" s="706">
        <v>0</v>
      </c>
      <c r="DP59" s="706">
        <v>0</v>
      </c>
      <c r="DQ59" s="706">
        <v>0</v>
      </c>
      <c r="DR59" s="706">
        <v>0</v>
      </c>
      <c r="DS59" s="706">
        <v>0</v>
      </c>
      <c r="DT59" s="706">
        <v>0</v>
      </c>
      <c r="DU59" s="706">
        <v>0</v>
      </c>
      <c r="DV59" s="706">
        <v>0</v>
      </c>
      <c r="DW59" s="707">
        <v>0</v>
      </c>
      <c r="DX59" s="470"/>
      <c r="DY59" s="691"/>
      <c r="DZ59" s="691"/>
      <c r="EA59" s="691"/>
      <c r="EB59" s="691"/>
      <c r="EC59" s="691"/>
      <c r="ED59" s="691"/>
      <c r="EE59" s="691"/>
      <c r="EF59" s="691"/>
      <c r="EG59" s="691"/>
      <c r="EH59" s="691"/>
      <c r="EI59" s="691"/>
      <c r="EJ59" s="691"/>
      <c r="EK59" s="691"/>
      <c r="EL59" s="691"/>
      <c r="EM59" s="691"/>
      <c r="EN59" s="691"/>
      <c r="EO59" s="691"/>
      <c r="EP59" s="691"/>
      <c r="EQ59" s="691"/>
      <c r="ER59" s="691"/>
      <c r="ES59" s="691"/>
      <c r="ET59" s="691"/>
      <c r="EU59" s="691"/>
      <c r="EV59" s="691"/>
      <c r="EW59" s="691"/>
      <c r="EX59" s="691"/>
      <c r="EY59" s="691"/>
      <c r="EZ59" s="691"/>
      <c r="FA59" s="691"/>
      <c r="FB59" s="691"/>
      <c r="FC59" s="691"/>
      <c r="FD59" s="691"/>
      <c r="FE59" s="691"/>
      <c r="FF59" s="691"/>
      <c r="FG59" s="691"/>
      <c r="FH59" s="691"/>
      <c r="FI59" s="691"/>
      <c r="FJ59" s="691"/>
      <c r="FK59" s="691"/>
      <c r="FL59" s="691"/>
      <c r="FM59" s="691"/>
      <c r="FN59" s="691"/>
      <c r="FO59" s="691"/>
      <c r="FP59" s="691"/>
      <c r="FQ59" s="691"/>
      <c r="FR59" s="691"/>
      <c r="FS59" s="691"/>
      <c r="FT59" s="691"/>
      <c r="FU59" s="691"/>
      <c r="FV59" s="691"/>
      <c r="FW59" s="691"/>
      <c r="FX59" s="691"/>
      <c r="FY59" s="691"/>
      <c r="FZ59" s="691"/>
      <c r="GA59" s="691"/>
      <c r="GB59" s="691"/>
      <c r="GC59" s="691"/>
      <c r="GD59" s="691"/>
      <c r="GE59" s="691"/>
      <c r="GF59" s="691"/>
      <c r="GG59" s="691"/>
      <c r="GH59" s="691"/>
      <c r="GI59" s="691"/>
      <c r="GJ59" s="691"/>
      <c r="GK59" s="691"/>
      <c r="GL59" s="691"/>
      <c r="GM59" s="691"/>
      <c r="GN59" s="691"/>
      <c r="GO59" s="691"/>
      <c r="GP59" s="691"/>
      <c r="GQ59" s="691"/>
      <c r="GR59" s="691"/>
      <c r="GS59" s="691"/>
      <c r="GT59" s="691"/>
      <c r="GU59" s="691"/>
      <c r="GV59" s="691"/>
      <c r="GW59" s="691"/>
      <c r="GX59" s="691"/>
      <c r="GY59" s="691"/>
      <c r="GZ59" s="691"/>
      <c r="HA59" s="691"/>
      <c r="HB59" s="691"/>
      <c r="HC59" s="691"/>
      <c r="HD59" s="691"/>
      <c r="HE59" s="691"/>
      <c r="HF59" s="691"/>
      <c r="HG59" s="691"/>
      <c r="HH59" s="691"/>
      <c r="HI59" s="691"/>
      <c r="HJ59" s="691"/>
      <c r="HK59" s="691"/>
      <c r="HL59" s="691"/>
      <c r="HM59" s="691"/>
      <c r="HN59" s="691"/>
      <c r="HO59" s="691"/>
      <c r="HP59" s="691"/>
      <c r="HQ59" s="691"/>
      <c r="HR59" s="691"/>
      <c r="HS59" s="691"/>
      <c r="HT59" s="691"/>
      <c r="HU59" s="691"/>
      <c r="HV59" s="691"/>
      <c r="HW59" s="691"/>
      <c r="HX59" s="691"/>
      <c r="HY59" s="691"/>
      <c r="HZ59" s="691"/>
      <c r="IA59" s="691"/>
      <c r="IB59" s="691"/>
      <c r="IC59" s="691"/>
      <c r="ID59" s="691"/>
      <c r="IE59" s="691"/>
      <c r="IF59" s="691"/>
      <c r="IG59" s="691"/>
      <c r="IH59" s="691"/>
      <c r="II59" s="691"/>
      <c r="IJ59" s="691"/>
      <c r="IK59" s="691"/>
      <c r="IL59" s="691"/>
      <c r="IM59" s="691"/>
      <c r="IN59" s="691"/>
      <c r="IO59" s="691"/>
      <c r="IP59" s="691"/>
      <c r="IQ59" s="691"/>
      <c r="IR59" s="691"/>
      <c r="IS59" s="691"/>
      <c r="IT59" s="691"/>
      <c r="IU59" s="691"/>
      <c r="IV59" s="691"/>
      <c r="IW59" s="691"/>
      <c r="IX59" s="691"/>
      <c r="IY59" s="691"/>
      <c r="IZ59" s="691"/>
      <c r="JA59" s="691"/>
      <c r="JB59" s="691"/>
      <c r="JC59" s="691"/>
      <c r="JD59" s="691"/>
      <c r="JE59" s="691"/>
      <c r="JF59" s="691"/>
      <c r="JG59" s="691"/>
      <c r="JH59" s="691"/>
      <c r="JI59" s="691"/>
      <c r="JJ59" s="691"/>
      <c r="JK59" s="691"/>
      <c r="JL59" s="691"/>
      <c r="JM59" s="691"/>
      <c r="JN59" s="691"/>
      <c r="JO59" s="691"/>
      <c r="JP59" s="691"/>
      <c r="JQ59" s="691"/>
      <c r="JR59" s="691"/>
      <c r="JS59" s="691"/>
      <c r="JT59" s="691"/>
      <c r="JU59" s="691"/>
      <c r="JV59" s="691"/>
      <c r="JW59" s="691"/>
      <c r="JX59" s="691"/>
      <c r="JY59" s="691"/>
      <c r="JZ59" s="691"/>
      <c r="KA59" s="691"/>
      <c r="KB59" s="691"/>
      <c r="KC59" s="691"/>
      <c r="KD59" s="691"/>
      <c r="KE59" s="691"/>
      <c r="KF59" s="691"/>
      <c r="KG59" s="691"/>
      <c r="KH59" s="691"/>
      <c r="KI59" s="691"/>
      <c r="KJ59" s="691"/>
      <c r="KK59" s="691"/>
      <c r="KL59" s="691"/>
      <c r="KM59" s="691"/>
      <c r="KN59" s="691"/>
      <c r="KO59" s="691"/>
      <c r="KP59" s="691"/>
      <c r="KQ59" s="691"/>
      <c r="KR59" s="691"/>
      <c r="KS59" s="691"/>
      <c r="KT59" s="691"/>
      <c r="KU59" s="691"/>
      <c r="KV59" s="691"/>
      <c r="KW59" s="691"/>
      <c r="KX59" s="691"/>
      <c r="KY59" s="691"/>
      <c r="KZ59" s="691"/>
      <c r="LA59" s="691"/>
      <c r="LB59" s="691"/>
      <c r="LC59" s="691"/>
      <c r="LD59" s="691"/>
      <c r="LE59" s="691"/>
      <c r="LF59" s="691"/>
      <c r="LG59" s="691"/>
      <c r="LH59" s="691"/>
      <c r="LI59" s="691"/>
      <c r="LJ59" s="691"/>
      <c r="LK59" s="691"/>
      <c r="LL59" s="691"/>
      <c r="LM59" s="691"/>
      <c r="LN59" s="691"/>
      <c r="LO59" s="691"/>
      <c r="LP59" s="691"/>
      <c r="LQ59" s="691"/>
      <c r="LR59" s="691"/>
      <c r="LS59" s="691"/>
      <c r="LT59" s="691"/>
      <c r="LU59" s="691"/>
      <c r="LV59" s="691"/>
      <c r="LW59" s="691"/>
      <c r="LX59" s="691"/>
      <c r="LY59" s="691"/>
      <c r="LZ59" s="691"/>
      <c r="MA59" s="691"/>
      <c r="MB59" s="691"/>
      <c r="MC59" s="691"/>
      <c r="MD59" s="691"/>
      <c r="ME59" s="691"/>
      <c r="MF59" s="691"/>
      <c r="MG59" s="691"/>
      <c r="MH59" s="691"/>
      <c r="MI59" s="691"/>
      <c r="MJ59" s="691"/>
      <c r="MK59" s="691"/>
      <c r="ML59" s="691"/>
      <c r="MM59" s="691"/>
      <c r="MN59" s="691"/>
      <c r="MO59" s="691"/>
      <c r="MP59" s="691"/>
      <c r="MQ59" s="691"/>
      <c r="MR59" s="691"/>
      <c r="MS59" s="691"/>
      <c r="MT59" s="691"/>
      <c r="MU59" s="691"/>
      <c r="MV59" s="691"/>
      <c r="MW59" s="691"/>
      <c r="MX59" s="691"/>
      <c r="MY59" s="691"/>
      <c r="MZ59" s="691"/>
      <c r="NA59" s="691"/>
      <c r="NB59" s="691"/>
      <c r="NC59" s="691"/>
      <c r="ND59" s="691"/>
      <c r="NE59" s="691"/>
      <c r="NF59" s="691"/>
      <c r="NG59" s="691"/>
      <c r="NH59" s="691"/>
      <c r="NI59" s="691"/>
      <c r="NJ59" s="691"/>
      <c r="NK59" s="691"/>
      <c r="NL59" s="691"/>
      <c r="NM59" s="691"/>
      <c r="NN59" s="691"/>
      <c r="NO59" s="691"/>
      <c r="NP59" s="691"/>
      <c r="NQ59" s="691"/>
      <c r="NR59" s="691"/>
      <c r="NS59" s="691"/>
      <c r="NT59" s="691"/>
      <c r="NU59" s="691"/>
      <c r="NV59" s="691"/>
      <c r="NW59" s="691"/>
      <c r="NX59" s="691"/>
      <c r="NY59" s="691"/>
      <c r="NZ59" s="691"/>
      <c r="OA59" s="691"/>
      <c r="OB59" s="691"/>
      <c r="OC59" s="691"/>
      <c r="OD59" s="691"/>
      <c r="OE59" s="691"/>
      <c r="OF59" s="691"/>
      <c r="OG59" s="691"/>
      <c r="OH59" s="691"/>
      <c r="OI59" s="691"/>
      <c r="OJ59" s="691"/>
      <c r="OK59" s="691"/>
      <c r="OL59" s="691"/>
      <c r="OM59" s="691"/>
      <c r="ON59" s="691"/>
      <c r="OO59" s="691"/>
      <c r="OP59" s="691"/>
      <c r="OQ59" s="691"/>
      <c r="OR59" s="691"/>
      <c r="OS59" s="691"/>
      <c r="OT59" s="691"/>
      <c r="OU59" s="691"/>
      <c r="OV59" s="691"/>
      <c r="OW59" s="691"/>
      <c r="OX59" s="691"/>
      <c r="OY59" s="691"/>
      <c r="OZ59" s="691"/>
      <c r="PA59" s="691"/>
      <c r="PB59" s="691"/>
      <c r="PC59" s="691"/>
      <c r="PD59" s="691"/>
      <c r="PE59" s="691"/>
      <c r="PF59" s="691"/>
      <c r="PG59" s="691"/>
      <c r="PH59" s="691"/>
      <c r="PI59" s="691"/>
      <c r="PJ59" s="691"/>
      <c r="PK59" s="691"/>
      <c r="PL59" s="691"/>
      <c r="PM59" s="691"/>
      <c r="PN59" s="691"/>
      <c r="PO59" s="691"/>
      <c r="PP59" s="691"/>
      <c r="PQ59" s="691"/>
      <c r="PR59" s="691"/>
      <c r="PS59" s="691"/>
      <c r="PT59" s="691"/>
      <c r="PU59" s="691"/>
      <c r="PV59" s="691"/>
      <c r="PW59" s="691"/>
      <c r="PX59" s="691"/>
      <c r="PY59" s="691"/>
      <c r="PZ59" s="691"/>
      <c r="QA59" s="691"/>
      <c r="QB59" s="691"/>
      <c r="QC59" s="691"/>
      <c r="QD59" s="691"/>
      <c r="QE59" s="691"/>
      <c r="QF59" s="691"/>
      <c r="QG59" s="691"/>
      <c r="QH59" s="691"/>
      <c r="QI59" s="691"/>
      <c r="QJ59" s="691"/>
      <c r="QK59" s="691"/>
      <c r="QL59" s="691"/>
      <c r="QM59" s="691"/>
      <c r="QN59" s="691"/>
      <c r="QO59" s="691"/>
      <c r="QP59" s="691"/>
      <c r="QQ59" s="691"/>
      <c r="QR59" s="691"/>
      <c r="QS59" s="691"/>
      <c r="QT59" s="691"/>
      <c r="QU59" s="691"/>
      <c r="QV59" s="691"/>
      <c r="QW59" s="691"/>
      <c r="QX59" s="691"/>
      <c r="QY59" s="691"/>
      <c r="QZ59" s="691"/>
      <c r="RA59" s="691"/>
      <c r="RB59" s="691"/>
      <c r="RC59" s="691"/>
      <c r="RD59" s="691"/>
      <c r="RE59" s="691"/>
      <c r="RF59" s="691"/>
      <c r="RG59" s="691"/>
      <c r="RH59" s="691"/>
      <c r="RI59" s="691"/>
      <c r="RJ59" s="691"/>
      <c r="RK59" s="691"/>
      <c r="RL59" s="691"/>
      <c r="RM59" s="691"/>
      <c r="RN59" s="691"/>
      <c r="RO59" s="691"/>
      <c r="RP59" s="691"/>
      <c r="RQ59" s="691"/>
      <c r="RR59" s="691"/>
      <c r="RS59" s="691"/>
      <c r="RT59" s="691"/>
      <c r="RU59" s="691"/>
      <c r="RV59" s="691"/>
      <c r="RW59" s="691"/>
      <c r="RX59" s="691"/>
      <c r="RY59" s="691"/>
      <c r="RZ59" s="691"/>
      <c r="SA59" s="691"/>
      <c r="SB59" s="691"/>
      <c r="SC59" s="691"/>
      <c r="SD59" s="691"/>
      <c r="SE59" s="691"/>
      <c r="SF59" s="691"/>
      <c r="SG59" s="691"/>
      <c r="SH59" s="691"/>
      <c r="SI59" s="691"/>
      <c r="SJ59" s="691"/>
      <c r="SK59" s="691"/>
      <c r="SL59" s="691"/>
      <c r="SM59" s="691"/>
      <c r="SN59" s="691"/>
      <c r="SO59" s="691"/>
      <c r="SP59" s="691"/>
      <c r="SQ59" s="691"/>
      <c r="SR59" s="691"/>
      <c r="SS59" s="691"/>
      <c r="ST59" s="691"/>
      <c r="SU59" s="691"/>
      <c r="SV59" s="691"/>
      <c r="SW59" s="691"/>
      <c r="SX59" s="691"/>
      <c r="SY59" s="691"/>
      <c r="SZ59" s="691"/>
      <c r="TA59" s="691"/>
      <c r="TB59" s="691"/>
      <c r="TC59" s="691"/>
      <c r="TD59" s="691"/>
      <c r="TE59" s="691"/>
      <c r="TF59" s="691"/>
      <c r="TG59" s="691"/>
      <c r="TH59" s="691"/>
      <c r="TI59" s="691"/>
      <c r="TJ59" s="691"/>
      <c r="TK59" s="691"/>
      <c r="TL59" s="691"/>
      <c r="TM59" s="691"/>
      <c r="TN59" s="691"/>
      <c r="TO59" s="691"/>
      <c r="TP59" s="691"/>
      <c r="TQ59" s="691"/>
      <c r="TR59" s="691"/>
      <c r="TS59" s="691"/>
      <c r="TT59" s="691"/>
      <c r="TU59" s="691"/>
      <c r="TV59" s="691"/>
      <c r="TW59" s="691"/>
      <c r="TX59" s="691"/>
      <c r="TY59" s="691"/>
      <c r="TZ59" s="691"/>
      <c r="UA59" s="691"/>
      <c r="UB59" s="691"/>
      <c r="UC59" s="691"/>
      <c r="UD59" s="691"/>
      <c r="UE59" s="691"/>
      <c r="UF59" s="691"/>
      <c r="UG59" s="691"/>
      <c r="UH59" s="691"/>
      <c r="UI59" s="691"/>
      <c r="UJ59" s="691"/>
      <c r="UK59" s="691"/>
      <c r="UL59" s="691"/>
      <c r="UM59" s="691"/>
      <c r="UN59" s="691"/>
      <c r="UO59" s="691"/>
      <c r="UP59" s="691"/>
      <c r="UQ59" s="691"/>
      <c r="UR59" s="691"/>
      <c r="US59" s="691"/>
      <c r="UT59" s="691"/>
      <c r="UU59" s="691"/>
      <c r="UV59" s="691"/>
      <c r="UW59" s="691"/>
      <c r="UX59" s="691"/>
      <c r="UY59" s="691"/>
      <c r="UZ59" s="691"/>
      <c r="VA59" s="691"/>
      <c r="VB59" s="691"/>
      <c r="VC59" s="691"/>
      <c r="VD59" s="691"/>
      <c r="VE59" s="691"/>
      <c r="VF59" s="691"/>
      <c r="VG59" s="691"/>
      <c r="VH59" s="691"/>
      <c r="VI59" s="691"/>
      <c r="VJ59" s="691"/>
      <c r="VK59" s="691"/>
      <c r="VL59" s="691"/>
      <c r="VM59" s="691"/>
      <c r="VN59" s="691"/>
      <c r="VO59" s="691"/>
      <c r="VP59" s="691"/>
      <c r="VQ59" s="691"/>
      <c r="VR59" s="691"/>
      <c r="VS59" s="691"/>
      <c r="VT59" s="691"/>
      <c r="VU59" s="691"/>
      <c r="VV59" s="691"/>
      <c r="VW59" s="691"/>
      <c r="VX59" s="691"/>
      <c r="VY59" s="691"/>
      <c r="VZ59" s="691"/>
      <c r="WA59" s="691"/>
      <c r="WB59" s="691"/>
      <c r="WC59" s="691"/>
      <c r="WD59" s="691"/>
      <c r="WE59" s="691"/>
      <c r="WF59" s="691"/>
      <c r="WG59" s="691"/>
      <c r="WH59" s="691"/>
      <c r="WI59" s="691"/>
      <c r="WJ59" s="691"/>
      <c r="WK59" s="691"/>
      <c r="WL59" s="691"/>
      <c r="WM59" s="691"/>
      <c r="WN59" s="691"/>
      <c r="WO59" s="691"/>
      <c r="WP59" s="691"/>
      <c r="WQ59" s="691"/>
      <c r="WR59" s="691"/>
      <c r="WS59" s="691"/>
      <c r="WT59" s="691"/>
      <c r="WU59" s="691"/>
      <c r="WV59" s="691"/>
      <c r="WW59" s="691"/>
      <c r="WX59" s="691"/>
      <c r="WY59" s="691"/>
      <c r="WZ59" s="691"/>
      <c r="XA59" s="691"/>
      <c r="XB59" s="691"/>
      <c r="XC59" s="691"/>
      <c r="XD59" s="691"/>
      <c r="XE59" s="691"/>
      <c r="XF59" s="691"/>
      <c r="XG59" s="691"/>
      <c r="XH59" s="691"/>
      <c r="XI59" s="691"/>
      <c r="XJ59" s="691"/>
      <c r="XK59" s="691"/>
      <c r="XL59" s="691"/>
      <c r="XM59" s="691"/>
      <c r="XN59" s="691"/>
      <c r="XO59" s="691"/>
      <c r="XP59" s="691"/>
      <c r="XQ59" s="691"/>
      <c r="XR59" s="691"/>
      <c r="XS59" s="691"/>
      <c r="XT59" s="691"/>
      <c r="XU59" s="691"/>
      <c r="XV59" s="691"/>
      <c r="XW59" s="691"/>
      <c r="XX59" s="691"/>
      <c r="XY59" s="691"/>
      <c r="XZ59" s="691"/>
      <c r="YA59" s="691"/>
      <c r="YB59" s="691"/>
      <c r="YC59" s="691"/>
      <c r="YD59" s="691"/>
      <c r="YE59" s="691"/>
      <c r="YF59" s="691"/>
      <c r="YG59" s="691"/>
      <c r="YH59" s="691"/>
      <c r="YI59" s="691"/>
      <c r="YJ59" s="691"/>
      <c r="YK59" s="691"/>
      <c r="YL59" s="691"/>
      <c r="YM59" s="691"/>
      <c r="YN59" s="691"/>
      <c r="YO59" s="691"/>
      <c r="YP59" s="691"/>
      <c r="YQ59" s="691"/>
      <c r="YR59" s="691"/>
      <c r="YS59" s="691"/>
      <c r="YT59" s="691"/>
      <c r="YU59" s="691"/>
      <c r="YV59" s="691"/>
      <c r="YW59" s="691"/>
      <c r="YX59" s="691"/>
      <c r="YY59" s="691"/>
      <c r="YZ59" s="691"/>
      <c r="ZA59" s="691"/>
      <c r="ZB59" s="691"/>
      <c r="ZC59" s="691"/>
      <c r="ZD59" s="691"/>
      <c r="ZE59" s="691"/>
      <c r="ZF59" s="691"/>
      <c r="ZG59" s="691"/>
      <c r="ZH59" s="691"/>
      <c r="ZI59" s="691"/>
      <c r="ZJ59" s="691"/>
      <c r="ZK59" s="691"/>
      <c r="ZL59" s="691"/>
      <c r="ZM59" s="691"/>
      <c r="ZN59" s="691"/>
      <c r="ZO59" s="691"/>
      <c r="ZP59" s="691"/>
      <c r="ZQ59" s="691"/>
      <c r="ZR59" s="691"/>
      <c r="ZS59" s="691"/>
      <c r="ZT59" s="691"/>
      <c r="ZU59" s="691"/>
      <c r="ZV59" s="691"/>
      <c r="ZW59" s="691"/>
      <c r="ZX59" s="691"/>
      <c r="ZY59" s="691"/>
      <c r="ZZ59" s="691"/>
      <c r="AAA59" s="691"/>
      <c r="AAB59" s="691"/>
      <c r="AAC59" s="691"/>
      <c r="AAD59" s="691"/>
      <c r="AAE59" s="691"/>
      <c r="AAF59" s="691"/>
      <c r="AAG59" s="691"/>
      <c r="AAH59" s="691"/>
      <c r="AAI59" s="691"/>
      <c r="AAJ59" s="691"/>
      <c r="AAK59" s="691"/>
      <c r="AAL59" s="691"/>
      <c r="AAM59" s="691"/>
      <c r="AAN59" s="691"/>
      <c r="AAO59" s="691"/>
      <c r="AAP59" s="691"/>
      <c r="AAQ59" s="691"/>
      <c r="AAR59" s="691"/>
      <c r="AAS59" s="691"/>
      <c r="AAT59" s="691"/>
      <c r="AAU59" s="691"/>
      <c r="AAV59" s="691"/>
      <c r="AAW59" s="691"/>
      <c r="AAX59" s="691"/>
      <c r="AAY59" s="691"/>
      <c r="AAZ59" s="691"/>
      <c r="ABA59" s="691"/>
      <c r="ABB59" s="691"/>
      <c r="ABC59" s="691"/>
      <c r="ABD59" s="691"/>
      <c r="ABE59" s="691"/>
      <c r="ABF59" s="691"/>
      <c r="ABG59" s="691"/>
      <c r="ABH59" s="691"/>
      <c r="ABI59" s="691"/>
      <c r="ABJ59" s="691"/>
      <c r="ABK59" s="691"/>
      <c r="ABL59" s="691"/>
      <c r="ABM59" s="691"/>
      <c r="ABN59" s="691"/>
      <c r="ABO59" s="691"/>
      <c r="ABP59" s="691"/>
      <c r="ABQ59" s="691"/>
      <c r="ABR59" s="691"/>
      <c r="ABS59" s="691"/>
      <c r="ABT59" s="691"/>
      <c r="ABU59" s="691"/>
      <c r="ABV59" s="691"/>
      <c r="ABW59" s="691"/>
      <c r="ABX59" s="691"/>
      <c r="ABY59" s="691"/>
      <c r="ABZ59" s="691"/>
      <c r="ACA59" s="691"/>
      <c r="ACB59" s="691"/>
      <c r="ACC59" s="691"/>
      <c r="ACD59" s="691"/>
      <c r="ACE59" s="691"/>
      <c r="ACF59" s="691"/>
      <c r="ACG59" s="691"/>
      <c r="ACH59" s="691"/>
      <c r="ACI59" s="691"/>
      <c r="ACJ59" s="691"/>
      <c r="ACK59" s="691"/>
      <c r="ACL59" s="691"/>
      <c r="ACM59" s="691"/>
      <c r="ACN59" s="691"/>
      <c r="ACO59" s="691"/>
      <c r="ACP59" s="691"/>
      <c r="ACQ59" s="691"/>
      <c r="ACR59" s="691"/>
      <c r="ACS59" s="691"/>
      <c r="ACT59" s="691"/>
      <c r="ACU59" s="691"/>
      <c r="ACV59" s="691"/>
      <c r="ACW59" s="691"/>
      <c r="ACX59" s="691"/>
      <c r="ACY59" s="691"/>
      <c r="ACZ59" s="691"/>
      <c r="ADA59" s="691"/>
      <c r="ADB59" s="691"/>
      <c r="ADC59" s="691"/>
      <c r="ADD59" s="691"/>
      <c r="ADE59" s="691"/>
      <c r="ADF59" s="691"/>
      <c r="ADG59" s="691"/>
      <c r="ADH59" s="691"/>
      <c r="ADI59" s="691"/>
      <c r="ADJ59" s="691"/>
      <c r="ADK59" s="691"/>
      <c r="ADL59" s="691"/>
      <c r="ADM59" s="691"/>
      <c r="ADN59" s="691"/>
      <c r="ADO59" s="691"/>
      <c r="ADP59" s="691"/>
      <c r="ADQ59" s="691"/>
      <c r="ADR59" s="691"/>
      <c r="ADS59" s="691"/>
      <c r="ADT59" s="691"/>
      <c r="ADU59" s="691"/>
      <c r="ADV59" s="691"/>
      <c r="ADW59" s="691"/>
      <c r="ADX59" s="691"/>
      <c r="ADY59" s="691"/>
      <c r="ADZ59" s="691"/>
      <c r="AEA59" s="691"/>
      <c r="AEB59" s="691"/>
      <c r="AEC59" s="691"/>
      <c r="AED59" s="691"/>
      <c r="AEE59" s="691"/>
      <c r="AEF59" s="691"/>
      <c r="AEG59" s="691"/>
      <c r="AEH59" s="691"/>
      <c r="AEI59" s="691"/>
      <c r="AEJ59" s="691"/>
      <c r="AEK59" s="691"/>
      <c r="AEL59" s="691"/>
      <c r="AEM59" s="691"/>
      <c r="AEN59" s="691"/>
      <c r="AEO59" s="691"/>
      <c r="AEP59" s="691"/>
      <c r="AEQ59" s="691"/>
      <c r="AER59" s="691"/>
      <c r="AES59" s="691"/>
      <c r="AET59" s="691"/>
      <c r="AEU59" s="691"/>
      <c r="AEV59" s="691"/>
      <c r="AEW59" s="691"/>
      <c r="AEX59" s="691"/>
      <c r="AEY59" s="691"/>
      <c r="AEZ59" s="691"/>
      <c r="AFA59" s="691"/>
      <c r="AFB59" s="691"/>
      <c r="AFC59" s="691"/>
      <c r="AFD59" s="691"/>
      <c r="AFE59" s="691"/>
      <c r="AFF59" s="691"/>
      <c r="AFG59" s="691"/>
      <c r="AFH59" s="691"/>
      <c r="AFI59" s="691"/>
      <c r="AFJ59" s="691"/>
      <c r="AFK59" s="691"/>
      <c r="AFL59" s="691"/>
      <c r="AFM59" s="691"/>
      <c r="AFN59" s="691"/>
      <c r="AFO59" s="691"/>
      <c r="AFP59" s="691"/>
      <c r="AFQ59" s="691"/>
      <c r="AFR59" s="691"/>
      <c r="AFS59" s="691"/>
      <c r="AFT59" s="691"/>
      <c r="AFU59" s="691"/>
      <c r="AFV59" s="691"/>
      <c r="AFW59" s="691"/>
      <c r="AFX59" s="691"/>
      <c r="AFY59" s="691"/>
      <c r="AFZ59" s="691"/>
      <c r="AGA59" s="691"/>
      <c r="AGB59" s="691"/>
      <c r="AGC59" s="691"/>
      <c r="AGD59" s="691"/>
      <c r="AGE59" s="691"/>
      <c r="AGF59" s="691"/>
      <c r="AGG59" s="691"/>
      <c r="AGH59" s="691"/>
      <c r="AGI59" s="691"/>
      <c r="AGJ59" s="691"/>
      <c r="AGK59" s="691"/>
      <c r="AGL59" s="691"/>
      <c r="AGM59" s="691"/>
      <c r="AGN59" s="691"/>
      <c r="AGO59" s="691"/>
      <c r="AGP59" s="691"/>
      <c r="AGQ59" s="691"/>
      <c r="AGR59" s="691"/>
      <c r="AGS59" s="691"/>
      <c r="AGT59" s="691"/>
      <c r="AGU59" s="691"/>
      <c r="AGV59" s="691"/>
      <c r="AGW59" s="691"/>
      <c r="AGX59" s="691"/>
      <c r="AGY59" s="691"/>
      <c r="AGZ59" s="691"/>
      <c r="AHA59" s="691"/>
      <c r="AHB59" s="691"/>
      <c r="AHC59" s="691"/>
      <c r="AHD59" s="691"/>
      <c r="AHE59" s="691"/>
      <c r="AHF59" s="691"/>
      <c r="AHG59" s="691"/>
      <c r="AHH59" s="691"/>
      <c r="AHI59" s="691"/>
      <c r="AHJ59" s="691"/>
      <c r="AHK59" s="691"/>
      <c r="AHL59" s="691"/>
      <c r="AHM59" s="691"/>
      <c r="AHN59" s="691"/>
      <c r="AHO59" s="691"/>
      <c r="AHP59" s="691"/>
      <c r="AHQ59" s="691"/>
      <c r="AHR59" s="691"/>
      <c r="AHS59" s="691"/>
      <c r="AHT59" s="691"/>
      <c r="AHU59" s="691"/>
      <c r="AHV59" s="691"/>
      <c r="AHW59" s="691"/>
      <c r="AHX59" s="691"/>
      <c r="AHY59" s="691"/>
      <c r="AHZ59" s="691"/>
      <c r="AIA59" s="691"/>
      <c r="AIB59" s="691"/>
      <c r="AIC59" s="691"/>
      <c r="AID59" s="691"/>
      <c r="AIE59" s="691"/>
      <c r="AIF59" s="691"/>
      <c r="AIG59" s="691"/>
      <c r="AIH59" s="691"/>
      <c r="AII59" s="691"/>
      <c r="AIJ59" s="691"/>
      <c r="AIK59" s="691"/>
      <c r="AIL59" s="691"/>
      <c r="AIM59" s="691"/>
      <c r="AIN59" s="691"/>
      <c r="AIO59" s="691"/>
      <c r="AIP59" s="691"/>
      <c r="AIQ59" s="691"/>
      <c r="AIR59" s="691"/>
      <c r="AIS59" s="691"/>
      <c r="AIT59" s="691"/>
      <c r="AIU59" s="691"/>
      <c r="AIV59" s="691"/>
      <c r="AIW59" s="691"/>
      <c r="AIX59" s="691"/>
      <c r="AIY59" s="691"/>
      <c r="AIZ59" s="691"/>
      <c r="AJA59" s="691"/>
      <c r="AJB59" s="691"/>
      <c r="AJC59" s="691"/>
      <c r="AJD59" s="691"/>
      <c r="AJE59" s="691"/>
      <c r="AJF59" s="691"/>
      <c r="AJG59" s="691"/>
      <c r="AJH59" s="691"/>
      <c r="AJI59" s="691"/>
      <c r="AJJ59" s="691"/>
      <c r="AJK59" s="691"/>
      <c r="AJL59" s="691"/>
      <c r="AJM59" s="691"/>
      <c r="AJN59" s="691"/>
      <c r="AJO59" s="691"/>
      <c r="AJP59" s="691"/>
      <c r="AJQ59" s="691"/>
      <c r="AJR59" s="691"/>
      <c r="AJS59" s="691"/>
      <c r="AJT59" s="691"/>
      <c r="AJU59" s="691"/>
      <c r="AJV59" s="691"/>
      <c r="AJW59" s="691"/>
      <c r="AJX59" s="691"/>
      <c r="AJY59" s="691"/>
      <c r="AJZ59" s="691"/>
      <c r="AKA59" s="691"/>
      <c r="AKB59" s="691"/>
      <c r="AKC59" s="691"/>
      <c r="AKD59" s="691"/>
      <c r="AKE59" s="691"/>
      <c r="AKF59" s="691"/>
      <c r="AKG59" s="691"/>
      <c r="AKH59" s="691"/>
      <c r="AKI59" s="691"/>
      <c r="AKJ59" s="691"/>
      <c r="AKK59" s="691"/>
      <c r="AKL59" s="691"/>
      <c r="AKM59" s="691"/>
      <c r="AKN59" s="691"/>
      <c r="AKO59" s="691"/>
      <c r="AKP59" s="691"/>
      <c r="AKQ59" s="691"/>
      <c r="AKR59" s="691"/>
      <c r="AKS59" s="691"/>
      <c r="AKT59" s="691"/>
      <c r="AKU59" s="691"/>
      <c r="AKV59" s="691"/>
      <c r="AKW59" s="691"/>
      <c r="AKX59" s="691"/>
      <c r="AKY59" s="691"/>
      <c r="AKZ59" s="691"/>
      <c r="ALA59" s="691"/>
      <c r="ALB59" s="691"/>
      <c r="ALC59" s="691"/>
      <c r="ALD59" s="691"/>
      <c r="ALE59" s="691"/>
      <c r="ALF59" s="691"/>
      <c r="ALG59" s="691"/>
      <c r="ALH59" s="691"/>
      <c r="ALI59" s="691"/>
      <c r="ALJ59" s="691"/>
      <c r="ALK59" s="691"/>
      <c r="ALL59" s="691"/>
      <c r="ALM59" s="691"/>
      <c r="ALN59" s="691"/>
      <c r="ALO59" s="691"/>
      <c r="ALP59" s="691"/>
      <c r="ALQ59" s="691"/>
      <c r="ALR59" s="691"/>
      <c r="ALS59" s="691"/>
      <c r="ALT59" s="691"/>
      <c r="ALU59" s="691"/>
      <c r="ALV59" s="691"/>
      <c r="ALW59" s="691"/>
      <c r="ALX59" s="691"/>
      <c r="ALY59" s="691"/>
      <c r="ALZ59" s="691"/>
      <c r="AMA59" s="691"/>
      <c r="AMB59" s="691"/>
      <c r="AMC59" s="691"/>
      <c r="AMD59" s="691"/>
      <c r="AME59" s="691"/>
      <c r="AMF59" s="691"/>
      <c r="AMG59" s="691"/>
      <c r="AMH59" s="691"/>
      <c r="AMI59" s="691"/>
      <c r="AMJ59" s="691"/>
    </row>
    <row r="60" spans="1:1024" x14ac:dyDescent="0.2">
      <c r="A60" s="691"/>
      <c r="B60" s="726"/>
      <c r="C60" s="723"/>
      <c r="D60" s="720"/>
      <c r="E60" s="720"/>
      <c r="F60" s="720"/>
      <c r="G60" s="720"/>
      <c r="H60" s="720"/>
      <c r="I60" s="720"/>
      <c r="J60" s="720"/>
      <c r="K60" s="720"/>
      <c r="L60" s="720"/>
      <c r="M60" s="720"/>
      <c r="N60" s="720"/>
      <c r="O60" s="720"/>
      <c r="P60" s="720"/>
      <c r="Q60" s="720"/>
      <c r="R60" s="721"/>
      <c r="S60" s="720"/>
      <c r="T60" s="720"/>
      <c r="U60" s="727" t="s">
        <v>507</v>
      </c>
      <c r="V60" s="704" t="s">
        <v>124</v>
      </c>
      <c r="W60" s="722" t="s">
        <v>498</v>
      </c>
      <c r="X60" s="696"/>
      <c r="Y60" s="696"/>
      <c r="Z60" s="696"/>
      <c r="AA60" s="696"/>
      <c r="AB60" s="696"/>
      <c r="AC60" s="696"/>
      <c r="AD60" s="696"/>
      <c r="AE60" s="696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705">
        <v>0</v>
      </c>
      <c r="DA60" s="706">
        <v>0</v>
      </c>
      <c r="DB60" s="706">
        <v>0</v>
      </c>
      <c r="DC60" s="706">
        <v>0</v>
      </c>
      <c r="DD60" s="706">
        <v>0</v>
      </c>
      <c r="DE60" s="706">
        <v>0</v>
      </c>
      <c r="DF60" s="706">
        <v>0</v>
      </c>
      <c r="DG60" s="706">
        <v>0</v>
      </c>
      <c r="DH60" s="706">
        <v>0</v>
      </c>
      <c r="DI60" s="706">
        <v>0</v>
      </c>
      <c r="DJ60" s="706">
        <v>0</v>
      </c>
      <c r="DK60" s="706">
        <v>0</v>
      </c>
      <c r="DL60" s="706">
        <v>0</v>
      </c>
      <c r="DM60" s="706">
        <v>0</v>
      </c>
      <c r="DN60" s="706">
        <v>0</v>
      </c>
      <c r="DO60" s="706">
        <v>0</v>
      </c>
      <c r="DP60" s="706">
        <v>0</v>
      </c>
      <c r="DQ60" s="706">
        <v>0</v>
      </c>
      <c r="DR60" s="706">
        <v>0</v>
      </c>
      <c r="DS60" s="706">
        <v>0</v>
      </c>
      <c r="DT60" s="706">
        <v>0</v>
      </c>
      <c r="DU60" s="706">
        <v>0</v>
      </c>
      <c r="DV60" s="706">
        <v>0</v>
      </c>
      <c r="DW60" s="707">
        <v>0</v>
      </c>
      <c r="DX60" s="470"/>
      <c r="DY60" s="691"/>
      <c r="DZ60" s="691"/>
      <c r="EA60" s="691"/>
      <c r="EB60" s="691"/>
      <c r="EC60" s="691"/>
      <c r="ED60" s="691"/>
      <c r="EE60" s="691"/>
      <c r="EF60" s="691"/>
      <c r="EG60" s="691"/>
      <c r="EH60" s="691"/>
      <c r="EI60" s="691"/>
      <c r="EJ60" s="691"/>
      <c r="EK60" s="691"/>
      <c r="EL60" s="691"/>
      <c r="EM60" s="691"/>
      <c r="EN60" s="691"/>
      <c r="EO60" s="691"/>
      <c r="EP60" s="691"/>
      <c r="EQ60" s="691"/>
      <c r="ER60" s="691"/>
      <c r="ES60" s="691"/>
      <c r="ET60" s="691"/>
      <c r="EU60" s="691"/>
      <c r="EV60" s="691"/>
      <c r="EW60" s="691"/>
      <c r="EX60" s="691"/>
      <c r="EY60" s="691"/>
      <c r="EZ60" s="691"/>
      <c r="FA60" s="691"/>
      <c r="FB60" s="691"/>
      <c r="FC60" s="691"/>
      <c r="FD60" s="691"/>
      <c r="FE60" s="691"/>
      <c r="FF60" s="691"/>
      <c r="FG60" s="691"/>
      <c r="FH60" s="691"/>
      <c r="FI60" s="691"/>
      <c r="FJ60" s="691"/>
      <c r="FK60" s="691"/>
      <c r="FL60" s="691"/>
      <c r="FM60" s="691"/>
      <c r="FN60" s="691"/>
      <c r="FO60" s="691"/>
      <c r="FP60" s="691"/>
      <c r="FQ60" s="691"/>
      <c r="FR60" s="691"/>
      <c r="FS60" s="691"/>
      <c r="FT60" s="691"/>
      <c r="FU60" s="691"/>
      <c r="FV60" s="691"/>
      <c r="FW60" s="691"/>
      <c r="FX60" s="691"/>
      <c r="FY60" s="691"/>
      <c r="FZ60" s="691"/>
      <c r="GA60" s="691"/>
      <c r="GB60" s="691"/>
      <c r="GC60" s="691"/>
      <c r="GD60" s="691"/>
      <c r="GE60" s="691"/>
      <c r="GF60" s="691"/>
      <c r="GG60" s="691"/>
      <c r="GH60" s="691"/>
      <c r="GI60" s="691"/>
      <c r="GJ60" s="691"/>
      <c r="GK60" s="691"/>
      <c r="GL60" s="691"/>
      <c r="GM60" s="691"/>
      <c r="GN60" s="691"/>
      <c r="GO60" s="691"/>
      <c r="GP60" s="691"/>
      <c r="GQ60" s="691"/>
      <c r="GR60" s="691"/>
      <c r="GS60" s="691"/>
      <c r="GT60" s="691"/>
      <c r="GU60" s="691"/>
      <c r="GV60" s="691"/>
      <c r="GW60" s="691"/>
      <c r="GX60" s="691"/>
      <c r="GY60" s="691"/>
      <c r="GZ60" s="691"/>
      <c r="HA60" s="691"/>
      <c r="HB60" s="691"/>
      <c r="HC60" s="691"/>
      <c r="HD60" s="691"/>
      <c r="HE60" s="691"/>
      <c r="HF60" s="691"/>
      <c r="HG60" s="691"/>
      <c r="HH60" s="691"/>
      <c r="HI60" s="691"/>
      <c r="HJ60" s="691"/>
      <c r="HK60" s="691"/>
      <c r="HL60" s="691"/>
      <c r="HM60" s="691"/>
      <c r="HN60" s="691"/>
      <c r="HO60" s="691"/>
      <c r="HP60" s="691"/>
      <c r="HQ60" s="691"/>
      <c r="HR60" s="691"/>
      <c r="HS60" s="691"/>
      <c r="HT60" s="691"/>
      <c r="HU60" s="691"/>
      <c r="HV60" s="691"/>
      <c r="HW60" s="691"/>
      <c r="HX60" s="691"/>
      <c r="HY60" s="691"/>
      <c r="HZ60" s="691"/>
      <c r="IA60" s="691"/>
      <c r="IB60" s="691"/>
      <c r="IC60" s="691"/>
      <c r="ID60" s="691"/>
      <c r="IE60" s="691"/>
      <c r="IF60" s="691"/>
      <c r="IG60" s="691"/>
      <c r="IH60" s="691"/>
      <c r="II60" s="691"/>
      <c r="IJ60" s="691"/>
      <c r="IK60" s="691"/>
      <c r="IL60" s="691"/>
      <c r="IM60" s="691"/>
      <c r="IN60" s="691"/>
      <c r="IO60" s="691"/>
      <c r="IP60" s="691"/>
      <c r="IQ60" s="691"/>
      <c r="IR60" s="691"/>
      <c r="IS60" s="691"/>
      <c r="IT60" s="691"/>
      <c r="IU60" s="691"/>
      <c r="IV60" s="691"/>
      <c r="IW60" s="691"/>
      <c r="IX60" s="691"/>
      <c r="IY60" s="691"/>
      <c r="IZ60" s="691"/>
      <c r="JA60" s="691"/>
      <c r="JB60" s="691"/>
      <c r="JC60" s="691"/>
      <c r="JD60" s="691"/>
      <c r="JE60" s="691"/>
      <c r="JF60" s="691"/>
      <c r="JG60" s="691"/>
      <c r="JH60" s="691"/>
      <c r="JI60" s="691"/>
      <c r="JJ60" s="691"/>
      <c r="JK60" s="691"/>
      <c r="JL60" s="691"/>
      <c r="JM60" s="691"/>
      <c r="JN60" s="691"/>
      <c r="JO60" s="691"/>
      <c r="JP60" s="691"/>
      <c r="JQ60" s="691"/>
      <c r="JR60" s="691"/>
      <c r="JS60" s="691"/>
      <c r="JT60" s="691"/>
      <c r="JU60" s="691"/>
      <c r="JV60" s="691"/>
      <c r="JW60" s="691"/>
      <c r="JX60" s="691"/>
      <c r="JY60" s="691"/>
      <c r="JZ60" s="691"/>
      <c r="KA60" s="691"/>
      <c r="KB60" s="691"/>
      <c r="KC60" s="691"/>
      <c r="KD60" s="691"/>
      <c r="KE60" s="691"/>
      <c r="KF60" s="691"/>
      <c r="KG60" s="691"/>
      <c r="KH60" s="691"/>
      <c r="KI60" s="691"/>
      <c r="KJ60" s="691"/>
      <c r="KK60" s="691"/>
      <c r="KL60" s="691"/>
      <c r="KM60" s="691"/>
      <c r="KN60" s="691"/>
      <c r="KO60" s="691"/>
      <c r="KP60" s="691"/>
      <c r="KQ60" s="691"/>
      <c r="KR60" s="691"/>
      <c r="KS60" s="691"/>
      <c r="KT60" s="691"/>
      <c r="KU60" s="691"/>
      <c r="KV60" s="691"/>
      <c r="KW60" s="691"/>
      <c r="KX60" s="691"/>
      <c r="KY60" s="691"/>
      <c r="KZ60" s="691"/>
      <c r="LA60" s="691"/>
      <c r="LB60" s="691"/>
      <c r="LC60" s="691"/>
      <c r="LD60" s="691"/>
      <c r="LE60" s="691"/>
      <c r="LF60" s="691"/>
      <c r="LG60" s="691"/>
      <c r="LH60" s="691"/>
      <c r="LI60" s="691"/>
      <c r="LJ60" s="691"/>
      <c r="LK60" s="691"/>
      <c r="LL60" s="691"/>
      <c r="LM60" s="691"/>
      <c r="LN60" s="691"/>
      <c r="LO60" s="691"/>
      <c r="LP60" s="691"/>
      <c r="LQ60" s="691"/>
      <c r="LR60" s="691"/>
      <c r="LS60" s="691"/>
      <c r="LT60" s="691"/>
      <c r="LU60" s="691"/>
      <c r="LV60" s="691"/>
      <c r="LW60" s="691"/>
      <c r="LX60" s="691"/>
      <c r="LY60" s="691"/>
      <c r="LZ60" s="691"/>
      <c r="MA60" s="691"/>
      <c r="MB60" s="691"/>
      <c r="MC60" s="691"/>
      <c r="MD60" s="691"/>
      <c r="ME60" s="691"/>
      <c r="MF60" s="691"/>
      <c r="MG60" s="691"/>
      <c r="MH60" s="691"/>
      <c r="MI60" s="691"/>
      <c r="MJ60" s="691"/>
      <c r="MK60" s="691"/>
      <c r="ML60" s="691"/>
      <c r="MM60" s="691"/>
      <c r="MN60" s="691"/>
      <c r="MO60" s="691"/>
      <c r="MP60" s="691"/>
      <c r="MQ60" s="691"/>
      <c r="MR60" s="691"/>
      <c r="MS60" s="691"/>
      <c r="MT60" s="691"/>
      <c r="MU60" s="691"/>
      <c r="MV60" s="691"/>
      <c r="MW60" s="691"/>
      <c r="MX60" s="691"/>
      <c r="MY60" s="691"/>
      <c r="MZ60" s="691"/>
      <c r="NA60" s="691"/>
      <c r="NB60" s="691"/>
      <c r="NC60" s="691"/>
      <c r="ND60" s="691"/>
      <c r="NE60" s="691"/>
      <c r="NF60" s="691"/>
      <c r="NG60" s="691"/>
      <c r="NH60" s="691"/>
      <c r="NI60" s="691"/>
      <c r="NJ60" s="691"/>
      <c r="NK60" s="691"/>
      <c r="NL60" s="691"/>
      <c r="NM60" s="691"/>
      <c r="NN60" s="691"/>
      <c r="NO60" s="691"/>
      <c r="NP60" s="691"/>
      <c r="NQ60" s="691"/>
      <c r="NR60" s="691"/>
      <c r="NS60" s="691"/>
      <c r="NT60" s="691"/>
      <c r="NU60" s="691"/>
      <c r="NV60" s="691"/>
      <c r="NW60" s="691"/>
      <c r="NX60" s="691"/>
      <c r="NY60" s="691"/>
      <c r="NZ60" s="691"/>
      <c r="OA60" s="691"/>
      <c r="OB60" s="691"/>
      <c r="OC60" s="691"/>
      <c r="OD60" s="691"/>
      <c r="OE60" s="691"/>
      <c r="OF60" s="691"/>
      <c r="OG60" s="691"/>
      <c r="OH60" s="691"/>
      <c r="OI60" s="691"/>
      <c r="OJ60" s="691"/>
      <c r="OK60" s="691"/>
      <c r="OL60" s="691"/>
      <c r="OM60" s="691"/>
      <c r="ON60" s="691"/>
      <c r="OO60" s="691"/>
      <c r="OP60" s="691"/>
      <c r="OQ60" s="691"/>
      <c r="OR60" s="691"/>
      <c r="OS60" s="691"/>
      <c r="OT60" s="691"/>
      <c r="OU60" s="691"/>
      <c r="OV60" s="691"/>
      <c r="OW60" s="691"/>
      <c r="OX60" s="691"/>
      <c r="OY60" s="691"/>
      <c r="OZ60" s="691"/>
      <c r="PA60" s="691"/>
      <c r="PB60" s="691"/>
      <c r="PC60" s="691"/>
      <c r="PD60" s="691"/>
      <c r="PE60" s="691"/>
      <c r="PF60" s="691"/>
      <c r="PG60" s="691"/>
      <c r="PH60" s="691"/>
      <c r="PI60" s="691"/>
      <c r="PJ60" s="691"/>
      <c r="PK60" s="691"/>
      <c r="PL60" s="691"/>
      <c r="PM60" s="691"/>
      <c r="PN60" s="691"/>
      <c r="PO60" s="691"/>
      <c r="PP60" s="691"/>
      <c r="PQ60" s="691"/>
      <c r="PR60" s="691"/>
      <c r="PS60" s="691"/>
      <c r="PT60" s="691"/>
      <c r="PU60" s="691"/>
      <c r="PV60" s="691"/>
      <c r="PW60" s="691"/>
      <c r="PX60" s="691"/>
      <c r="PY60" s="691"/>
      <c r="PZ60" s="691"/>
      <c r="QA60" s="691"/>
      <c r="QB60" s="691"/>
      <c r="QC60" s="691"/>
      <c r="QD60" s="691"/>
      <c r="QE60" s="691"/>
      <c r="QF60" s="691"/>
      <c r="QG60" s="691"/>
      <c r="QH60" s="691"/>
      <c r="QI60" s="691"/>
      <c r="QJ60" s="691"/>
      <c r="QK60" s="691"/>
      <c r="QL60" s="691"/>
      <c r="QM60" s="691"/>
      <c r="QN60" s="691"/>
      <c r="QO60" s="691"/>
      <c r="QP60" s="691"/>
      <c r="QQ60" s="691"/>
      <c r="QR60" s="691"/>
      <c r="QS60" s="691"/>
      <c r="QT60" s="691"/>
      <c r="QU60" s="691"/>
      <c r="QV60" s="691"/>
      <c r="QW60" s="691"/>
      <c r="QX60" s="691"/>
      <c r="QY60" s="691"/>
      <c r="QZ60" s="691"/>
      <c r="RA60" s="691"/>
      <c r="RB60" s="691"/>
      <c r="RC60" s="691"/>
      <c r="RD60" s="691"/>
      <c r="RE60" s="691"/>
      <c r="RF60" s="691"/>
      <c r="RG60" s="691"/>
      <c r="RH60" s="691"/>
      <c r="RI60" s="691"/>
      <c r="RJ60" s="691"/>
      <c r="RK60" s="691"/>
      <c r="RL60" s="691"/>
      <c r="RM60" s="691"/>
      <c r="RN60" s="691"/>
      <c r="RO60" s="691"/>
      <c r="RP60" s="691"/>
      <c r="RQ60" s="691"/>
      <c r="RR60" s="691"/>
      <c r="RS60" s="691"/>
      <c r="RT60" s="691"/>
      <c r="RU60" s="691"/>
      <c r="RV60" s="691"/>
      <c r="RW60" s="691"/>
      <c r="RX60" s="691"/>
      <c r="RY60" s="691"/>
      <c r="RZ60" s="691"/>
      <c r="SA60" s="691"/>
      <c r="SB60" s="691"/>
      <c r="SC60" s="691"/>
      <c r="SD60" s="691"/>
      <c r="SE60" s="691"/>
      <c r="SF60" s="691"/>
      <c r="SG60" s="691"/>
      <c r="SH60" s="691"/>
      <c r="SI60" s="691"/>
      <c r="SJ60" s="691"/>
      <c r="SK60" s="691"/>
      <c r="SL60" s="691"/>
      <c r="SM60" s="691"/>
      <c r="SN60" s="691"/>
      <c r="SO60" s="691"/>
      <c r="SP60" s="691"/>
      <c r="SQ60" s="691"/>
      <c r="SR60" s="691"/>
      <c r="SS60" s="691"/>
      <c r="ST60" s="691"/>
      <c r="SU60" s="691"/>
      <c r="SV60" s="691"/>
      <c r="SW60" s="691"/>
      <c r="SX60" s="691"/>
      <c r="SY60" s="691"/>
      <c r="SZ60" s="691"/>
      <c r="TA60" s="691"/>
      <c r="TB60" s="691"/>
      <c r="TC60" s="691"/>
      <c r="TD60" s="691"/>
      <c r="TE60" s="691"/>
      <c r="TF60" s="691"/>
      <c r="TG60" s="691"/>
      <c r="TH60" s="691"/>
      <c r="TI60" s="691"/>
      <c r="TJ60" s="691"/>
      <c r="TK60" s="691"/>
      <c r="TL60" s="691"/>
      <c r="TM60" s="691"/>
      <c r="TN60" s="691"/>
      <c r="TO60" s="691"/>
      <c r="TP60" s="691"/>
      <c r="TQ60" s="691"/>
      <c r="TR60" s="691"/>
      <c r="TS60" s="691"/>
      <c r="TT60" s="691"/>
      <c r="TU60" s="691"/>
      <c r="TV60" s="691"/>
      <c r="TW60" s="691"/>
      <c r="TX60" s="691"/>
      <c r="TY60" s="691"/>
      <c r="TZ60" s="691"/>
      <c r="UA60" s="691"/>
      <c r="UB60" s="691"/>
      <c r="UC60" s="691"/>
      <c r="UD60" s="691"/>
      <c r="UE60" s="691"/>
      <c r="UF60" s="691"/>
      <c r="UG60" s="691"/>
      <c r="UH60" s="691"/>
      <c r="UI60" s="691"/>
      <c r="UJ60" s="691"/>
      <c r="UK60" s="691"/>
      <c r="UL60" s="691"/>
      <c r="UM60" s="691"/>
      <c r="UN60" s="691"/>
      <c r="UO60" s="691"/>
      <c r="UP60" s="691"/>
      <c r="UQ60" s="691"/>
      <c r="UR60" s="691"/>
      <c r="US60" s="691"/>
      <c r="UT60" s="691"/>
      <c r="UU60" s="691"/>
      <c r="UV60" s="691"/>
      <c r="UW60" s="691"/>
      <c r="UX60" s="691"/>
      <c r="UY60" s="691"/>
      <c r="UZ60" s="691"/>
      <c r="VA60" s="691"/>
      <c r="VB60" s="691"/>
      <c r="VC60" s="691"/>
      <c r="VD60" s="691"/>
      <c r="VE60" s="691"/>
      <c r="VF60" s="691"/>
      <c r="VG60" s="691"/>
      <c r="VH60" s="691"/>
      <c r="VI60" s="691"/>
      <c r="VJ60" s="691"/>
      <c r="VK60" s="691"/>
      <c r="VL60" s="691"/>
      <c r="VM60" s="691"/>
      <c r="VN60" s="691"/>
      <c r="VO60" s="691"/>
      <c r="VP60" s="691"/>
      <c r="VQ60" s="691"/>
      <c r="VR60" s="691"/>
      <c r="VS60" s="691"/>
      <c r="VT60" s="691"/>
      <c r="VU60" s="691"/>
      <c r="VV60" s="691"/>
      <c r="VW60" s="691"/>
      <c r="VX60" s="691"/>
      <c r="VY60" s="691"/>
      <c r="VZ60" s="691"/>
      <c r="WA60" s="691"/>
      <c r="WB60" s="691"/>
      <c r="WC60" s="691"/>
      <c r="WD60" s="691"/>
      <c r="WE60" s="691"/>
      <c r="WF60" s="691"/>
      <c r="WG60" s="691"/>
      <c r="WH60" s="691"/>
      <c r="WI60" s="691"/>
      <c r="WJ60" s="691"/>
      <c r="WK60" s="691"/>
      <c r="WL60" s="691"/>
      <c r="WM60" s="691"/>
      <c r="WN60" s="691"/>
      <c r="WO60" s="691"/>
      <c r="WP60" s="691"/>
      <c r="WQ60" s="691"/>
      <c r="WR60" s="691"/>
      <c r="WS60" s="691"/>
      <c r="WT60" s="691"/>
      <c r="WU60" s="691"/>
      <c r="WV60" s="691"/>
      <c r="WW60" s="691"/>
      <c r="WX60" s="691"/>
      <c r="WY60" s="691"/>
      <c r="WZ60" s="691"/>
      <c r="XA60" s="691"/>
      <c r="XB60" s="691"/>
      <c r="XC60" s="691"/>
      <c r="XD60" s="691"/>
      <c r="XE60" s="691"/>
      <c r="XF60" s="691"/>
      <c r="XG60" s="691"/>
      <c r="XH60" s="691"/>
      <c r="XI60" s="691"/>
      <c r="XJ60" s="691"/>
      <c r="XK60" s="691"/>
      <c r="XL60" s="691"/>
      <c r="XM60" s="691"/>
      <c r="XN60" s="691"/>
      <c r="XO60" s="691"/>
      <c r="XP60" s="691"/>
      <c r="XQ60" s="691"/>
      <c r="XR60" s="691"/>
      <c r="XS60" s="691"/>
      <c r="XT60" s="691"/>
      <c r="XU60" s="691"/>
      <c r="XV60" s="691"/>
      <c r="XW60" s="691"/>
      <c r="XX60" s="691"/>
      <c r="XY60" s="691"/>
      <c r="XZ60" s="691"/>
      <c r="YA60" s="691"/>
      <c r="YB60" s="691"/>
      <c r="YC60" s="691"/>
      <c r="YD60" s="691"/>
      <c r="YE60" s="691"/>
      <c r="YF60" s="691"/>
      <c r="YG60" s="691"/>
      <c r="YH60" s="691"/>
      <c r="YI60" s="691"/>
      <c r="YJ60" s="691"/>
      <c r="YK60" s="691"/>
      <c r="YL60" s="691"/>
      <c r="YM60" s="691"/>
      <c r="YN60" s="691"/>
      <c r="YO60" s="691"/>
      <c r="YP60" s="691"/>
      <c r="YQ60" s="691"/>
      <c r="YR60" s="691"/>
      <c r="YS60" s="691"/>
      <c r="YT60" s="691"/>
      <c r="YU60" s="691"/>
      <c r="YV60" s="691"/>
      <c r="YW60" s="691"/>
      <c r="YX60" s="691"/>
      <c r="YY60" s="691"/>
      <c r="YZ60" s="691"/>
      <c r="ZA60" s="691"/>
      <c r="ZB60" s="691"/>
      <c r="ZC60" s="691"/>
      <c r="ZD60" s="691"/>
      <c r="ZE60" s="691"/>
      <c r="ZF60" s="691"/>
      <c r="ZG60" s="691"/>
      <c r="ZH60" s="691"/>
      <c r="ZI60" s="691"/>
      <c r="ZJ60" s="691"/>
      <c r="ZK60" s="691"/>
      <c r="ZL60" s="691"/>
      <c r="ZM60" s="691"/>
      <c r="ZN60" s="691"/>
      <c r="ZO60" s="691"/>
      <c r="ZP60" s="691"/>
      <c r="ZQ60" s="691"/>
      <c r="ZR60" s="691"/>
      <c r="ZS60" s="691"/>
      <c r="ZT60" s="691"/>
      <c r="ZU60" s="691"/>
      <c r="ZV60" s="691"/>
      <c r="ZW60" s="691"/>
      <c r="ZX60" s="691"/>
      <c r="ZY60" s="691"/>
      <c r="ZZ60" s="691"/>
      <c r="AAA60" s="691"/>
      <c r="AAB60" s="691"/>
      <c r="AAC60" s="691"/>
      <c r="AAD60" s="691"/>
      <c r="AAE60" s="691"/>
      <c r="AAF60" s="691"/>
      <c r="AAG60" s="691"/>
      <c r="AAH60" s="691"/>
      <c r="AAI60" s="691"/>
      <c r="AAJ60" s="691"/>
      <c r="AAK60" s="691"/>
      <c r="AAL60" s="691"/>
      <c r="AAM60" s="691"/>
      <c r="AAN60" s="691"/>
      <c r="AAO60" s="691"/>
      <c r="AAP60" s="691"/>
      <c r="AAQ60" s="691"/>
      <c r="AAR60" s="691"/>
      <c r="AAS60" s="691"/>
      <c r="AAT60" s="691"/>
      <c r="AAU60" s="691"/>
      <c r="AAV60" s="691"/>
      <c r="AAW60" s="691"/>
      <c r="AAX60" s="691"/>
      <c r="AAY60" s="691"/>
      <c r="AAZ60" s="691"/>
      <c r="ABA60" s="691"/>
      <c r="ABB60" s="691"/>
      <c r="ABC60" s="691"/>
      <c r="ABD60" s="691"/>
      <c r="ABE60" s="691"/>
      <c r="ABF60" s="691"/>
      <c r="ABG60" s="691"/>
      <c r="ABH60" s="691"/>
      <c r="ABI60" s="691"/>
      <c r="ABJ60" s="691"/>
      <c r="ABK60" s="691"/>
      <c r="ABL60" s="691"/>
      <c r="ABM60" s="691"/>
      <c r="ABN60" s="691"/>
      <c r="ABO60" s="691"/>
      <c r="ABP60" s="691"/>
      <c r="ABQ60" s="691"/>
      <c r="ABR60" s="691"/>
      <c r="ABS60" s="691"/>
      <c r="ABT60" s="691"/>
      <c r="ABU60" s="691"/>
      <c r="ABV60" s="691"/>
      <c r="ABW60" s="691"/>
      <c r="ABX60" s="691"/>
      <c r="ABY60" s="691"/>
      <c r="ABZ60" s="691"/>
      <c r="ACA60" s="691"/>
      <c r="ACB60" s="691"/>
      <c r="ACC60" s="691"/>
      <c r="ACD60" s="691"/>
      <c r="ACE60" s="691"/>
      <c r="ACF60" s="691"/>
      <c r="ACG60" s="691"/>
      <c r="ACH60" s="691"/>
      <c r="ACI60" s="691"/>
      <c r="ACJ60" s="691"/>
      <c r="ACK60" s="691"/>
      <c r="ACL60" s="691"/>
      <c r="ACM60" s="691"/>
      <c r="ACN60" s="691"/>
      <c r="ACO60" s="691"/>
      <c r="ACP60" s="691"/>
      <c r="ACQ60" s="691"/>
      <c r="ACR60" s="691"/>
      <c r="ACS60" s="691"/>
      <c r="ACT60" s="691"/>
      <c r="ACU60" s="691"/>
      <c r="ACV60" s="691"/>
      <c r="ACW60" s="691"/>
      <c r="ACX60" s="691"/>
      <c r="ACY60" s="691"/>
      <c r="ACZ60" s="691"/>
      <c r="ADA60" s="691"/>
      <c r="ADB60" s="691"/>
      <c r="ADC60" s="691"/>
      <c r="ADD60" s="691"/>
      <c r="ADE60" s="691"/>
      <c r="ADF60" s="691"/>
      <c r="ADG60" s="691"/>
      <c r="ADH60" s="691"/>
      <c r="ADI60" s="691"/>
      <c r="ADJ60" s="691"/>
      <c r="ADK60" s="691"/>
      <c r="ADL60" s="691"/>
      <c r="ADM60" s="691"/>
      <c r="ADN60" s="691"/>
      <c r="ADO60" s="691"/>
      <c r="ADP60" s="691"/>
      <c r="ADQ60" s="691"/>
      <c r="ADR60" s="691"/>
      <c r="ADS60" s="691"/>
      <c r="ADT60" s="691"/>
      <c r="ADU60" s="691"/>
      <c r="ADV60" s="691"/>
      <c r="ADW60" s="691"/>
      <c r="ADX60" s="691"/>
      <c r="ADY60" s="691"/>
      <c r="ADZ60" s="691"/>
      <c r="AEA60" s="691"/>
      <c r="AEB60" s="691"/>
      <c r="AEC60" s="691"/>
      <c r="AED60" s="691"/>
      <c r="AEE60" s="691"/>
      <c r="AEF60" s="691"/>
      <c r="AEG60" s="691"/>
      <c r="AEH60" s="691"/>
      <c r="AEI60" s="691"/>
      <c r="AEJ60" s="691"/>
      <c r="AEK60" s="691"/>
      <c r="AEL60" s="691"/>
      <c r="AEM60" s="691"/>
      <c r="AEN60" s="691"/>
      <c r="AEO60" s="691"/>
      <c r="AEP60" s="691"/>
      <c r="AEQ60" s="691"/>
      <c r="AER60" s="691"/>
      <c r="AES60" s="691"/>
      <c r="AET60" s="691"/>
      <c r="AEU60" s="691"/>
      <c r="AEV60" s="691"/>
      <c r="AEW60" s="691"/>
      <c r="AEX60" s="691"/>
      <c r="AEY60" s="691"/>
      <c r="AEZ60" s="691"/>
      <c r="AFA60" s="691"/>
      <c r="AFB60" s="691"/>
      <c r="AFC60" s="691"/>
      <c r="AFD60" s="691"/>
      <c r="AFE60" s="691"/>
      <c r="AFF60" s="691"/>
      <c r="AFG60" s="691"/>
      <c r="AFH60" s="691"/>
      <c r="AFI60" s="691"/>
      <c r="AFJ60" s="691"/>
      <c r="AFK60" s="691"/>
      <c r="AFL60" s="691"/>
      <c r="AFM60" s="691"/>
      <c r="AFN60" s="691"/>
      <c r="AFO60" s="691"/>
      <c r="AFP60" s="691"/>
      <c r="AFQ60" s="691"/>
      <c r="AFR60" s="691"/>
      <c r="AFS60" s="691"/>
      <c r="AFT60" s="691"/>
      <c r="AFU60" s="691"/>
      <c r="AFV60" s="691"/>
      <c r="AFW60" s="691"/>
      <c r="AFX60" s="691"/>
      <c r="AFY60" s="691"/>
      <c r="AFZ60" s="691"/>
      <c r="AGA60" s="691"/>
      <c r="AGB60" s="691"/>
      <c r="AGC60" s="691"/>
      <c r="AGD60" s="691"/>
      <c r="AGE60" s="691"/>
      <c r="AGF60" s="691"/>
      <c r="AGG60" s="691"/>
      <c r="AGH60" s="691"/>
      <c r="AGI60" s="691"/>
      <c r="AGJ60" s="691"/>
      <c r="AGK60" s="691"/>
      <c r="AGL60" s="691"/>
      <c r="AGM60" s="691"/>
      <c r="AGN60" s="691"/>
      <c r="AGO60" s="691"/>
      <c r="AGP60" s="691"/>
      <c r="AGQ60" s="691"/>
      <c r="AGR60" s="691"/>
      <c r="AGS60" s="691"/>
      <c r="AGT60" s="691"/>
      <c r="AGU60" s="691"/>
      <c r="AGV60" s="691"/>
      <c r="AGW60" s="691"/>
      <c r="AGX60" s="691"/>
      <c r="AGY60" s="691"/>
      <c r="AGZ60" s="691"/>
      <c r="AHA60" s="691"/>
      <c r="AHB60" s="691"/>
      <c r="AHC60" s="691"/>
      <c r="AHD60" s="691"/>
      <c r="AHE60" s="691"/>
      <c r="AHF60" s="691"/>
      <c r="AHG60" s="691"/>
      <c r="AHH60" s="691"/>
      <c r="AHI60" s="691"/>
      <c r="AHJ60" s="691"/>
      <c r="AHK60" s="691"/>
      <c r="AHL60" s="691"/>
      <c r="AHM60" s="691"/>
      <c r="AHN60" s="691"/>
      <c r="AHO60" s="691"/>
      <c r="AHP60" s="691"/>
      <c r="AHQ60" s="691"/>
      <c r="AHR60" s="691"/>
      <c r="AHS60" s="691"/>
      <c r="AHT60" s="691"/>
      <c r="AHU60" s="691"/>
      <c r="AHV60" s="691"/>
      <c r="AHW60" s="691"/>
      <c r="AHX60" s="691"/>
      <c r="AHY60" s="691"/>
      <c r="AHZ60" s="691"/>
      <c r="AIA60" s="691"/>
      <c r="AIB60" s="691"/>
      <c r="AIC60" s="691"/>
      <c r="AID60" s="691"/>
      <c r="AIE60" s="691"/>
      <c r="AIF60" s="691"/>
      <c r="AIG60" s="691"/>
      <c r="AIH60" s="691"/>
      <c r="AII60" s="691"/>
      <c r="AIJ60" s="691"/>
      <c r="AIK60" s="691"/>
      <c r="AIL60" s="691"/>
      <c r="AIM60" s="691"/>
      <c r="AIN60" s="691"/>
      <c r="AIO60" s="691"/>
      <c r="AIP60" s="691"/>
      <c r="AIQ60" s="691"/>
      <c r="AIR60" s="691"/>
      <c r="AIS60" s="691"/>
      <c r="AIT60" s="691"/>
      <c r="AIU60" s="691"/>
      <c r="AIV60" s="691"/>
      <c r="AIW60" s="691"/>
      <c r="AIX60" s="691"/>
      <c r="AIY60" s="691"/>
      <c r="AIZ60" s="691"/>
      <c r="AJA60" s="691"/>
      <c r="AJB60" s="691"/>
      <c r="AJC60" s="691"/>
      <c r="AJD60" s="691"/>
      <c r="AJE60" s="691"/>
      <c r="AJF60" s="691"/>
      <c r="AJG60" s="691"/>
      <c r="AJH60" s="691"/>
      <c r="AJI60" s="691"/>
      <c r="AJJ60" s="691"/>
      <c r="AJK60" s="691"/>
      <c r="AJL60" s="691"/>
      <c r="AJM60" s="691"/>
      <c r="AJN60" s="691"/>
      <c r="AJO60" s="691"/>
      <c r="AJP60" s="691"/>
      <c r="AJQ60" s="691"/>
      <c r="AJR60" s="691"/>
      <c r="AJS60" s="691"/>
      <c r="AJT60" s="691"/>
      <c r="AJU60" s="691"/>
      <c r="AJV60" s="691"/>
      <c r="AJW60" s="691"/>
      <c r="AJX60" s="691"/>
      <c r="AJY60" s="691"/>
      <c r="AJZ60" s="691"/>
      <c r="AKA60" s="691"/>
      <c r="AKB60" s="691"/>
      <c r="AKC60" s="691"/>
      <c r="AKD60" s="691"/>
      <c r="AKE60" s="691"/>
      <c r="AKF60" s="691"/>
      <c r="AKG60" s="691"/>
      <c r="AKH60" s="691"/>
      <c r="AKI60" s="691"/>
      <c r="AKJ60" s="691"/>
      <c r="AKK60" s="691"/>
      <c r="AKL60" s="691"/>
      <c r="AKM60" s="691"/>
      <c r="AKN60" s="691"/>
      <c r="AKO60" s="691"/>
      <c r="AKP60" s="691"/>
      <c r="AKQ60" s="691"/>
      <c r="AKR60" s="691"/>
      <c r="AKS60" s="691"/>
      <c r="AKT60" s="691"/>
      <c r="AKU60" s="691"/>
      <c r="AKV60" s="691"/>
      <c r="AKW60" s="691"/>
      <c r="AKX60" s="691"/>
      <c r="AKY60" s="691"/>
      <c r="AKZ60" s="691"/>
      <c r="ALA60" s="691"/>
      <c r="ALB60" s="691"/>
      <c r="ALC60" s="691"/>
      <c r="ALD60" s="691"/>
      <c r="ALE60" s="691"/>
      <c r="ALF60" s="691"/>
      <c r="ALG60" s="691"/>
      <c r="ALH60" s="691"/>
      <c r="ALI60" s="691"/>
      <c r="ALJ60" s="691"/>
      <c r="ALK60" s="691"/>
      <c r="ALL60" s="691"/>
      <c r="ALM60" s="691"/>
      <c r="ALN60" s="691"/>
      <c r="ALO60" s="691"/>
      <c r="ALP60" s="691"/>
      <c r="ALQ60" s="691"/>
      <c r="ALR60" s="691"/>
      <c r="ALS60" s="691"/>
      <c r="ALT60" s="691"/>
      <c r="ALU60" s="691"/>
      <c r="ALV60" s="691"/>
      <c r="ALW60" s="691"/>
      <c r="ALX60" s="691"/>
      <c r="ALY60" s="691"/>
      <c r="ALZ60" s="691"/>
      <c r="AMA60" s="691"/>
      <c r="AMB60" s="691"/>
      <c r="AMC60" s="691"/>
      <c r="AMD60" s="691"/>
      <c r="AME60" s="691"/>
      <c r="AMF60" s="691"/>
      <c r="AMG60" s="691"/>
      <c r="AMH60" s="691"/>
      <c r="AMI60" s="691"/>
      <c r="AMJ60" s="691"/>
    </row>
    <row r="61" spans="1:1024" ht="15.75" thickBot="1" x14ac:dyDescent="0.25">
      <c r="A61" s="691"/>
      <c r="B61" s="728"/>
      <c r="C61" s="729"/>
      <c r="D61" s="730"/>
      <c r="E61" s="730"/>
      <c r="F61" s="730"/>
      <c r="G61" s="730"/>
      <c r="H61" s="730"/>
      <c r="I61" s="730"/>
      <c r="J61" s="730"/>
      <c r="K61" s="730"/>
      <c r="L61" s="730"/>
      <c r="M61" s="730"/>
      <c r="N61" s="730"/>
      <c r="O61" s="730"/>
      <c r="P61" s="730"/>
      <c r="Q61" s="730"/>
      <c r="R61" s="731"/>
      <c r="S61" s="730"/>
      <c r="T61" s="730"/>
      <c r="U61" s="732" t="s">
        <v>127</v>
      </c>
      <c r="V61" s="733" t="s">
        <v>508</v>
      </c>
      <c r="W61" s="734" t="s">
        <v>498</v>
      </c>
      <c r="X61" s="735">
        <v>558.09999999999991</v>
      </c>
      <c r="Y61" s="735">
        <v>558.38349999999991</v>
      </c>
      <c r="Z61" s="735">
        <v>558.6514075</v>
      </c>
      <c r="AA61" s="735">
        <v>558.90458008749999</v>
      </c>
      <c r="AB61" s="735">
        <v>559.14382818268746</v>
      </c>
      <c r="AC61" s="735">
        <v>559.36991763263961</v>
      </c>
      <c r="AD61" s="735">
        <v>559.58357216284446</v>
      </c>
      <c r="AE61" s="735">
        <v>559.78547569388797</v>
      </c>
      <c r="AF61" s="735">
        <v>559.97627453072414</v>
      </c>
      <c r="AG61" s="735">
        <v>560.15657943153428</v>
      </c>
      <c r="AH61" s="735">
        <v>560.32696756279995</v>
      </c>
      <c r="AI61" s="735">
        <v>560.48798434684591</v>
      </c>
      <c r="AJ61" s="735">
        <v>560.64014520776936</v>
      </c>
      <c r="AK61" s="735">
        <v>560.78393722134206</v>
      </c>
      <c r="AL61" s="735">
        <v>560.91982067416825</v>
      </c>
      <c r="AM61" s="735">
        <v>2.9482305370890654</v>
      </c>
      <c r="AN61" s="735">
        <v>2.7860778575491674</v>
      </c>
      <c r="AO61" s="735">
        <v>2.632843575383963</v>
      </c>
      <c r="AP61" s="735">
        <v>2.4880371787378448</v>
      </c>
      <c r="AQ61" s="735">
        <v>2.3511951339072632</v>
      </c>
      <c r="AR61" s="735">
        <v>0</v>
      </c>
      <c r="AS61" s="735">
        <v>0</v>
      </c>
      <c r="AT61" s="735">
        <v>0</v>
      </c>
      <c r="AU61" s="735">
        <v>0</v>
      </c>
      <c r="AV61" s="735">
        <v>0</v>
      </c>
      <c r="AW61" s="735">
        <v>0</v>
      </c>
      <c r="AX61" s="735">
        <v>0</v>
      </c>
      <c r="AY61" s="735">
        <v>0</v>
      </c>
      <c r="AZ61" s="735">
        <v>0</v>
      </c>
      <c r="BA61" s="735">
        <v>0</v>
      </c>
      <c r="BB61" s="735">
        <v>0</v>
      </c>
      <c r="BC61" s="735">
        <v>0</v>
      </c>
      <c r="BD61" s="735">
        <v>0</v>
      </c>
      <c r="BE61" s="735">
        <v>0</v>
      </c>
      <c r="BF61" s="735">
        <v>0</v>
      </c>
      <c r="BG61" s="735">
        <v>0</v>
      </c>
      <c r="BH61" s="735">
        <v>0</v>
      </c>
      <c r="BI61" s="735">
        <v>0</v>
      </c>
      <c r="BJ61" s="735">
        <v>0</v>
      </c>
      <c r="BK61" s="735">
        <v>0</v>
      </c>
      <c r="BL61" s="735">
        <v>0</v>
      </c>
      <c r="BM61" s="735">
        <v>0</v>
      </c>
      <c r="BN61" s="735">
        <v>0</v>
      </c>
      <c r="BO61" s="735">
        <v>0</v>
      </c>
      <c r="BP61" s="735">
        <v>0</v>
      </c>
      <c r="BQ61" s="735">
        <v>0</v>
      </c>
      <c r="BR61" s="735">
        <v>0</v>
      </c>
      <c r="BS61" s="735">
        <v>0</v>
      </c>
      <c r="BT61" s="735">
        <v>0</v>
      </c>
      <c r="BU61" s="735">
        <v>0</v>
      </c>
      <c r="BV61" s="735">
        <v>0</v>
      </c>
      <c r="BW61" s="735">
        <v>0</v>
      </c>
      <c r="BX61" s="735">
        <v>0</v>
      </c>
      <c r="BY61" s="735">
        <v>0</v>
      </c>
      <c r="BZ61" s="735">
        <v>0</v>
      </c>
      <c r="CA61" s="735">
        <v>0</v>
      </c>
      <c r="CB61" s="735">
        <v>0</v>
      </c>
      <c r="CC61" s="735">
        <v>0</v>
      </c>
      <c r="CD61" s="735">
        <v>0</v>
      </c>
      <c r="CE61" s="735">
        <v>0</v>
      </c>
      <c r="CF61" s="735">
        <v>0</v>
      </c>
      <c r="CG61" s="735">
        <v>0</v>
      </c>
      <c r="CH61" s="735">
        <v>0</v>
      </c>
      <c r="CI61" s="735">
        <v>0</v>
      </c>
      <c r="CJ61" s="735">
        <v>0</v>
      </c>
      <c r="CK61" s="735">
        <v>0</v>
      </c>
      <c r="CL61" s="735">
        <v>0</v>
      </c>
      <c r="CM61" s="735">
        <v>0</v>
      </c>
      <c r="CN61" s="735">
        <v>0</v>
      </c>
      <c r="CO61" s="735">
        <v>0</v>
      </c>
      <c r="CP61" s="735">
        <v>0</v>
      </c>
      <c r="CQ61" s="735">
        <v>0</v>
      </c>
      <c r="CR61" s="735">
        <v>0</v>
      </c>
      <c r="CS61" s="735">
        <v>0</v>
      </c>
      <c r="CT61" s="735">
        <v>0</v>
      </c>
      <c r="CU61" s="735">
        <v>0</v>
      </c>
      <c r="CV61" s="735">
        <v>0</v>
      </c>
      <c r="CW61" s="735">
        <v>0</v>
      </c>
      <c r="CX61" s="735">
        <v>0</v>
      </c>
      <c r="CY61" s="736">
        <v>0</v>
      </c>
      <c r="CZ61" s="737">
        <v>0</v>
      </c>
      <c r="DA61" s="738">
        <v>0</v>
      </c>
      <c r="DB61" s="738">
        <v>0</v>
      </c>
      <c r="DC61" s="738">
        <v>0</v>
      </c>
      <c r="DD61" s="738">
        <v>0</v>
      </c>
      <c r="DE61" s="738">
        <v>0</v>
      </c>
      <c r="DF61" s="738">
        <v>0</v>
      </c>
      <c r="DG61" s="738">
        <v>0</v>
      </c>
      <c r="DH61" s="738">
        <v>0</v>
      </c>
      <c r="DI61" s="738">
        <v>0</v>
      </c>
      <c r="DJ61" s="738">
        <v>0</v>
      </c>
      <c r="DK61" s="738">
        <v>0</v>
      </c>
      <c r="DL61" s="738">
        <v>0</v>
      </c>
      <c r="DM61" s="738">
        <v>0</v>
      </c>
      <c r="DN61" s="738">
        <v>0</v>
      </c>
      <c r="DO61" s="738">
        <v>0</v>
      </c>
      <c r="DP61" s="738">
        <v>0</v>
      </c>
      <c r="DQ61" s="738">
        <v>0</v>
      </c>
      <c r="DR61" s="738">
        <v>0</v>
      </c>
      <c r="DS61" s="738">
        <v>0</v>
      </c>
      <c r="DT61" s="738">
        <v>0</v>
      </c>
      <c r="DU61" s="738">
        <v>0</v>
      </c>
      <c r="DV61" s="738">
        <v>0</v>
      </c>
      <c r="DW61" s="739">
        <v>0</v>
      </c>
      <c r="DX61" s="470"/>
      <c r="DY61" s="691"/>
      <c r="DZ61" s="691"/>
      <c r="EA61" s="691"/>
      <c r="EB61" s="691"/>
      <c r="EC61" s="691"/>
      <c r="ED61" s="691"/>
      <c r="EE61" s="691"/>
      <c r="EF61" s="691"/>
      <c r="EG61" s="691"/>
      <c r="EH61" s="691"/>
      <c r="EI61" s="691"/>
      <c r="EJ61" s="691"/>
      <c r="EK61" s="691"/>
      <c r="EL61" s="691"/>
      <c r="EM61" s="691"/>
      <c r="EN61" s="691"/>
      <c r="EO61" s="691"/>
      <c r="EP61" s="691"/>
      <c r="EQ61" s="691"/>
      <c r="ER61" s="691"/>
      <c r="ES61" s="691"/>
      <c r="ET61" s="691"/>
      <c r="EU61" s="691"/>
      <c r="EV61" s="691"/>
      <c r="EW61" s="691"/>
      <c r="EX61" s="691"/>
      <c r="EY61" s="691"/>
      <c r="EZ61" s="691"/>
      <c r="FA61" s="691"/>
      <c r="FB61" s="691"/>
      <c r="FC61" s="691"/>
      <c r="FD61" s="691"/>
      <c r="FE61" s="691"/>
      <c r="FF61" s="691"/>
      <c r="FG61" s="691"/>
      <c r="FH61" s="691"/>
      <c r="FI61" s="691"/>
      <c r="FJ61" s="691"/>
      <c r="FK61" s="691"/>
      <c r="FL61" s="691"/>
      <c r="FM61" s="691"/>
      <c r="FN61" s="691"/>
      <c r="FO61" s="691"/>
      <c r="FP61" s="691"/>
      <c r="FQ61" s="691"/>
      <c r="FR61" s="691"/>
      <c r="FS61" s="691"/>
      <c r="FT61" s="691"/>
      <c r="FU61" s="691"/>
      <c r="FV61" s="691"/>
      <c r="FW61" s="691"/>
      <c r="FX61" s="691"/>
      <c r="FY61" s="691"/>
      <c r="FZ61" s="691"/>
      <c r="GA61" s="691"/>
      <c r="GB61" s="691"/>
      <c r="GC61" s="691"/>
      <c r="GD61" s="691"/>
      <c r="GE61" s="691"/>
      <c r="GF61" s="691"/>
      <c r="GG61" s="691"/>
      <c r="GH61" s="691"/>
      <c r="GI61" s="691"/>
      <c r="GJ61" s="691"/>
      <c r="GK61" s="691"/>
      <c r="GL61" s="691"/>
      <c r="GM61" s="691"/>
      <c r="GN61" s="691"/>
      <c r="GO61" s="691"/>
      <c r="GP61" s="691"/>
      <c r="GQ61" s="691"/>
      <c r="GR61" s="691"/>
      <c r="GS61" s="691"/>
      <c r="GT61" s="691"/>
      <c r="GU61" s="691"/>
      <c r="GV61" s="691"/>
      <c r="GW61" s="691"/>
      <c r="GX61" s="691"/>
      <c r="GY61" s="691"/>
      <c r="GZ61" s="691"/>
      <c r="HA61" s="691"/>
      <c r="HB61" s="691"/>
      <c r="HC61" s="691"/>
      <c r="HD61" s="691"/>
      <c r="HE61" s="691"/>
      <c r="HF61" s="691"/>
      <c r="HG61" s="691"/>
      <c r="HH61" s="691"/>
      <c r="HI61" s="691"/>
      <c r="HJ61" s="691"/>
      <c r="HK61" s="691"/>
      <c r="HL61" s="691"/>
      <c r="HM61" s="691"/>
      <c r="HN61" s="691"/>
      <c r="HO61" s="691"/>
      <c r="HP61" s="691"/>
      <c r="HQ61" s="691"/>
      <c r="HR61" s="691"/>
      <c r="HS61" s="691"/>
      <c r="HT61" s="691"/>
      <c r="HU61" s="691"/>
      <c r="HV61" s="691"/>
      <c r="HW61" s="691"/>
      <c r="HX61" s="691"/>
      <c r="HY61" s="691"/>
      <c r="HZ61" s="691"/>
      <c r="IA61" s="691"/>
      <c r="IB61" s="691"/>
      <c r="IC61" s="691"/>
      <c r="ID61" s="691"/>
      <c r="IE61" s="691"/>
      <c r="IF61" s="691"/>
      <c r="IG61" s="691"/>
      <c r="IH61" s="691"/>
      <c r="II61" s="691"/>
      <c r="IJ61" s="691"/>
      <c r="IK61" s="691"/>
      <c r="IL61" s="691"/>
      <c r="IM61" s="691"/>
      <c r="IN61" s="691"/>
      <c r="IO61" s="691"/>
      <c r="IP61" s="691"/>
      <c r="IQ61" s="691"/>
      <c r="IR61" s="691"/>
      <c r="IS61" s="691"/>
      <c r="IT61" s="691"/>
      <c r="IU61" s="691"/>
      <c r="IV61" s="691"/>
      <c r="IW61" s="691"/>
      <c r="IX61" s="691"/>
      <c r="IY61" s="691"/>
      <c r="IZ61" s="691"/>
      <c r="JA61" s="691"/>
      <c r="JB61" s="691"/>
      <c r="JC61" s="691"/>
      <c r="JD61" s="691"/>
      <c r="JE61" s="691"/>
      <c r="JF61" s="691"/>
      <c r="JG61" s="691"/>
      <c r="JH61" s="691"/>
      <c r="JI61" s="691"/>
      <c r="JJ61" s="691"/>
      <c r="JK61" s="691"/>
      <c r="JL61" s="691"/>
      <c r="JM61" s="691"/>
      <c r="JN61" s="691"/>
      <c r="JO61" s="691"/>
      <c r="JP61" s="691"/>
      <c r="JQ61" s="691"/>
      <c r="JR61" s="691"/>
      <c r="JS61" s="691"/>
      <c r="JT61" s="691"/>
      <c r="JU61" s="691"/>
      <c r="JV61" s="691"/>
      <c r="JW61" s="691"/>
      <c r="JX61" s="691"/>
      <c r="JY61" s="691"/>
      <c r="JZ61" s="691"/>
      <c r="KA61" s="691"/>
      <c r="KB61" s="691"/>
      <c r="KC61" s="691"/>
      <c r="KD61" s="691"/>
      <c r="KE61" s="691"/>
      <c r="KF61" s="691"/>
      <c r="KG61" s="691"/>
      <c r="KH61" s="691"/>
      <c r="KI61" s="691"/>
      <c r="KJ61" s="691"/>
      <c r="KK61" s="691"/>
      <c r="KL61" s="691"/>
      <c r="KM61" s="691"/>
      <c r="KN61" s="691"/>
      <c r="KO61" s="691"/>
      <c r="KP61" s="691"/>
      <c r="KQ61" s="691"/>
      <c r="KR61" s="691"/>
      <c r="KS61" s="691"/>
      <c r="KT61" s="691"/>
      <c r="KU61" s="691"/>
      <c r="KV61" s="691"/>
      <c r="KW61" s="691"/>
      <c r="KX61" s="691"/>
      <c r="KY61" s="691"/>
      <c r="KZ61" s="691"/>
      <c r="LA61" s="691"/>
      <c r="LB61" s="691"/>
      <c r="LC61" s="691"/>
      <c r="LD61" s="691"/>
      <c r="LE61" s="691"/>
      <c r="LF61" s="691"/>
      <c r="LG61" s="691"/>
      <c r="LH61" s="691"/>
      <c r="LI61" s="691"/>
      <c r="LJ61" s="691"/>
      <c r="LK61" s="691"/>
      <c r="LL61" s="691"/>
      <c r="LM61" s="691"/>
      <c r="LN61" s="691"/>
      <c r="LO61" s="691"/>
      <c r="LP61" s="691"/>
      <c r="LQ61" s="691"/>
      <c r="LR61" s="691"/>
      <c r="LS61" s="691"/>
      <c r="LT61" s="691"/>
      <c r="LU61" s="691"/>
      <c r="LV61" s="691"/>
      <c r="LW61" s="691"/>
      <c r="LX61" s="691"/>
      <c r="LY61" s="691"/>
      <c r="LZ61" s="691"/>
      <c r="MA61" s="691"/>
      <c r="MB61" s="691"/>
      <c r="MC61" s="691"/>
      <c r="MD61" s="691"/>
      <c r="ME61" s="691"/>
      <c r="MF61" s="691"/>
      <c r="MG61" s="691"/>
      <c r="MH61" s="691"/>
      <c r="MI61" s="691"/>
      <c r="MJ61" s="691"/>
      <c r="MK61" s="691"/>
      <c r="ML61" s="691"/>
      <c r="MM61" s="691"/>
      <c r="MN61" s="691"/>
      <c r="MO61" s="691"/>
      <c r="MP61" s="691"/>
      <c r="MQ61" s="691"/>
      <c r="MR61" s="691"/>
      <c r="MS61" s="691"/>
      <c r="MT61" s="691"/>
      <c r="MU61" s="691"/>
      <c r="MV61" s="691"/>
      <c r="MW61" s="691"/>
      <c r="MX61" s="691"/>
      <c r="MY61" s="691"/>
      <c r="MZ61" s="691"/>
      <c r="NA61" s="691"/>
      <c r="NB61" s="691"/>
      <c r="NC61" s="691"/>
      <c r="ND61" s="691"/>
      <c r="NE61" s="691"/>
      <c r="NF61" s="691"/>
      <c r="NG61" s="691"/>
      <c r="NH61" s="691"/>
      <c r="NI61" s="691"/>
      <c r="NJ61" s="691"/>
      <c r="NK61" s="691"/>
      <c r="NL61" s="691"/>
      <c r="NM61" s="691"/>
      <c r="NN61" s="691"/>
      <c r="NO61" s="691"/>
      <c r="NP61" s="691"/>
      <c r="NQ61" s="691"/>
      <c r="NR61" s="691"/>
      <c r="NS61" s="691"/>
      <c r="NT61" s="691"/>
      <c r="NU61" s="691"/>
      <c r="NV61" s="691"/>
      <c r="NW61" s="691"/>
      <c r="NX61" s="691"/>
      <c r="NY61" s="691"/>
      <c r="NZ61" s="691"/>
      <c r="OA61" s="691"/>
      <c r="OB61" s="691"/>
      <c r="OC61" s="691"/>
      <c r="OD61" s="691"/>
      <c r="OE61" s="691"/>
      <c r="OF61" s="691"/>
      <c r="OG61" s="691"/>
      <c r="OH61" s="691"/>
      <c r="OI61" s="691"/>
      <c r="OJ61" s="691"/>
      <c r="OK61" s="691"/>
      <c r="OL61" s="691"/>
      <c r="OM61" s="691"/>
      <c r="ON61" s="691"/>
      <c r="OO61" s="691"/>
      <c r="OP61" s="691"/>
      <c r="OQ61" s="691"/>
      <c r="OR61" s="691"/>
      <c r="OS61" s="691"/>
      <c r="OT61" s="691"/>
      <c r="OU61" s="691"/>
      <c r="OV61" s="691"/>
      <c r="OW61" s="691"/>
      <c r="OX61" s="691"/>
      <c r="OY61" s="691"/>
      <c r="OZ61" s="691"/>
      <c r="PA61" s="691"/>
      <c r="PB61" s="691"/>
      <c r="PC61" s="691"/>
      <c r="PD61" s="691"/>
      <c r="PE61" s="691"/>
      <c r="PF61" s="691"/>
      <c r="PG61" s="691"/>
      <c r="PH61" s="691"/>
      <c r="PI61" s="691"/>
      <c r="PJ61" s="691"/>
      <c r="PK61" s="691"/>
      <c r="PL61" s="691"/>
      <c r="PM61" s="691"/>
      <c r="PN61" s="691"/>
      <c r="PO61" s="691"/>
      <c r="PP61" s="691"/>
      <c r="PQ61" s="691"/>
      <c r="PR61" s="691"/>
      <c r="PS61" s="691"/>
      <c r="PT61" s="691"/>
      <c r="PU61" s="691"/>
      <c r="PV61" s="691"/>
      <c r="PW61" s="691"/>
      <c r="PX61" s="691"/>
      <c r="PY61" s="691"/>
      <c r="PZ61" s="691"/>
      <c r="QA61" s="691"/>
      <c r="QB61" s="691"/>
      <c r="QC61" s="691"/>
      <c r="QD61" s="691"/>
      <c r="QE61" s="691"/>
      <c r="QF61" s="691"/>
      <c r="QG61" s="691"/>
      <c r="QH61" s="691"/>
      <c r="QI61" s="691"/>
      <c r="QJ61" s="691"/>
      <c r="QK61" s="691"/>
      <c r="QL61" s="691"/>
      <c r="QM61" s="691"/>
      <c r="QN61" s="691"/>
      <c r="QO61" s="691"/>
      <c r="QP61" s="691"/>
      <c r="QQ61" s="691"/>
      <c r="QR61" s="691"/>
      <c r="QS61" s="691"/>
      <c r="QT61" s="691"/>
      <c r="QU61" s="691"/>
      <c r="QV61" s="691"/>
      <c r="QW61" s="691"/>
      <c r="QX61" s="691"/>
      <c r="QY61" s="691"/>
      <c r="QZ61" s="691"/>
      <c r="RA61" s="691"/>
      <c r="RB61" s="691"/>
      <c r="RC61" s="691"/>
      <c r="RD61" s="691"/>
      <c r="RE61" s="691"/>
      <c r="RF61" s="691"/>
      <c r="RG61" s="691"/>
      <c r="RH61" s="691"/>
      <c r="RI61" s="691"/>
      <c r="RJ61" s="691"/>
      <c r="RK61" s="691"/>
      <c r="RL61" s="691"/>
      <c r="RM61" s="691"/>
      <c r="RN61" s="691"/>
      <c r="RO61" s="691"/>
      <c r="RP61" s="691"/>
      <c r="RQ61" s="691"/>
      <c r="RR61" s="691"/>
      <c r="RS61" s="691"/>
      <c r="RT61" s="691"/>
      <c r="RU61" s="691"/>
      <c r="RV61" s="691"/>
      <c r="RW61" s="691"/>
      <c r="RX61" s="691"/>
      <c r="RY61" s="691"/>
      <c r="RZ61" s="691"/>
      <c r="SA61" s="691"/>
      <c r="SB61" s="691"/>
      <c r="SC61" s="691"/>
      <c r="SD61" s="691"/>
      <c r="SE61" s="691"/>
      <c r="SF61" s="691"/>
      <c r="SG61" s="691"/>
      <c r="SH61" s="691"/>
      <c r="SI61" s="691"/>
      <c r="SJ61" s="691"/>
      <c r="SK61" s="691"/>
      <c r="SL61" s="691"/>
      <c r="SM61" s="691"/>
      <c r="SN61" s="691"/>
      <c r="SO61" s="691"/>
      <c r="SP61" s="691"/>
      <c r="SQ61" s="691"/>
      <c r="SR61" s="691"/>
      <c r="SS61" s="691"/>
      <c r="ST61" s="691"/>
      <c r="SU61" s="691"/>
      <c r="SV61" s="691"/>
      <c r="SW61" s="691"/>
      <c r="SX61" s="691"/>
      <c r="SY61" s="691"/>
      <c r="SZ61" s="691"/>
      <c r="TA61" s="691"/>
      <c r="TB61" s="691"/>
      <c r="TC61" s="691"/>
      <c r="TD61" s="691"/>
      <c r="TE61" s="691"/>
      <c r="TF61" s="691"/>
      <c r="TG61" s="691"/>
      <c r="TH61" s="691"/>
      <c r="TI61" s="691"/>
      <c r="TJ61" s="691"/>
      <c r="TK61" s="691"/>
      <c r="TL61" s="691"/>
      <c r="TM61" s="691"/>
      <c r="TN61" s="691"/>
      <c r="TO61" s="691"/>
      <c r="TP61" s="691"/>
      <c r="TQ61" s="691"/>
      <c r="TR61" s="691"/>
      <c r="TS61" s="691"/>
      <c r="TT61" s="691"/>
      <c r="TU61" s="691"/>
      <c r="TV61" s="691"/>
      <c r="TW61" s="691"/>
      <c r="TX61" s="691"/>
      <c r="TY61" s="691"/>
      <c r="TZ61" s="691"/>
      <c r="UA61" s="691"/>
      <c r="UB61" s="691"/>
      <c r="UC61" s="691"/>
      <c r="UD61" s="691"/>
      <c r="UE61" s="691"/>
      <c r="UF61" s="691"/>
      <c r="UG61" s="691"/>
      <c r="UH61" s="691"/>
      <c r="UI61" s="691"/>
      <c r="UJ61" s="691"/>
      <c r="UK61" s="691"/>
      <c r="UL61" s="691"/>
      <c r="UM61" s="691"/>
      <c r="UN61" s="691"/>
      <c r="UO61" s="691"/>
      <c r="UP61" s="691"/>
      <c r="UQ61" s="691"/>
      <c r="UR61" s="691"/>
      <c r="US61" s="691"/>
      <c r="UT61" s="691"/>
      <c r="UU61" s="691"/>
      <c r="UV61" s="691"/>
      <c r="UW61" s="691"/>
      <c r="UX61" s="691"/>
      <c r="UY61" s="691"/>
      <c r="UZ61" s="691"/>
      <c r="VA61" s="691"/>
      <c r="VB61" s="691"/>
      <c r="VC61" s="691"/>
      <c r="VD61" s="691"/>
      <c r="VE61" s="691"/>
      <c r="VF61" s="691"/>
      <c r="VG61" s="691"/>
      <c r="VH61" s="691"/>
      <c r="VI61" s="691"/>
      <c r="VJ61" s="691"/>
      <c r="VK61" s="691"/>
      <c r="VL61" s="691"/>
      <c r="VM61" s="691"/>
      <c r="VN61" s="691"/>
      <c r="VO61" s="691"/>
      <c r="VP61" s="691"/>
      <c r="VQ61" s="691"/>
      <c r="VR61" s="691"/>
      <c r="VS61" s="691"/>
      <c r="VT61" s="691"/>
      <c r="VU61" s="691"/>
      <c r="VV61" s="691"/>
      <c r="VW61" s="691"/>
      <c r="VX61" s="691"/>
      <c r="VY61" s="691"/>
      <c r="VZ61" s="691"/>
      <c r="WA61" s="691"/>
      <c r="WB61" s="691"/>
      <c r="WC61" s="691"/>
      <c r="WD61" s="691"/>
      <c r="WE61" s="691"/>
      <c r="WF61" s="691"/>
      <c r="WG61" s="691"/>
      <c r="WH61" s="691"/>
      <c r="WI61" s="691"/>
      <c r="WJ61" s="691"/>
      <c r="WK61" s="691"/>
      <c r="WL61" s="691"/>
      <c r="WM61" s="691"/>
      <c r="WN61" s="691"/>
      <c r="WO61" s="691"/>
      <c r="WP61" s="691"/>
      <c r="WQ61" s="691"/>
      <c r="WR61" s="691"/>
      <c r="WS61" s="691"/>
      <c r="WT61" s="691"/>
      <c r="WU61" s="691"/>
      <c r="WV61" s="691"/>
      <c r="WW61" s="691"/>
      <c r="WX61" s="691"/>
      <c r="WY61" s="691"/>
      <c r="WZ61" s="691"/>
      <c r="XA61" s="691"/>
      <c r="XB61" s="691"/>
      <c r="XC61" s="691"/>
      <c r="XD61" s="691"/>
      <c r="XE61" s="691"/>
      <c r="XF61" s="691"/>
      <c r="XG61" s="691"/>
      <c r="XH61" s="691"/>
      <c r="XI61" s="691"/>
      <c r="XJ61" s="691"/>
      <c r="XK61" s="691"/>
      <c r="XL61" s="691"/>
      <c r="XM61" s="691"/>
      <c r="XN61" s="691"/>
      <c r="XO61" s="691"/>
      <c r="XP61" s="691"/>
      <c r="XQ61" s="691"/>
      <c r="XR61" s="691"/>
      <c r="XS61" s="691"/>
      <c r="XT61" s="691"/>
      <c r="XU61" s="691"/>
      <c r="XV61" s="691"/>
      <c r="XW61" s="691"/>
      <c r="XX61" s="691"/>
      <c r="XY61" s="691"/>
      <c r="XZ61" s="691"/>
      <c r="YA61" s="691"/>
      <c r="YB61" s="691"/>
      <c r="YC61" s="691"/>
      <c r="YD61" s="691"/>
      <c r="YE61" s="691"/>
      <c r="YF61" s="691"/>
      <c r="YG61" s="691"/>
      <c r="YH61" s="691"/>
      <c r="YI61" s="691"/>
      <c r="YJ61" s="691"/>
      <c r="YK61" s="691"/>
      <c r="YL61" s="691"/>
      <c r="YM61" s="691"/>
      <c r="YN61" s="691"/>
      <c r="YO61" s="691"/>
      <c r="YP61" s="691"/>
      <c r="YQ61" s="691"/>
      <c r="YR61" s="691"/>
      <c r="YS61" s="691"/>
      <c r="YT61" s="691"/>
      <c r="YU61" s="691"/>
      <c r="YV61" s="691"/>
      <c r="YW61" s="691"/>
      <c r="YX61" s="691"/>
      <c r="YY61" s="691"/>
      <c r="YZ61" s="691"/>
      <c r="ZA61" s="691"/>
      <c r="ZB61" s="691"/>
      <c r="ZC61" s="691"/>
      <c r="ZD61" s="691"/>
      <c r="ZE61" s="691"/>
      <c r="ZF61" s="691"/>
      <c r="ZG61" s="691"/>
      <c r="ZH61" s="691"/>
      <c r="ZI61" s="691"/>
      <c r="ZJ61" s="691"/>
      <c r="ZK61" s="691"/>
      <c r="ZL61" s="691"/>
      <c r="ZM61" s="691"/>
      <c r="ZN61" s="691"/>
      <c r="ZO61" s="691"/>
      <c r="ZP61" s="691"/>
      <c r="ZQ61" s="691"/>
      <c r="ZR61" s="691"/>
      <c r="ZS61" s="691"/>
      <c r="ZT61" s="691"/>
      <c r="ZU61" s="691"/>
      <c r="ZV61" s="691"/>
      <c r="ZW61" s="691"/>
      <c r="ZX61" s="691"/>
      <c r="ZY61" s="691"/>
      <c r="ZZ61" s="691"/>
      <c r="AAA61" s="691"/>
      <c r="AAB61" s="691"/>
      <c r="AAC61" s="691"/>
      <c r="AAD61" s="691"/>
      <c r="AAE61" s="691"/>
      <c r="AAF61" s="691"/>
      <c r="AAG61" s="691"/>
      <c r="AAH61" s="691"/>
      <c r="AAI61" s="691"/>
      <c r="AAJ61" s="691"/>
      <c r="AAK61" s="691"/>
      <c r="AAL61" s="691"/>
      <c r="AAM61" s="691"/>
      <c r="AAN61" s="691"/>
      <c r="AAO61" s="691"/>
      <c r="AAP61" s="691"/>
      <c r="AAQ61" s="691"/>
      <c r="AAR61" s="691"/>
      <c r="AAS61" s="691"/>
      <c r="AAT61" s="691"/>
      <c r="AAU61" s="691"/>
      <c r="AAV61" s="691"/>
      <c r="AAW61" s="691"/>
      <c r="AAX61" s="691"/>
      <c r="AAY61" s="691"/>
      <c r="AAZ61" s="691"/>
      <c r="ABA61" s="691"/>
      <c r="ABB61" s="691"/>
      <c r="ABC61" s="691"/>
      <c r="ABD61" s="691"/>
      <c r="ABE61" s="691"/>
      <c r="ABF61" s="691"/>
      <c r="ABG61" s="691"/>
      <c r="ABH61" s="691"/>
      <c r="ABI61" s="691"/>
      <c r="ABJ61" s="691"/>
      <c r="ABK61" s="691"/>
      <c r="ABL61" s="691"/>
      <c r="ABM61" s="691"/>
      <c r="ABN61" s="691"/>
      <c r="ABO61" s="691"/>
      <c r="ABP61" s="691"/>
      <c r="ABQ61" s="691"/>
      <c r="ABR61" s="691"/>
      <c r="ABS61" s="691"/>
      <c r="ABT61" s="691"/>
      <c r="ABU61" s="691"/>
      <c r="ABV61" s="691"/>
      <c r="ABW61" s="691"/>
      <c r="ABX61" s="691"/>
      <c r="ABY61" s="691"/>
      <c r="ABZ61" s="691"/>
      <c r="ACA61" s="691"/>
      <c r="ACB61" s="691"/>
      <c r="ACC61" s="691"/>
      <c r="ACD61" s="691"/>
      <c r="ACE61" s="691"/>
      <c r="ACF61" s="691"/>
      <c r="ACG61" s="691"/>
      <c r="ACH61" s="691"/>
      <c r="ACI61" s="691"/>
      <c r="ACJ61" s="691"/>
      <c r="ACK61" s="691"/>
      <c r="ACL61" s="691"/>
      <c r="ACM61" s="691"/>
      <c r="ACN61" s="691"/>
      <c r="ACO61" s="691"/>
      <c r="ACP61" s="691"/>
      <c r="ACQ61" s="691"/>
      <c r="ACR61" s="691"/>
      <c r="ACS61" s="691"/>
      <c r="ACT61" s="691"/>
      <c r="ACU61" s="691"/>
      <c r="ACV61" s="691"/>
      <c r="ACW61" s="691"/>
      <c r="ACX61" s="691"/>
      <c r="ACY61" s="691"/>
      <c r="ACZ61" s="691"/>
      <c r="ADA61" s="691"/>
      <c r="ADB61" s="691"/>
      <c r="ADC61" s="691"/>
      <c r="ADD61" s="691"/>
      <c r="ADE61" s="691"/>
      <c r="ADF61" s="691"/>
      <c r="ADG61" s="691"/>
      <c r="ADH61" s="691"/>
      <c r="ADI61" s="691"/>
      <c r="ADJ61" s="691"/>
      <c r="ADK61" s="691"/>
      <c r="ADL61" s="691"/>
      <c r="ADM61" s="691"/>
      <c r="ADN61" s="691"/>
      <c r="ADO61" s="691"/>
      <c r="ADP61" s="691"/>
      <c r="ADQ61" s="691"/>
      <c r="ADR61" s="691"/>
      <c r="ADS61" s="691"/>
      <c r="ADT61" s="691"/>
      <c r="ADU61" s="691"/>
      <c r="ADV61" s="691"/>
      <c r="ADW61" s="691"/>
      <c r="ADX61" s="691"/>
      <c r="ADY61" s="691"/>
      <c r="ADZ61" s="691"/>
      <c r="AEA61" s="691"/>
      <c r="AEB61" s="691"/>
      <c r="AEC61" s="691"/>
      <c r="AED61" s="691"/>
      <c r="AEE61" s="691"/>
      <c r="AEF61" s="691"/>
      <c r="AEG61" s="691"/>
      <c r="AEH61" s="691"/>
      <c r="AEI61" s="691"/>
      <c r="AEJ61" s="691"/>
      <c r="AEK61" s="691"/>
      <c r="AEL61" s="691"/>
      <c r="AEM61" s="691"/>
      <c r="AEN61" s="691"/>
      <c r="AEO61" s="691"/>
      <c r="AEP61" s="691"/>
      <c r="AEQ61" s="691"/>
      <c r="AER61" s="691"/>
      <c r="AES61" s="691"/>
      <c r="AET61" s="691"/>
      <c r="AEU61" s="691"/>
      <c r="AEV61" s="691"/>
      <c r="AEW61" s="691"/>
      <c r="AEX61" s="691"/>
      <c r="AEY61" s="691"/>
      <c r="AEZ61" s="691"/>
      <c r="AFA61" s="691"/>
      <c r="AFB61" s="691"/>
      <c r="AFC61" s="691"/>
      <c r="AFD61" s="691"/>
      <c r="AFE61" s="691"/>
      <c r="AFF61" s="691"/>
      <c r="AFG61" s="691"/>
      <c r="AFH61" s="691"/>
      <c r="AFI61" s="691"/>
      <c r="AFJ61" s="691"/>
      <c r="AFK61" s="691"/>
      <c r="AFL61" s="691"/>
      <c r="AFM61" s="691"/>
      <c r="AFN61" s="691"/>
      <c r="AFO61" s="691"/>
      <c r="AFP61" s="691"/>
      <c r="AFQ61" s="691"/>
      <c r="AFR61" s="691"/>
      <c r="AFS61" s="691"/>
      <c r="AFT61" s="691"/>
      <c r="AFU61" s="691"/>
      <c r="AFV61" s="691"/>
      <c r="AFW61" s="691"/>
      <c r="AFX61" s="691"/>
      <c r="AFY61" s="691"/>
      <c r="AFZ61" s="691"/>
      <c r="AGA61" s="691"/>
      <c r="AGB61" s="691"/>
      <c r="AGC61" s="691"/>
      <c r="AGD61" s="691"/>
      <c r="AGE61" s="691"/>
      <c r="AGF61" s="691"/>
      <c r="AGG61" s="691"/>
      <c r="AGH61" s="691"/>
      <c r="AGI61" s="691"/>
      <c r="AGJ61" s="691"/>
      <c r="AGK61" s="691"/>
      <c r="AGL61" s="691"/>
      <c r="AGM61" s="691"/>
      <c r="AGN61" s="691"/>
      <c r="AGO61" s="691"/>
      <c r="AGP61" s="691"/>
      <c r="AGQ61" s="691"/>
      <c r="AGR61" s="691"/>
      <c r="AGS61" s="691"/>
      <c r="AGT61" s="691"/>
      <c r="AGU61" s="691"/>
      <c r="AGV61" s="691"/>
      <c r="AGW61" s="691"/>
      <c r="AGX61" s="691"/>
      <c r="AGY61" s="691"/>
      <c r="AGZ61" s="691"/>
      <c r="AHA61" s="691"/>
      <c r="AHB61" s="691"/>
      <c r="AHC61" s="691"/>
      <c r="AHD61" s="691"/>
      <c r="AHE61" s="691"/>
      <c r="AHF61" s="691"/>
      <c r="AHG61" s="691"/>
      <c r="AHH61" s="691"/>
      <c r="AHI61" s="691"/>
      <c r="AHJ61" s="691"/>
      <c r="AHK61" s="691"/>
      <c r="AHL61" s="691"/>
      <c r="AHM61" s="691"/>
      <c r="AHN61" s="691"/>
      <c r="AHO61" s="691"/>
      <c r="AHP61" s="691"/>
      <c r="AHQ61" s="691"/>
      <c r="AHR61" s="691"/>
      <c r="AHS61" s="691"/>
      <c r="AHT61" s="691"/>
      <c r="AHU61" s="691"/>
      <c r="AHV61" s="691"/>
      <c r="AHW61" s="691"/>
      <c r="AHX61" s="691"/>
      <c r="AHY61" s="691"/>
      <c r="AHZ61" s="691"/>
      <c r="AIA61" s="691"/>
      <c r="AIB61" s="691"/>
      <c r="AIC61" s="691"/>
      <c r="AID61" s="691"/>
      <c r="AIE61" s="691"/>
      <c r="AIF61" s="691"/>
      <c r="AIG61" s="691"/>
      <c r="AIH61" s="691"/>
      <c r="AII61" s="691"/>
      <c r="AIJ61" s="691"/>
      <c r="AIK61" s="691"/>
      <c r="AIL61" s="691"/>
      <c r="AIM61" s="691"/>
      <c r="AIN61" s="691"/>
      <c r="AIO61" s="691"/>
      <c r="AIP61" s="691"/>
      <c r="AIQ61" s="691"/>
      <c r="AIR61" s="691"/>
      <c r="AIS61" s="691"/>
      <c r="AIT61" s="691"/>
      <c r="AIU61" s="691"/>
      <c r="AIV61" s="691"/>
      <c r="AIW61" s="691"/>
      <c r="AIX61" s="691"/>
      <c r="AIY61" s="691"/>
      <c r="AIZ61" s="691"/>
      <c r="AJA61" s="691"/>
      <c r="AJB61" s="691"/>
      <c r="AJC61" s="691"/>
      <c r="AJD61" s="691"/>
      <c r="AJE61" s="691"/>
      <c r="AJF61" s="691"/>
      <c r="AJG61" s="691"/>
      <c r="AJH61" s="691"/>
      <c r="AJI61" s="691"/>
      <c r="AJJ61" s="691"/>
      <c r="AJK61" s="691"/>
      <c r="AJL61" s="691"/>
      <c r="AJM61" s="691"/>
      <c r="AJN61" s="691"/>
      <c r="AJO61" s="691"/>
      <c r="AJP61" s="691"/>
      <c r="AJQ61" s="691"/>
      <c r="AJR61" s="691"/>
      <c r="AJS61" s="691"/>
      <c r="AJT61" s="691"/>
      <c r="AJU61" s="691"/>
      <c r="AJV61" s="691"/>
      <c r="AJW61" s="691"/>
      <c r="AJX61" s="691"/>
      <c r="AJY61" s="691"/>
      <c r="AJZ61" s="691"/>
      <c r="AKA61" s="691"/>
      <c r="AKB61" s="691"/>
      <c r="AKC61" s="691"/>
      <c r="AKD61" s="691"/>
      <c r="AKE61" s="691"/>
      <c r="AKF61" s="691"/>
      <c r="AKG61" s="691"/>
      <c r="AKH61" s="691"/>
      <c r="AKI61" s="691"/>
      <c r="AKJ61" s="691"/>
      <c r="AKK61" s="691"/>
      <c r="AKL61" s="691"/>
      <c r="AKM61" s="691"/>
      <c r="AKN61" s="691"/>
      <c r="AKO61" s="691"/>
      <c r="AKP61" s="691"/>
      <c r="AKQ61" s="691"/>
      <c r="AKR61" s="691"/>
      <c r="AKS61" s="691"/>
      <c r="AKT61" s="691"/>
      <c r="AKU61" s="691"/>
      <c r="AKV61" s="691"/>
      <c r="AKW61" s="691"/>
      <c r="AKX61" s="691"/>
      <c r="AKY61" s="691"/>
      <c r="AKZ61" s="691"/>
      <c r="ALA61" s="691"/>
      <c r="ALB61" s="691"/>
      <c r="ALC61" s="691"/>
      <c r="ALD61" s="691"/>
      <c r="ALE61" s="691"/>
      <c r="ALF61" s="691"/>
      <c r="ALG61" s="691"/>
      <c r="ALH61" s="691"/>
      <c r="ALI61" s="691"/>
      <c r="ALJ61" s="691"/>
      <c r="ALK61" s="691"/>
      <c r="ALL61" s="691"/>
      <c r="ALM61" s="691"/>
      <c r="ALN61" s="691"/>
      <c r="ALO61" s="691"/>
      <c r="ALP61" s="691"/>
      <c r="ALQ61" s="691"/>
      <c r="ALR61" s="691"/>
      <c r="ALS61" s="691"/>
      <c r="ALT61" s="691"/>
      <c r="ALU61" s="691"/>
      <c r="ALV61" s="691"/>
      <c r="ALW61" s="691"/>
      <c r="ALX61" s="691"/>
      <c r="ALY61" s="691"/>
      <c r="ALZ61" s="691"/>
      <c r="AMA61" s="691"/>
      <c r="AMB61" s="691"/>
      <c r="AMC61" s="691"/>
      <c r="AMD61" s="691"/>
      <c r="AME61" s="691"/>
      <c r="AMF61" s="691"/>
      <c r="AMG61" s="691"/>
      <c r="AMH61" s="691"/>
      <c r="AMI61" s="691"/>
      <c r="AMJ61" s="691"/>
    </row>
    <row r="62" spans="1:1024" x14ac:dyDescent="0.2">
      <c r="B62" s="498" t="s">
        <v>538</v>
      </c>
      <c r="C62" s="499" t="s">
        <v>535</v>
      </c>
      <c r="D62" s="494"/>
      <c r="E62" s="494"/>
      <c r="F62" s="494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6"/>
      <c r="S62" s="495"/>
      <c r="T62" s="496"/>
      <c r="U62" s="495"/>
      <c r="V62" s="494"/>
      <c r="W62" s="494"/>
      <c r="X62" s="493">
        <f t="shared" ref="X62:BC62" si="67">SUMIF($C:$C,"61.4x",X:X)</f>
        <v>0</v>
      </c>
      <c r="Y62" s="493">
        <f t="shared" si="67"/>
        <v>0</v>
      </c>
      <c r="Z62" s="493">
        <f t="shared" si="67"/>
        <v>0</v>
      </c>
      <c r="AA62" s="493">
        <f t="shared" si="67"/>
        <v>0</v>
      </c>
      <c r="AB62" s="493">
        <f t="shared" si="67"/>
        <v>0</v>
      </c>
      <c r="AC62" s="493">
        <f t="shared" si="67"/>
        <v>0</v>
      </c>
      <c r="AD62" s="493">
        <f t="shared" si="67"/>
        <v>0</v>
      </c>
      <c r="AE62" s="493">
        <f t="shared" si="67"/>
        <v>0</v>
      </c>
      <c r="AF62" s="493">
        <f t="shared" si="67"/>
        <v>0</v>
      </c>
      <c r="AG62" s="493">
        <f t="shared" si="67"/>
        <v>0</v>
      </c>
      <c r="AH62" s="493">
        <f t="shared" si="67"/>
        <v>0</v>
      </c>
      <c r="AI62" s="493">
        <f t="shared" si="67"/>
        <v>0</v>
      </c>
      <c r="AJ62" s="493">
        <f t="shared" si="67"/>
        <v>0</v>
      </c>
      <c r="AK62" s="493">
        <f t="shared" si="67"/>
        <v>0</v>
      </c>
      <c r="AL62" s="493">
        <f t="shared" si="67"/>
        <v>0</v>
      </c>
      <c r="AM62" s="493">
        <f t="shared" si="67"/>
        <v>0</v>
      </c>
      <c r="AN62" s="493">
        <f t="shared" si="67"/>
        <v>0</v>
      </c>
      <c r="AO62" s="493">
        <f t="shared" si="67"/>
        <v>0</v>
      </c>
      <c r="AP62" s="493">
        <f t="shared" si="67"/>
        <v>0</v>
      </c>
      <c r="AQ62" s="493">
        <f t="shared" si="67"/>
        <v>0</v>
      </c>
      <c r="AR62" s="493">
        <f t="shared" si="67"/>
        <v>0</v>
      </c>
      <c r="AS62" s="493">
        <f t="shared" si="67"/>
        <v>0</v>
      </c>
      <c r="AT62" s="493">
        <f t="shared" si="67"/>
        <v>0</v>
      </c>
      <c r="AU62" s="493">
        <f t="shared" si="67"/>
        <v>0</v>
      </c>
      <c r="AV62" s="493">
        <f t="shared" si="67"/>
        <v>0</v>
      </c>
      <c r="AW62" s="493">
        <f t="shared" si="67"/>
        <v>0</v>
      </c>
      <c r="AX62" s="493">
        <f t="shared" si="67"/>
        <v>0</v>
      </c>
      <c r="AY62" s="493">
        <f t="shared" si="67"/>
        <v>0</v>
      </c>
      <c r="AZ62" s="493">
        <f t="shared" si="67"/>
        <v>0</v>
      </c>
      <c r="BA62" s="493">
        <f t="shared" si="67"/>
        <v>0</v>
      </c>
      <c r="BB62" s="493">
        <f t="shared" si="67"/>
        <v>0</v>
      </c>
      <c r="BC62" s="493">
        <f t="shared" si="67"/>
        <v>0</v>
      </c>
      <c r="BD62" s="493">
        <f t="shared" ref="BD62:CI62" si="68">SUMIF($C:$C,"61.4x",BD:BD)</f>
        <v>0</v>
      </c>
      <c r="BE62" s="493">
        <f t="shared" si="68"/>
        <v>0</v>
      </c>
      <c r="BF62" s="493">
        <f t="shared" si="68"/>
        <v>0</v>
      </c>
      <c r="BG62" s="493">
        <f t="shared" si="68"/>
        <v>0</v>
      </c>
      <c r="BH62" s="493">
        <f t="shared" si="68"/>
        <v>0</v>
      </c>
      <c r="BI62" s="493">
        <f t="shared" si="68"/>
        <v>0</v>
      </c>
      <c r="BJ62" s="493">
        <f t="shared" si="68"/>
        <v>0</v>
      </c>
      <c r="BK62" s="493">
        <f t="shared" si="68"/>
        <v>0</v>
      </c>
      <c r="BL62" s="493">
        <f t="shared" si="68"/>
        <v>0</v>
      </c>
      <c r="BM62" s="493">
        <f t="shared" si="68"/>
        <v>0</v>
      </c>
      <c r="BN62" s="493">
        <f t="shared" si="68"/>
        <v>0</v>
      </c>
      <c r="BO62" s="493">
        <f t="shared" si="68"/>
        <v>0</v>
      </c>
      <c r="BP62" s="493">
        <f t="shared" si="68"/>
        <v>0</v>
      </c>
      <c r="BQ62" s="493">
        <f t="shared" si="68"/>
        <v>0</v>
      </c>
      <c r="BR62" s="493">
        <f t="shared" si="68"/>
        <v>0</v>
      </c>
      <c r="BS62" s="493">
        <f t="shared" si="68"/>
        <v>0</v>
      </c>
      <c r="BT62" s="493">
        <f t="shared" si="68"/>
        <v>0</v>
      </c>
      <c r="BU62" s="493">
        <f t="shared" si="68"/>
        <v>0</v>
      </c>
      <c r="BV62" s="493">
        <f t="shared" si="68"/>
        <v>0</v>
      </c>
      <c r="BW62" s="493">
        <f t="shared" si="68"/>
        <v>0</v>
      </c>
      <c r="BX62" s="493">
        <f t="shared" si="68"/>
        <v>0</v>
      </c>
      <c r="BY62" s="493">
        <f t="shared" si="68"/>
        <v>0</v>
      </c>
      <c r="BZ62" s="493">
        <f t="shared" si="68"/>
        <v>0</v>
      </c>
      <c r="CA62" s="493">
        <f t="shared" si="68"/>
        <v>0</v>
      </c>
      <c r="CB62" s="493">
        <f t="shared" si="68"/>
        <v>0</v>
      </c>
      <c r="CC62" s="493">
        <f t="shared" si="68"/>
        <v>0</v>
      </c>
      <c r="CD62" s="493">
        <f t="shared" si="68"/>
        <v>0</v>
      </c>
      <c r="CE62" s="493">
        <f t="shared" si="68"/>
        <v>0</v>
      </c>
      <c r="CF62" s="493">
        <f t="shared" si="68"/>
        <v>0</v>
      </c>
      <c r="CG62" s="493">
        <f t="shared" si="68"/>
        <v>0</v>
      </c>
      <c r="CH62" s="493">
        <f t="shared" si="68"/>
        <v>0</v>
      </c>
      <c r="CI62" s="493">
        <f t="shared" si="68"/>
        <v>0</v>
      </c>
      <c r="CJ62" s="493">
        <f t="shared" ref="CJ62:DO62" si="69">SUMIF($C:$C,"61.4x",CJ:CJ)</f>
        <v>0</v>
      </c>
      <c r="CK62" s="493">
        <f t="shared" si="69"/>
        <v>0</v>
      </c>
      <c r="CL62" s="493">
        <f t="shared" si="69"/>
        <v>0</v>
      </c>
      <c r="CM62" s="493">
        <f t="shared" si="69"/>
        <v>0</v>
      </c>
      <c r="CN62" s="493">
        <f t="shared" si="69"/>
        <v>0</v>
      </c>
      <c r="CO62" s="493">
        <f t="shared" si="69"/>
        <v>0</v>
      </c>
      <c r="CP62" s="493">
        <f t="shared" si="69"/>
        <v>0</v>
      </c>
      <c r="CQ62" s="493">
        <f t="shared" si="69"/>
        <v>0</v>
      </c>
      <c r="CR62" s="493">
        <f t="shared" si="69"/>
        <v>0</v>
      </c>
      <c r="CS62" s="493">
        <f t="shared" si="69"/>
        <v>0</v>
      </c>
      <c r="CT62" s="493">
        <f t="shared" si="69"/>
        <v>0</v>
      </c>
      <c r="CU62" s="493">
        <f t="shared" si="69"/>
        <v>0</v>
      </c>
      <c r="CV62" s="493">
        <f t="shared" si="69"/>
        <v>0</v>
      </c>
      <c r="CW62" s="493">
        <f t="shared" si="69"/>
        <v>0</v>
      </c>
      <c r="CX62" s="493">
        <f t="shared" si="69"/>
        <v>0</v>
      </c>
      <c r="CY62" s="492">
        <f t="shared" si="69"/>
        <v>0</v>
      </c>
      <c r="CZ62" s="491">
        <f t="shared" si="69"/>
        <v>0</v>
      </c>
      <c r="DA62" s="491">
        <f t="shared" si="69"/>
        <v>0</v>
      </c>
      <c r="DB62" s="491">
        <f t="shared" si="69"/>
        <v>0</v>
      </c>
      <c r="DC62" s="491">
        <f t="shared" si="69"/>
        <v>0</v>
      </c>
      <c r="DD62" s="491">
        <f t="shared" si="69"/>
        <v>0</v>
      </c>
      <c r="DE62" s="491">
        <f t="shared" si="69"/>
        <v>0</v>
      </c>
      <c r="DF62" s="491">
        <f t="shared" si="69"/>
        <v>0</v>
      </c>
      <c r="DG62" s="491">
        <f t="shared" si="69"/>
        <v>0</v>
      </c>
      <c r="DH62" s="491">
        <f t="shared" si="69"/>
        <v>0</v>
      </c>
      <c r="DI62" s="491">
        <f t="shared" si="69"/>
        <v>0</v>
      </c>
      <c r="DJ62" s="491">
        <f t="shared" si="69"/>
        <v>0</v>
      </c>
      <c r="DK62" s="491">
        <f t="shared" si="69"/>
        <v>0</v>
      </c>
      <c r="DL62" s="491">
        <f t="shared" si="69"/>
        <v>0</v>
      </c>
      <c r="DM62" s="491">
        <f t="shared" si="69"/>
        <v>0</v>
      </c>
      <c r="DN62" s="491">
        <f t="shared" si="69"/>
        <v>0</v>
      </c>
      <c r="DO62" s="491">
        <f t="shared" si="69"/>
        <v>0</v>
      </c>
      <c r="DP62" s="491">
        <f t="shared" ref="DP62:DW62" si="70">SUMIF($C:$C,"61.4x",DP:DP)</f>
        <v>0</v>
      </c>
      <c r="DQ62" s="491">
        <f t="shared" si="70"/>
        <v>0</v>
      </c>
      <c r="DR62" s="491">
        <f t="shared" si="70"/>
        <v>0</v>
      </c>
      <c r="DS62" s="491">
        <f t="shared" si="70"/>
        <v>0</v>
      </c>
      <c r="DT62" s="491">
        <f t="shared" si="70"/>
        <v>0</v>
      </c>
      <c r="DU62" s="491">
        <f t="shared" si="70"/>
        <v>0</v>
      </c>
      <c r="DV62" s="491">
        <f t="shared" si="70"/>
        <v>0</v>
      </c>
      <c r="DW62" s="490">
        <f t="shared" si="70"/>
        <v>0</v>
      </c>
      <c r="DX62" s="470"/>
    </row>
    <row r="63" spans="1:1024" ht="38.25" x14ac:dyDescent="0.2">
      <c r="B63" s="551" t="s">
        <v>493</v>
      </c>
      <c r="C63" s="550" t="s">
        <v>798</v>
      </c>
      <c r="D63" s="549" t="s">
        <v>814</v>
      </c>
      <c r="E63" s="548" t="s">
        <v>586</v>
      </c>
      <c r="F63" s="515" t="s">
        <v>792</v>
      </c>
      <c r="G63" s="547" t="s">
        <v>54</v>
      </c>
      <c r="H63" s="515" t="s">
        <v>495</v>
      </c>
      <c r="I63" s="622">
        <f>MAX(X63:AV63)</f>
        <v>41.54</v>
      </c>
      <c r="J63" s="452">
        <f>SUMPRODUCT($X$2:$CY$2,$X63:$CY63)*365</f>
        <v>260373.73527183887</v>
      </c>
      <c r="K63" s="452">
        <f>SUMPRODUCT($X$2:$CY$2,$X64:$CY64)+SUMPRODUCT($X$2:$CY$2,$X65:$CY65)+SUMPRODUCT($X$2:$CY$2,$X66:$CY66)</f>
        <v>439070.71052556072</v>
      </c>
      <c r="L63" s="452">
        <f>SUMPRODUCT($X$2:$CY$2,$X67:$CY67) +SUMPRODUCT($X$2:$CY$2,$X68:$CY68)</f>
        <v>328248.25173176255</v>
      </c>
      <c r="M63" s="452">
        <f>SUMPRODUCT($X$2:$CY$2,$X69:$CY69)*-1</f>
        <v>-30851.627717166957</v>
      </c>
      <c r="N63" s="452">
        <f>SUMPRODUCT($X$2:$CY$2,$X72:$CY72) +SUMPRODUCT($X$2:$CY$2,$X73:$CY73)</f>
        <v>11101.614287045437</v>
      </c>
      <c r="O63" s="452">
        <f>SUMPRODUCT($X$2:$CY$2,$X70:$CY70) +SUMPRODUCT($X$2:$CY$2,$X71:$CY71) +SUMPRODUCT($X$2:$CY$2,$X74:$CY74)</f>
        <v>185038.0382009313</v>
      </c>
      <c r="P63" s="452">
        <f>SUM(K63:O63)</f>
        <v>932606.98702813312</v>
      </c>
      <c r="Q63" s="452">
        <f>(SUM(K63:M63)*100000)/(J63*1000)</f>
        <v>282.85008615452705</v>
      </c>
      <c r="R63" s="623">
        <f>(P63*100000)/(J63*1000)</f>
        <v>358.1801313617367</v>
      </c>
      <c r="S63" s="546">
        <v>3</v>
      </c>
      <c r="T63" s="545">
        <v>3</v>
      </c>
      <c r="U63" s="544" t="s">
        <v>496</v>
      </c>
      <c r="V63" s="517" t="s">
        <v>124</v>
      </c>
      <c r="W63" s="533" t="s">
        <v>75</v>
      </c>
      <c r="X63" s="764">
        <v>1.51</v>
      </c>
      <c r="Y63" s="764">
        <v>3.54</v>
      </c>
      <c r="Z63" s="764">
        <v>5.74</v>
      </c>
      <c r="AA63" s="764">
        <v>8.2899999999999991</v>
      </c>
      <c r="AB63" s="764">
        <v>11.37</v>
      </c>
      <c r="AC63" s="764">
        <v>15.38</v>
      </c>
      <c r="AD63" s="764">
        <v>19.559999999999999</v>
      </c>
      <c r="AE63" s="764">
        <v>23.95</v>
      </c>
      <c r="AF63" s="764">
        <v>28.2</v>
      </c>
      <c r="AG63" s="764">
        <v>32.15</v>
      </c>
      <c r="AH63" s="764">
        <v>36.75</v>
      </c>
      <c r="AI63" s="764">
        <v>39.71</v>
      </c>
      <c r="AJ63" s="764">
        <v>41.54</v>
      </c>
      <c r="AK63" s="765">
        <v>41.39</v>
      </c>
      <c r="AL63" s="765">
        <v>40.01</v>
      </c>
      <c r="AM63" s="765">
        <v>38.4</v>
      </c>
      <c r="AN63" s="765">
        <v>36.85</v>
      </c>
      <c r="AO63" s="765">
        <v>35.36</v>
      </c>
      <c r="AP63" s="765">
        <v>33.880000000000003</v>
      </c>
      <c r="AQ63" s="765">
        <v>32.42</v>
      </c>
      <c r="AR63" s="765">
        <v>30.98</v>
      </c>
      <c r="AS63" s="765">
        <v>29.61</v>
      </c>
      <c r="AT63" s="765">
        <v>28.26</v>
      </c>
      <c r="AU63" s="765">
        <v>26.93</v>
      </c>
      <c r="AV63" s="765">
        <v>25.75</v>
      </c>
      <c r="AW63" s="765">
        <v>25.75</v>
      </c>
      <c r="AX63" s="765">
        <v>25.75</v>
      </c>
      <c r="AY63" s="765">
        <v>25.75</v>
      </c>
      <c r="AZ63" s="765">
        <v>25.75</v>
      </c>
      <c r="BA63" s="765">
        <v>25.75</v>
      </c>
      <c r="BB63" s="765">
        <v>25.75</v>
      </c>
      <c r="BC63" s="765">
        <v>25.75</v>
      </c>
      <c r="BD63" s="765">
        <v>25.75</v>
      </c>
      <c r="BE63" s="765">
        <v>25.75</v>
      </c>
      <c r="BF63" s="765">
        <v>25.75</v>
      </c>
      <c r="BG63" s="765">
        <v>25.75</v>
      </c>
      <c r="BH63" s="765">
        <v>25.75</v>
      </c>
      <c r="BI63" s="765">
        <v>25.75</v>
      </c>
      <c r="BJ63" s="765">
        <v>25.75</v>
      </c>
      <c r="BK63" s="765">
        <v>25.75</v>
      </c>
      <c r="BL63" s="765">
        <v>25.75</v>
      </c>
      <c r="BM63" s="765">
        <v>25.75</v>
      </c>
      <c r="BN63" s="765">
        <v>25.75</v>
      </c>
      <c r="BO63" s="765">
        <v>25.75</v>
      </c>
      <c r="BP63" s="765">
        <v>25.75</v>
      </c>
      <c r="BQ63" s="765">
        <v>25.75</v>
      </c>
      <c r="BR63" s="765">
        <v>25.75</v>
      </c>
      <c r="BS63" s="765">
        <v>25.75</v>
      </c>
      <c r="BT63" s="765">
        <v>25.75</v>
      </c>
      <c r="BU63" s="765">
        <v>25.75</v>
      </c>
      <c r="BV63" s="765">
        <v>25.75</v>
      </c>
      <c r="BW63" s="765">
        <v>25.75</v>
      </c>
      <c r="BX63" s="765">
        <v>25.75</v>
      </c>
      <c r="BY63" s="765">
        <v>25.75</v>
      </c>
      <c r="BZ63" s="765">
        <v>25.75</v>
      </c>
      <c r="CA63" s="765">
        <v>25.75</v>
      </c>
      <c r="CB63" s="765">
        <v>25.75</v>
      </c>
      <c r="CC63" s="765">
        <v>25.75</v>
      </c>
      <c r="CD63" s="765">
        <v>25.75</v>
      </c>
      <c r="CE63" s="766">
        <v>25.75</v>
      </c>
      <c r="CF63" s="766">
        <v>25.75</v>
      </c>
      <c r="CG63" s="766">
        <v>25.75</v>
      </c>
      <c r="CH63" s="766">
        <v>25.75</v>
      </c>
      <c r="CI63" s="766">
        <v>25.75</v>
      </c>
      <c r="CJ63" s="766">
        <v>25.75</v>
      </c>
      <c r="CK63" s="766">
        <v>25.75</v>
      </c>
      <c r="CL63" s="766">
        <v>25.75</v>
      </c>
      <c r="CM63" s="766">
        <v>25.75</v>
      </c>
      <c r="CN63" s="766">
        <v>25.75</v>
      </c>
      <c r="CO63" s="766">
        <v>25.75</v>
      </c>
      <c r="CP63" s="766">
        <v>25.75</v>
      </c>
      <c r="CQ63" s="766">
        <v>25.75</v>
      </c>
      <c r="CR63" s="766">
        <v>25.75</v>
      </c>
      <c r="CS63" s="766">
        <v>25.75</v>
      </c>
      <c r="CT63" s="766">
        <v>25.75</v>
      </c>
      <c r="CU63" s="766">
        <v>25.75</v>
      </c>
      <c r="CV63" s="766">
        <v>25.75</v>
      </c>
      <c r="CW63" s="766">
        <v>25.75</v>
      </c>
      <c r="CX63" s="766">
        <v>25.75</v>
      </c>
      <c r="CY63" s="767">
        <v>25.75</v>
      </c>
      <c r="CZ63" s="514">
        <v>0</v>
      </c>
      <c r="DA63" s="513">
        <v>0</v>
      </c>
      <c r="DB63" s="513">
        <v>0</v>
      </c>
      <c r="DC63" s="513">
        <v>0</v>
      </c>
      <c r="DD63" s="513">
        <v>0</v>
      </c>
      <c r="DE63" s="513">
        <v>0</v>
      </c>
      <c r="DF63" s="513">
        <v>0</v>
      </c>
      <c r="DG63" s="513">
        <v>0</v>
      </c>
      <c r="DH63" s="513">
        <v>0</v>
      </c>
      <c r="DI63" s="513">
        <v>0</v>
      </c>
      <c r="DJ63" s="513">
        <v>0</v>
      </c>
      <c r="DK63" s="513">
        <v>0</v>
      </c>
      <c r="DL63" s="513">
        <v>0</v>
      </c>
      <c r="DM63" s="513">
        <v>0</v>
      </c>
      <c r="DN63" s="513">
        <v>0</v>
      </c>
      <c r="DO63" s="513">
        <v>0</v>
      </c>
      <c r="DP63" s="513">
        <v>0</v>
      </c>
      <c r="DQ63" s="513">
        <v>0</v>
      </c>
      <c r="DR63" s="513">
        <v>0</v>
      </c>
      <c r="DS63" s="513">
        <v>0</v>
      </c>
      <c r="DT63" s="513">
        <v>0</v>
      </c>
      <c r="DU63" s="513">
        <v>0</v>
      </c>
      <c r="DV63" s="513">
        <v>0</v>
      </c>
      <c r="DW63" s="512">
        <v>0</v>
      </c>
      <c r="DX63" s="470"/>
    </row>
    <row r="64" spans="1:1024" x14ac:dyDescent="0.2">
      <c r="B64" s="543"/>
      <c r="C64" s="542" t="s">
        <v>799</v>
      </c>
      <c r="D64" s="541"/>
      <c r="E64" s="539"/>
      <c r="F64" s="539"/>
      <c r="G64" s="541"/>
      <c r="H64" s="539"/>
      <c r="I64" s="539"/>
      <c r="J64" s="539"/>
      <c r="K64" s="539"/>
      <c r="L64" s="539"/>
      <c r="M64" s="539"/>
      <c r="N64" s="539"/>
      <c r="O64" s="539"/>
      <c r="P64" s="539"/>
      <c r="Q64" s="539"/>
      <c r="R64" s="540"/>
      <c r="S64" s="539"/>
      <c r="T64" s="539"/>
      <c r="U64" s="524" t="s">
        <v>497</v>
      </c>
      <c r="V64" s="517" t="s">
        <v>124</v>
      </c>
      <c r="W64" s="533" t="s">
        <v>498</v>
      </c>
      <c r="X64" s="764">
        <v>9026.92</v>
      </c>
      <c r="Y64" s="764">
        <v>12461.61</v>
      </c>
      <c r="Z64" s="764">
        <v>14080.55</v>
      </c>
      <c r="AA64" s="764">
        <v>16727.14</v>
      </c>
      <c r="AB64" s="764">
        <v>21293.65</v>
      </c>
      <c r="AC64" s="764">
        <v>25773.68</v>
      </c>
      <c r="AD64" s="764">
        <v>26309.14</v>
      </c>
      <c r="AE64" s="764">
        <v>28939.35</v>
      </c>
      <c r="AF64" s="764">
        <v>29699.79</v>
      </c>
      <c r="AG64" s="764">
        <v>30103.87</v>
      </c>
      <c r="AH64" s="764">
        <v>36925.22</v>
      </c>
      <c r="AI64" s="764">
        <v>27676.42</v>
      </c>
      <c r="AJ64" s="764">
        <v>19952.759999999998</v>
      </c>
      <c r="AK64" s="765">
        <v>15944.27</v>
      </c>
      <c r="AL64" s="765">
        <v>5189.78</v>
      </c>
      <c r="AM64" s="765">
        <v>6281.67</v>
      </c>
      <c r="AN64" s="765">
        <v>6412.17</v>
      </c>
      <c r="AO64" s="765">
        <v>7053.22</v>
      </c>
      <c r="AP64" s="765">
        <v>7238.55</v>
      </c>
      <c r="AQ64" s="765">
        <v>7337.04</v>
      </c>
      <c r="AR64" s="765">
        <v>13391.53</v>
      </c>
      <c r="AS64" s="765">
        <v>12808.49</v>
      </c>
      <c r="AT64" s="765">
        <v>11713.73</v>
      </c>
      <c r="AU64" s="765">
        <v>12024.43</v>
      </c>
      <c r="AV64" s="765">
        <v>11625.1</v>
      </c>
      <c r="AW64" s="765">
        <v>14070.94</v>
      </c>
      <c r="AX64" s="765">
        <v>14363.26</v>
      </c>
      <c r="AY64" s="765">
        <v>15799.21</v>
      </c>
      <c r="AZ64" s="765">
        <v>16214.36</v>
      </c>
      <c r="BA64" s="765">
        <v>16434.97</v>
      </c>
      <c r="BB64" s="765">
        <v>21157.99</v>
      </c>
      <c r="BC64" s="765">
        <v>16488.78</v>
      </c>
      <c r="BD64" s="765">
        <v>12451.27</v>
      </c>
      <c r="BE64" s="765">
        <v>10555.75</v>
      </c>
      <c r="BF64" s="765">
        <v>5189.78</v>
      </c>
      <c r="BG64" s="765">
        <v>6281.67</v>
      </c>
      <c r="BH64" s="765">
        <v>6412.17</v>
      </c>
      <c r="BI64" s="765">
        <v>7053.22</v>
      </c>
      <c r="BJ64" s="765">
        <v>7238.55</v>
      </c>
      <c r="BK64" s="765">
        <v>7337.04</v>
      </c>
      <c r="BL64" s="765">
        <v>13391.53</v>
      </c>
      <c r="BM64" s="765">
        <v>12808.49</v>
      </c>
      <c r="BN64" s="765">
        <v>11713.73</v>
      </c>
      <c r="BO64" s="765">
        <v>12024.43</v>
      </c>
      <c r="BP64" s="765">
        <v>11625.1</v>
      </c>
      <c r="BQ64" s="765">
        <v>14070.94</v>
      </c>
      <c r="BR64" s="765">
        <v>14363.26</v>
      </c>
      <c r="BS64" s="765">
        <v>15799.21</v>
      </c>
      <c r="BT64" s="765">
        <v>16214.36</v>
      </c>
      <c r="BU64" s="765">
        <v>16434.97</v>
      </c>
      <c r="BV64" s="765">
        <v>21157.99</v>
      </c>
      <c r="BW64" s="765">
        <v>16488.78</v>
      </c>
      <c r="BX64" s="765">
        <v>12451.27</v>
      </c>
      <c r="BY64" s="765">
        <v>10555.75</v>
      </c>
      <c r="BZ64" s="765">
        <v>5189.78</v>
      </c>
      <c r="CA64" s="765">
        <v>6281.67</v>
      </c>
      <c r="CB64" s="765">
        <v>6412.17</v>
      </c>
      <c r="CC64" s="765">
        <v>7053.22</v>
      </c>
      <c r="CD64" s="765">
        <v>7238.55</v>
      </c>
      <c r="CE64" s="766">
        <v>7337.04</v>
      </c>
      <c r="CF64" s="766">
        <v>13391.53</v>
      </c>
      <c r="CG64" s="766">
        <v>12808.49</v>
      </c>
      <c r="CH64" s="766">
        <v>11713.73</v>
      </c>
      <c r="CI64" s="766">
        <v>12024.43</v>
      </c>
      <c r="CJ64" s="766">
        <v>11625.1</v>
      </c>
      <c r="CK64" s="766">
        <v>14070.94</v>
      </c>
      <c r="CL64" s="766">
        <v>14363.26</v>
      </c>
      <c r="CM64" s="766">
        <v>15799.21</v>
      </c>
      <c r="CN64" s="766">
        <v>16214.36</v>
      </c>
      <c r="CO64" s="766">
        <v>16434.97</v>
      </c>
      <c r="CP64" s="766">
        <v>21157.99</v>
      </c>
      <c r="CQ64" s="766">
        <v>16488.78</v>
      </c>
      <c r="CR64" s="766">
        <v>12451.27</v>
      </c>
      <c r="CS64" s="766">
        <v>10555.75</v>
      </c>
      <c r="CT64" s="766">
        <v>5189.78</v>
      </c>
      <c r="CU64" s="766">
        <v>6281.67</v>
      </c>
      <c r="CV64" s="766">
        <v>6412.17</v>
      </c>
      <c r="CW64" s="766">
        <v>7053.22</v>
      </c>
      <c r="CX64" s="766">
        <v>7238.55</v>
      </c>
      <c r="CY64" s="767">
        <v>7337.04</v>
      </c>
      <c r="CZ64" s="514">
        <v>0</v>
      </c>
      <c r="DA64" s="513">
        <v>0</v>
      </c>
      <c r="DB64" s="513">
        <v>0</v>
      </c>
      <c r="DC64" s="513">
        <v>0</v>
      </c>
      <c r="DD64" s="513">
        <v>0</v>
      </c>
      <c r="DE64" s="513">
        <v>0</v>
      </c>
      <c r="DF64" s="513">
        <v>0</v>
      </c>
      <c r="DG64" s="513">
        <v>0</v>
      </c>
      <c r="DH64" s="513">
        <v>0</v>
      </c>
      <c r="DI64" s="513">
        <v>0</v>
      </c>
      <c r="DJ64" s="513">
        <v>0</v>
      </c>
      <c r="DK64" s="513">
        <v>0</v>
      </c>
      <c r="DL64" s="513">
        <v>0</v>
      </c>
      <c r="DM64" s="513">
        <v>0</v>
      </c>
      <c r="DN64" s="513">
        <v>0</v>
      </c>
      <c r="DO64" s="513">
        <v>0</v>
      </c>
      <c r="DP64" s="513">
        <v>0</v>
      </c>
      <c r="DQ64" s="513">
        <v>0</v>
      </c>
      <c r="DR64" s="513">
        <v>0</v>
      </c>
      <c r="DS64" s="513">
        <v>0</v>
      </c>
      <c r="DT64" s="513">
        <v>0</v>
      </c>
      <c r="DU64" s="513">
        <v>0</v>
      </c>
      <c r="DV64" s="513">
        <v>0</v>
      </c>
      <c r="DW64" s="512">
        <v>0</v>
      </c>
      <c r="DX64" s="470"/>
    </row>
    <row r="65" spans="2:128" x14ac:dyDescent="0.2">
      <c r="B65" s="538"/>
      <c r="C65" s="537"/>
      <c r="D65" s="536"/>
      <c r="E65" s="536"/>
      <c r="F65" s="536"/>
      <c r="G65" s="536"/>
      <c r="H65" s="536"/>
      <c r="I65" s="534"/>
      <c r="J65" s="534"/>
      <c r="K65" s="534"/>
      <c r="L65" s="534"/>
      <c r="M65" s="534"/>
      <c r="N65" s="534"/>
      <c r="O65" s="534"/>
      <c r="P65" s="534"/>
      <c r="Q65" s="534"/>
      <c r="R65" s="535"/>
      <c r="S65" s="534"/>
      <c r="T65" s="534"/>
      <c r="U65" s="524" t="s">
        <v>499</v>
      </c>
      <c r="V65" s="517" t="s">
        <v>124</v>
      </c>
      <c r="W65" s="533" t="s">
        <v>498</v>
      </c>
      <c r="X65" s="764">
        <v>0</v>
      </c>
      <c r="Y65" s="764">
        <v>0</v>
      </c>
      <c r="Z65" s="764">
        <v>0</v>
      </c>
      <c r="AA65" s="764">
        <v>0</v>
      </c>
      <c r="AB65" s="764">
        <v>0</v>
      </c>
      <c r="AC65" s="764">
        <v>0</v>
      </c>
      <c r="AD65" s="764">
        <v>0</v>
      </c>
      <c r="AE65" s="764">
        <v>0</v>
      </c>
      <c r="AF65" s="764">
        <v>0</v>
      </c>
      <c r="AG65" s="764">
        <v>0</v>
      </c>
      <c r="AH65" s="764">
        <v>0</v>
      </c>
      <c r="AI65" s="764">
        <v>0</v>
      </c>
      <c r="AJ65" s="764">
        <v>0</v>
      </c>
      <c r="AK65" s="765">
        <v>0</v>
      </c>
      <c r="AL65" s="765">
        <v>0</v>
      </c>
      <c r="AM65" s="765">
        <v>0</v>
      </c>
      <c r="AN65" s="765">
        <v>0</v>
      </c>
      <c r="AO65" s="765">
        <v>0</v>
      </c>
      <c r="AP65" s="765">
        <v>0</v>
      </c>
      <c r="AQ65" s="765">
        <v>0</v>
      </c>
      <c r="AR65" s="765">
        <v>0</v>
      </c>
      <c r="AS65" s="765">
        <v>0</v>
      </c>
      <c r="AT65" s="765">
        <v>0</v>
      </c>
      <c r="AU65" s="765">
        <v>0</v>
      </c>
      <c r="AV65" s="765">
        <v>0</v>
      </c>
      <c r="AW65" s="765">
        <v>0</v>
      </c>
      <c r="AX65" s="765">
        <v>0</v>
      </c>
      <c r="AY65" s="765">
        <v>0</v>
      </c>
      <c r="AZ65" s="765">
        <v>0</v>
      </c>
      <c r="BA65" s="765">
        <v>0</v>
      </c>
      <c r="BB65" s="765">
        <v>0</v>
      </c>
      <c r="BC65" s="765">
        <v>0</v>
      </c>
      <c r="BD65" s="765">
        <v>0</v>
      </c>
      <c r="BE65" s="765">
        <v>0</v>
      </c>
      <c r="BF65" s="765">
        <v>0</v>
      </c>
      <c r="BG65" s="765">
        <v>0</v>
      </c>
      <c r="BH65" s="765">
        <v>0</v>
      </c>
      <c r="BI65" s="765">
        <v>0</v>
      </c>
      <c r="BJ65" s="765">
        <v>0</v>
      </c>
      <c r="BK65" s="765">
        <v>0</v>
      </c>
      <c r="BL65" s="765">
        <v>0</v>
      </c>
      <c r="BM65" s="765">
        <v>0</v>
      </c>
      <c r="BN65" s="765">
        <v>0</v>
      </c>
      <c r="BO65" s="765">
        <v>0</v>
      </c>
      <c r="BP65" s="765">
        <v>0</v>
      </c>
      <c r="BQ65" s="765">
        <v>0</v>
      </c>
      <c r="BR65" s="765">
        <v>0</v>
      </c>
      <c r="BS65" s="765">
        <v>0</v>
      </c>
      <c r="BT65" s="765">
        <v>0</v>
      </c>
      <c r="BU65" s="765">
        <v>0</v>
      </c>
      <c r="BV65" s="765">
        <v>0</v>
      </c>
      <c r="BW65" s="765">
        <v>0</v>
      </c>
      <c r="BX65" s="765">
        <v>0</v>
      </c>
      <c r="BY65" s="765">
        <v>0</v>
      </c>
      <c r="BZ65" s="765">
        <v>0</v>
      </c>
      <c r="CA65" s="765">
        <v>0</v>
      </c>
      <c r="CB65" s="765">
        <v>0</v>
      </c>
      <c r="CC65" s="765">
        <v>0</v>
      </c>
      <c r="CD65" s="765">
        <v>0</v>
      </c>
      <c r="CE65" s="766">
        <v>0</v>
      </c>
      <c r="CF65" s="766">
        <v>0</v>
      </c>
      <c r="CG65" s="766">
        <v>0</v>
      </c>
      <c r="CH65" s="766">
        <v>0</v>
      </c>
      <c r="CI65" s="766">
        <v>0</v>
      </c>
      <c r="CJ65" s="766">
        <v>0</v>
      </c>
      <c r="CK65" s="766">
        <v>0</v>
      </c>
      <c r="CL65" s="766">
        <v>0</v>
      </c>
      <c r="CM65" s="766">
        <v>0</v>
      </c>
      <c r="CN65" s="766">
        <v>0</v>
      </c>
      <c r="CO65" s="766">
        <v>0</v>
      </c>
      <c r="CP65" s="766">
        <v>0</v>
      </c>
      <c r="CQ65" s="766">
        <v>0</v>
      </c>
      <c r="CR65" s="766">
        <v>0</v>
      </c>
      <c r="CS65" s="766">
        <v>0</v>
      </c>
      <c r="CT65" s="766">
        <v>0</v>
      </c>
      <c r="CU65" s="766">
        <v>0</v>
      </c>
      <c r="CV65" s="766">
        <v>0</v>
      </c>
      <c r="CW65" s="766">
        <v>0</v>
      </c>
      <c r="CX65" s="766">
        <v>0</v>
      </c>
      <c r="CY65" s="767">
        <v>0</v>
      </c>
      <c r="CZ65" s="514">
        <v>0</v>
      </c>
      <c r="DA65" s="513">
        <v>0</v>
      </c>
      <c r="DB65" s="513">
        <v>0</v>
      </c>
      <c r="DC65" s="513">
        <v>0</v>
      </c>
      <c r="DD65" s="513">
        <v>0</v>
      </c>
      <c r="DE65" s="513">
        <v>0</v>
      </c>
      <c r="DF65" s="513">
        <v>0</v>
      </c>
      <c r="DG65" s="513">
        <v>0</v>
      </c>
      <c r="DH65" s="513">
        <v>0</v>
      </c>
      <c r="DI65" s="513">
        <v>0</v>
      </c>
      <c r="DJ65" s="513">
        <v>0</v>
      </c>
      <c r="DK65" s="513">
        <v>0</v>
      </c>
      <c r="DL65" s="513">
        <v>0</v>
      </c>
      <c r="DM65" s="513">
        <v>0</v>
      </c>
      <c r="DN65" s="513">
        <v>0</v>
      </c>
      <c r="DO65" s="513">
        <v>0</v>
      </c>
      <c r="DP65" s="513">
        <v>0</v>
      </c>
      <c r="DQ65" s="513">
        <v>0</v>
      </c>
      <c r="DR65" s="513">
        <v>0</v>
      </c>
      <c r="DS65" s="513">
        <v>0</v>
      </c>
      <c r="DT65" s="513">
        <v>0</v>
      </c>
      <c r="DU65" s="513">
        <v>0</v>
      </c>
      <c r="DV65" s="513">
        <v>0</v>
      </c>
      <c r="DW65" s="512">
        <v>0</v>
      </c>
      <c r="DX65" s="470"/>
    </row>
    <row r="66" spans="2:128" x14ac:dyDescent="0.2">
      <c r="B66" s="538"/>
      <c r="C66" s="537"/>
      <c r="D66" s="536"/>
      <c r="E66" s="536"/>
      <c r="F66" s="536"/>
      <c r="G66" s="536"/>
      <c r="H66" s="536"/>
      <c r="I66" s="534"/>
      <c r="J66" s="534"/>
      <c r="K66" s="534"/>
      <c r="L66" s="534"/>
      <c r="M66" s="534"/>
      <c r="N66" s="534"/>
      <c r="O66" s="534"/>
      <c r="P66" s="534"/>
      <c r="Q66" s="534"/>
      <c r="R66" s="535"/>
      <c r="S66" s="534"/>
      <c r="T66" s="534"/>
      <c r="U66" s="524" t="s">
        <v>805</v>
      </c>
      <c r="V66" s="517" t="s">
        <v>124</v>
      </c>
      <c r="W66" s="533" t="s">
        <v>498</v>
      </c>
      <c r="X66" s="764">
        <v>0</v>
      </c>
      <c r="Y66" s="764">
        <v>0</v>
      </c>
      <c r="Z66" s="764">
        <v>0</v>
      </c>
      <c r="AA66" s="764">
        <v>0</v>
      </c>
      <c r="AB66" s="764">
        <v>0</v>
      </c>
      <c r="AC66" s="764">
        <v>0</v>
      </c>
      <c r="AD66" s="764">
        <v>0</v>
      </c>
      <c r="AE66" s="764">
        <v>0</v>
      </c>
      <c r="AF66" s="764">
        <v>0</v>
      </c>
      <c r="AG66" s="764">
        <v>0</v>
      </c>
      <c r="AH66" s="764">
        <v>0</v>
      </c>
      <c r="AI66" s="764">
        <v>0</v>
      </c>
      <c r="AJ66" s="764">
        <v>0</v>
      </c>
      <c r="AK66" s="765">
        <v>0</v>
      </c>
      <c r="AL66" s="765">
        <v>0</v>
      </c>
      <c r="AM66" s="765">
        <v>0</v>
      </c>
      <c r="AN66" s="765">
        <v>0</v>
      </c>
      <c r="AO66" s="765">
        <v>0</v>
      </c>
      <c r="AP66" s="765">
        <v>0</v>
      </c>
      <c r="AQ66" s="765">
        <v>0</v>
      </c>
      <c r="AR66" s="765">
        <v>0</v>
      </c>
      <c r="AS66" s="765">
        <v>0</v>
      </c>
      <c r="AT66" s="765">
        <v>0</v>
      </c>
      <c r="AU66" s="765">
        <v>0</v>
      </c>
      <c r="AV66" s="765">
        <v>0</v>
      </c>
      <c r="AW66" s="765">
        <v>0</v>
      </c>
      <c r="AX66" s="765">
        <v>0</v>
      </c>
      <c r="AY66" s="765">
        <v>0</v>
      </c>
      <c r="AZ66" s="765">
        <v>0</v>
      </c>
      <c r="BA66" s="765">
        <v>0</v>
      </c>
      <c r="BB66" s="765">
        <v>0</v>
      </c>
      <c r="BC66" s="765">
        <v>0</v>
      </c>
      <c r="BD66" s="765">
        <v>0</v>
      </c>
      <c r="BE66" s="765">
        <v>0</v>
      </c>
      <c r="BF66" s="765">
        <v>0</v>
      </c>
      <c r="BG66" s="765">
        <v>0</v>
      </c>
      <c r="BH66" s="765">
        <v>0</v>
      </c>
      <c r="BI66" s="765">
        <v>0</v>
      </c>
      <c r="BJ66" s="765">
        <v>0</v>
      </c>
      <c r="BK66" s="765">
        <v>0</v>
      </c>
      <c r="BL66" s="765">
        <v>0</v>
      </c>
      <c r="BM66" s="765">
        <v>0</v>
      </c>
      <c r="BN66" s="765">
        <v>0</v>
      </c>
      <c r="BO66" s="765">
        <v>0</v>
      </c>
      <c r="BP66" s="765">
        <v>0</v>
      </c>
      <c r="BQ66" s="765">
        <v>0</v>
      </c>
      <c r="BR66" s="765">
        <v>0</v>
      </c>
      <c r="BS66" s="765">
        <v>0</v>
      </c>
      <c r="BT66" s="765">
        <v>0</v>
      </c>
      <c r="BU66" s="765">
        <v>0</v>
      </c>
      <c r="BV66" s="765">
        <v>0</v>
      </c>
      <c r="BW66" s="765">
        <v>0</v>
      </c>
      <c r="BX66" s="765">
        <v>0</v>
      </c>
      <c r="BY66" s="765">
        <v>0</v>
      </c>
      <c r="BZ66" s="765">
        <v>0</v>
      </c>
      <c r="CA66" s="765">
        <v>0</v>
      </c>
      <c r="CB66" s="765">
        <v>0</v>
      </c>
      <c r="CC66" s="765">
        <v>0</v>
      </c>
      <c r="CD66" s="765">
        <v>0</v>
      </c>
      <c r="CE66" s="766">
        <v>0</v>
      </c>
      <c r="CF66" s="766">
        <v>0</v>
      </c>
      <c r="CG66" s="766">
        <v>0</v>
      </c>
      <c r="CH66" s="766">
        <v>0</v>
      </c>
      <c r="CI66" s="766">
        <v>0</v>
      </c>
      <c r="CJ66" s="766">
        <v>0</v>
      </c>
      <c r="CK66" s="766">
        <v>0</v>
      </c>
      <c r="CL66" s="766">
        <v>0</v>
      </c>
      <c r="CM66" s="766">
        <v>0</v>
      </c>
      <c r="CN66" s="766">
        <v>0</v>
      </c>
      <c r="CO66" s="766">
        <v>0</v>
      </c>
      <c r="CP66" s="766">
        <v>0</v>
      </c>
      <c r="CQ66" s="766">
        <v>0</v>
      </c>
      <c r="CR66" s="766">
        <v>0</v>
      </c>
      <c r="CS66" s="766">
        <v>0</v>
      </c>
      <c r="CT66" s="766">
        <v>0</v>
      </c>
      <c r="CU66" s="766">
        <v>0</v>
      </c>
      <c r="CV66" s="766">
        <v>0</v>
      </c>
      <c r="CW66" s="766">
        <v>0</v>
      </c>
      <c r="CX66" s="766">
        <v>0</v>
      </c>
      <c r="CY66" s="767">
        <v>0</v>
      </c>
      <c r="CZ66" s="514">
        <v>0</v>
      </c>
      <c r="DA66" s="513">
        <v>0</v>
      </c>
      <c r="DB66" s="513">
        <v>0</v>
      </c>
      <c r="DC66" s="513">
        <v>0</v>
      </c>
      <c r="DD66" s="513">
        <v>0</v>
      </c>
      <c r="DE66" s="513">
        <v>0</v>
      </c>
      <c r="DF66" s="513">
        <v>0</v>
      </c>
      <c r="DG66" s="513">
        <v>0</v>
      </c>
      <c r="DH66" s="513">
        <v>0</v>
      </c>
      <c r="DI66" s="513">
        <v>0</v>
      </c>
      <c r="DJ66" s="513">
        <v>0</v>
      </c>
      <c r="DK66" s="513">
        <v>0</v>
      </c>
      <c r="DL66" s="513">
        <v>0</v>
      </c>
      <c r="DM66" s="513">
        <v>0</v>
      </c>
      <c r="DN66" s="513">
        <v>0</v>
      </c>
      <c r="DO66" s="513">
        <v>0</v>
      </c>
      <c r="DP66" s="513">
        <v>0</v>
      </c>
      <c r="DQ66" s="513">
        <v>0</v>
      </c>
      <c r="DR66" s="513">
        <v>0</v>
      </c>
      <c r="DS66" s="513">
        <v>0</v>
      </c>
      <c r="DT66" s="513">
        <v>0</v>
      </c>
      <c r="DU66" s="513">
        <v>0</v>
      </c>
      <c r="DV66" s="513">
        <v>0</v>
      </c>
      <c r="DW66" s="512">
        <v>0</v>
      </c>
      <c r="DX66" s="470"/>
    </row>
    <row r="67" spans="2:128" x14ac:dyDescent="0.2">
      <c r="B67" s="532"/>
      <c r="C67" s="531"/>
      <c r="D67" s="530"/>
      <c r="E67" s="530"/>
      <c r="F67" s="530"/>
      <c r="G67" s="530"/>
      <c r="H67" s="530"/>
      <c r="I67" s="528"/>
      <c r="J67" s="528"/>
      <c r="K67" s="528"/>
      <c r="L67" s="528"/>
      <c r="M67" s="528"/>
      <c r="N67" s="528"/>
      <c r="O67" s="528"/>
      <c r="P67" s="528"/>
      <c r="Q67" s="528"/>
      <c r="R67" s="529"/>
      <c r="S67" s="528"/>
      <c r="T67" s="528"/>
      <c r="U67" s="524" t="s">
        <v>500</v>
      </c>
      <c r="V67" s="517" t="s">
        <v>124</v>
      </c>
      <c r="W67" s="516" t="s">
        <v>498</v>
      </c>
      <c r="X67" s="764">
        <v>440.02</v>
      </c>
      <c r="Y67" s="764">
        <v>1047.45</v>
      </c>
      <c r="Z67" s="764">
        <v>1733.81</v>
      </c>
      <c r="AA67" s="764">
        <v>2549.17</v>
      </c>
      <c r="AB67" s="764">
        <v>3587.12</v>
      </c>
      <c r="AC67" s="764">
        <v>4843.46</v>
      </c>
      <c r="AD67" s="764">
        <v>6125.89</v>
      </c>
      <c r="AE67" s="764">
        <v>7536.54</v>
      </c>
      <c r="AF67" s="764">
        <v>8984.25</v>
      </c>
      <c r="AG67" s="764">
        <v>10451.65</v>
      </c>
      <c r="AH67" s="764">
        <v>12144.33</v>
      </c>
      <c r="AI67" s="764">
        <v>13345.36</v>
      </c>
      <c r="AJ67" s="764">
        <v>14150.67</v>
      </c>
      <c r="AK67" s="765">
        <v>14729.15</v>
      </c>
      <c r="AL67" s="765">
        <v>14729.15</v>
      </c>
      <c r="AM67" s="765">
        <v>14729.15</v>
      </c>
      <c r="AN67" s="765">
        <v>14729.15</v>
      </c>
      <c r="AO67" s="765">
        <v>14729.15</v>
      </c>
      <c r="AP67" s="765">
        <v>14729.15</v>
      </c>
      <c r="AQ67" s="765">
        <v>14729.15</v>
      </c>
      <c r="AR67" s="765">
        <v>14729.15</v>
      </c>
      <c r="AS67" s="765">
        <v>14729.15</v>
      </c>
      <c r="AT67" s="765">
        <v>14729.15</v>
      </c>
      <c r="AU67" s="765">
        <v>14729.15</v>
      </c>
      <c r="AV67" s="765">
        <v>14729.15</v>
      </c>
      <c r="AW67" s="765">
        <v>14729.15</v>
      </c>
      <c r="AX67" s="765">
        <v>14729.15</v>
      </c>
      <c r="AY67" s="765">
        <v>14729.15</v>
      </c>
      <c r="AZ67" s="765">
        <v>14729.15</v>
      </c>
      <c r="BA67" s="765">
        <v>14729.15</v>
      </c>
      <c r="BB67" s="765">
        <v>14729.15</v>
      </c>
      <c r="BC67" s="765">
        <v>14729.15</v>
      </c>
      <c r="BD67" s="765">
        <v>14729.15</v>
      </c>
      <c r="BE67" s="765">
        <v>14729.15</v>
      </c>
      <c r="BF67" s="765">
        <v>14729.15</v>
      </c>
      <c r="BG67" s="765">
        <v>14729.15</v>
      </c>
      <c r="BH67" s="765">
        <v>14729.15</v>
      </c>
      <c r="BI67" s="765">
        <v>14729.15</v>
      </c>
      <c r="BJ67" s="765">
        <v>14729.15</v>
      </c>
      <c r="BK67" s="765">
        <v>14729.15</v>
      </c>
      <c r="BL67" s="765">
        <v>14729.15</v>
      </c>
      <c r="BM67" s="765">
        <v>14729.15</v>
      </c>
      <c r="BN67" s="765">
        <v>14729.15</v>
      </c>
      <c r="BO67" s="765">
        <v>14729.15</v>
      </c>
      <c r="BP67" s="765">
        <v>14729.15</v>
      </c>
      <c r="BQ67" s="765">
        <v>14729.15</v>
      </c>
      <c r="BR67" s="765">
        <v>14729.15</v>
      </c>
      <c r="BS67" s="765">
        <v>14729.15</v>
      </c>
      <c r="BT67" s="765">
        <v>14729.15</v>
      </c>
      <c r="BU67" s="765">
        <v>14729.15</v>
      </c>
      <c r="BV67" s="765">
        <v>14729.15</v>
      </c>
      <c r="BW67" s="765">
        <v>14729.15</v>
      </c>
      <c r="BX67" s="765">
        <v>14729.15</v>
      </c>
      <c r="BY67" s="765">
        <v>14729.15</v>
      </c>
      <c r="BZ67" s="765">
        <v>14729.15</v>
      </c>
      <c r="CA67" s="765">
        <v>14729.15</v>
      </c>
      <c r="CB67" s="765">
        <v>14729.15</v>
      </c>
      <c r="CC67" s="765">
        <v>14729.15</v>
      </c>
      <c r="CD67" s="765">
        <v>14729.15</v>
      </c>
      <c r="CE67" s="766">
        <v>14729.15</v>
      </c>
      <c r="CF67" s="766">
        <v>14729.15</v>
      </c>
      <c r="CG67" s="766">
        <v>14729.15</v>
      </c>
      <c r="CH67" s="766">
        <v>14729.15</v>
      </c>
      <c r="CI67" s="766">
        <v>14729.15</v>
      </c>
      <c r="CJ67" s="766">
        <v>14729.15</v>
      </c>
      <c r="CK67" s="766">
        <v>14729.15</v>
      </c>
      <c r="CL67" s="766">
        <v>14729.15</v>
      </c>
      <c r="CM67" s="766">
        <v>14729.15</v>
      </c>
      <c r="CN67" s="766">
        <v>14729.15</v>
      </c>
      <c r="CO67" s="766">
        <v>14729.15</v>
      </c>
      <c r="CP67" s="766">
        <v>14729.15</v>
      </c>
      <c r="CQ67" s="766">
        <v>14729.15</v>
      </c>
      <c r="CR67" s="766">
        <v>14729.15</v>
      </c>
      <c r="CS67" s="766">
        <v>14729.15</v>
      </c>
      <c r="CT67" s="766">
        <v>14729.15</v>
      </c>
      <c r="CU67" s="766">
        <v>14729.15</v>
      </c>
      <c r="CV67" s="766">
        <v>14729.15</v>
      </c>
      <c r="CW67" s="766">
        <v>14729.15</v>
      </c>
      <c r="CX67" s="766">
        <v>14729.15</v>
      </c>
      <c r="CY67" s="767">
        <v>14729.15</v>
      </c>
      <c r="CZ67" s="514">
        <v>0</v>
      </c>
      <c r="DA67" s="513">
        <v>0</v>
      </c>
      <c r="DB67" s="513">
        <v>0</v>
      </c>
      <c r="DC67" s="513">
        <v>0</v>
      </c>
      <c r="DD67" s="513">
        <v>0</v>
      </c>
      <c r="DE67" s="513">
        <v>0</v>
      </c>
      <c r="DF67" s="513">
        <v>0</v>
      </c>
      <c r="DG67" s="513">
        <v>0</v>
      </c>
      <c r="DH67" s="513">
        <v>0</v>
      </c>
      <c r="DI67" s="513">
        <v>0</v>
      </c>
      <c r="DJ67" s="513">
        <v>0</v>
      </c>
      <c r="DK67" s="513">
        <v>0</v>
      </c>
      <c r="DL67" s="513">
        <v>0</v>
      </c>
      <c r="DM67" s="513">
        <v>0</v>
      </c>
      <c r="DN67" s="513">
        <v>0</v>
      </c>
      <c r="DO67" s="513">
        <v>0</v>
      </c>
      <c r="DP67" s="513">
        <v>0</v>
      </c>
      <c r="DQ67" s="513">
        <v>0</v>
      </c>
      <c r="DR67" s="513">
        <v>0</v>
      </c>
      <c r="DS67" s="513">
        <v>0</v>
      </c>
      <c r="DT67" s="513">
        <v>0</v>
      </c>
      <c r="DU67" s="513">
        <v>0</v>
      </c>
      <c r="DV67" s="513">
        <v>0</v>
      </c>
      <c r="DW67" s="512">
        <v>0</v>
      </c>
      <c r="DX67" s="470"/>
    </row>
    <row r="68" spans="2:128" x14ac:dyDescent="0.2">
      <c r="B68" s="525"/>
      <c r="C68" s="522"/>
      <c r="D68" s="521"/>
      <c r="E68" s="521"/>
      <c r="F68" s="521"/>
      <c r="G68" s="521"/>
      <c r="H68" s="521"/>
      <c r="I68" s="519"/>
      <c r="J68" s="519"/>
      <c r="K68" s="519"/>
      <c r="L68" s="519"/>
      <c r="M68" s="519"/>
      <c r="N68" s="519"/>
      <c r="O68" s="519"/>
      <c r="P68" s="519"/>
      <c r="Q68" s="519"/>
      <c r="R68" s="520"/>
      <c r="S68" s="519"/>
      <c r="T68" s="519"/>
      <c r="U68" s="524" t="s">
        <v>501</v>
      </c>
      <c r="V68" s="517" t="s">
        <v>124</v>
      </c>
      <c r="W68" s="516" t="s">
        <v>498</v>
      </c>
      <c r="X68" s="765">
        <v>0</v>
      </c>
      <c r="Y68" s="765">
        <v>0</v>
      </c>
      <c r="Z68" s="765">
        <v>0</v>
      </c>
      <c r="AA68" s="765">
        <v>0</v>
      </c>
      <c r="AB68" s="765">
        <v>0</v>
      </c>
      <c r="AC68" s="765">
        <v>0</v>
      </c>
      <c r="AD68" s="765">
        <v>0</v>
      </c>
      <c r="AE68" s="765">
        <v>0</v>
      </c>
      <c r="AF68" s="765">
        <v>0</v>
      </c>
      <c r="AG68" s="765">
        <v>0</v>
      </c>
      <c r="AH68" s="765">
        <v>0</v>
      </c>
      <c r="AI68" s="765">
        <v>0</v>
      </c>
      <c r="AJ68" s="765">
        <v>0</v>
      </c>
      <c r="AK68" s="765">
        <v>0</v>
      </c>
      <c r="AL68" s="765">
        <v>0</v>
      </c>
      <c r="AM68" s="765">
        <v>0</v>
      </c>
      <c r="AN68" s="765">
        <v>0</v>
      </c>
      <c r="AO68" s="765">
        <v>0</v>
      </c>
      <c r="AP68" s="765">
        <v>0</v>
      </c>
      <c r="AQ68" s="765">
        <v>0</v>
      </c>
      <c r="AR68" s="765">
        <v>0</v>
      </c>
      <c r="AS68" s="765">
        <v>0</v>
      </c>
      <c r="AT68" s="765">
        <v>0</v>
      </c>
      <c r="AU68" s="765">
        <v>0</v>
      </c>
      <c r="AV68" s="765">
        <v>0</v>
      </c>
      <c r="AW68" s="765">
        <v>0</v>
      </c>
      <c r="AX68" s="765">
        <v>0</v>
      </c>
      <c r="AY68" s="765">
        <v>0</v>
      </c>
      <c r="AZ68" s="765">
        <v>0</v>
      </c>
      <c r="BA68" s="765">
        <v>0</v>
      </c>
      <c r="BB68" s="765">
        <v>0</v>
      </c>
      <c r="BC68" s="765">
        <v>0</v>
      </c>
      <c r="BD68" s="765">
        <v>0</v>
      </c>
      <c r="BE68" s="765">
        <v>0</v>
      </c>
      <c r="BF68" s="765">
        <v>0</v>
      </c>
      <c r="BG68" s="765">
        <v>0</v>
      </c>
      <c r="BH68" s="765">
        <v>0</v>
      </c>
      <c r="BI68" s="765">
        <v>0</v>
      </c>
      <c r="BJ68" s="765">
        <v>0</v>
      </c>
      <c r="BK68" s="765">
        <v>0</v>
      </c>
      <c r="BL68" s="765">
        <v>0</v>
      </c>
      <c r="BM68" s="765">
        <v>0</v>
      </c>
      <c r="BN68" s="765">
        <v>0</v>
      </c>
      <c r="BO68" s="765">
        <v>0</v>
      </c>
      <c r="BP68" s="765">
        <v>0</v>
      </c>
      <c r="BQ68" s="765">
        <v>0</v>
      </c>
      <c r="BR68" s="765">
        <v>0</v>
      </c>
      <c r="BS68" s="765">
        <v>0</v>
      </c>
      <c r="BT68" s="765">
        <v>0</v>
      </c>
      <c r="BU68" s="765">
        <v>0</v>
      </c>
      <c r="BV68" s="765">
        <v>0</v>
      </c>
      <c r="BW68" s="765">
        <v>0</v>
      </c>
      <c r="BX68" s="765">
        <v>0</v>
      </c>
      <c r="BY68" s="765">
        <v>0</v>
      </c>
      <c r="BZ68" s="765">
        <v>0</v>
      </c>
      <c r="CA68" s="765">
        <v>0</v>
      </c>
      <c r="CB68" s="765">
        <v>0</v>
      </c>
      <c r="CC68" s="765">
        <v>0</v>
      </c>
      <c r="CD68" s="765">
        <v>0</v>
      </c>
      <c r="CE68" s="766">
        <v>0</v>
      </c>
      <c r="CF68" s="766">
        <v>0</v>
      </c>
      <c r="CG68" s="766">
        <v>0</v>
      </c>
      <c r="CH68" s="766">
        <v>0</v>
      </c>
      <c r="CI68" s="766">
        <v>0</v>
      </c>
      <c r="CJ68" s="766">
        <v>0</v>
      </c>
      <c r="CK68" s="766">
        <v>0</v>
      </c>
      <c r="CL68" s="766">
        <v>0</v>
      </c>
      <c r="CM68" s="766">
        <v>0</v>
      </c>
      <c r="CN68" s="766">
        <v>0</v>
      </c>
      <c r="CO68" s="766">
        <v>0</v>
      </c>
      <c r="CP68" s="766">
        <v>0</v>
      </c>
      <c r="CQ68" s="766">
        <v>0</v>
      </c>
      <c r="CR68" s="766">
        <v>0</v>
      </c>
      <c r="CS68" s="766">
        <v>0</v>
      </c>
      <c r="CT68" s="766">
        <v>0</v>
      </c>
      <c r="CU68" s="766">
        <v>0</v>
      </c>
      <c r="CV68" s="766">
        <v>0</v>
      </c>
      <c r="CW68" s="766">
        <v>0</v>
      </c>
      <c r="CX68" s="766">
        <v>0</v>
      </c>
      <c r="CY68" s="767">
        <v>0</v>
      </c>
      <c r="CZ68" s="514">
        <v>0</v>
      </c>
      <c r="DA68" s="513">
        <v>0</v>
      </c>
      <c r="DB68" s="513">
        <v>0</v>
      </c>
      <c r="DC68" s="513">
        <v>0</v>
      </c>
      <c r="DD68" s="513">
        <v>0</v>
      </c>
      <c r="DE68" s="513">
        <v>0</v>
      </c>
      <c r="DF68" s="513">
        <v>0</v>
      </c>
      <c r="DG68" s="513">
        <v>0</v>
      </c>
      <c r="DH68" s="513">
        <v>0</v>
      </c>
      <c r="DI68" s="513">
        <v>0</v>
      </c>
      <c r="DJ68" s="513">
        <v>0</v>
      </c>
      <c r="DK68" s="513">
        <v>0</v>
      </c>
      <c r="DL68" s="513">
        <v>0</v>
      </c>
      <c r="DM68" s="513">
        <v>0</v>
      </c>
      <c r="DN68" s="513">
        <v>0</v>
      </c>
      <c r="DO68" s="513">
        <v>0</v>
      </c>
      <c r="DP68" s="513">
        <v>0</v>
      </c>
      <c r="DQ68" s="513">
        <v>0</v>
      </c>
      <c r="DR68" s="513">
        <v>0</v>
      </c>
      <c r="DS68" s="513">
        <v>0</v>
      </c>
      <c r="DT68" s="513">
        <v>0</v>
      </c>
      <c r="DU68" s="513">
        <v>0</v>
      </c>
      <c r="DV68" s="513">
        <v>0</v>
      </c>
      <c r="DW68" s="512">
        <v>0</v>
      </c>
      <c r="DX68" s="470"/>
    </row>
    <row r="69" spans="2:128" x14ac:dyDescent="0.2">
      <c r="B69" s="525"/>
      <c r="C69" s="522"/>
      <c r="D69" s="521"/>
      <c r="E69" s="521"/>
      <c r="F69" s="521"/>
      <c r="G69" s="521"/>
      <c r="H69" s="521"/>
      <c r="I69" s="519"/>
      <c r="J69" s="519"/>
      <c r="K69" s="519"/>
      <c r="L69" s="519"/>
      <c r="M69" s="519"/>
      <c r="N69" s="519"/>
      <c r="O69" s="519"/>
      <c r="P69" s="519"/>
      <c r="Q69" s="519"/>
      <c r="R69" s="520"/>
      <c r="S69" s="519"/>
      <c r="T69" s="519"/>
      <c r="U69" s="527" t="s">
        <v>502</v>
      </c>
      <c r="V69" s="526" t="s">
        <v>124</v>
      </c>
      <c r="W69" s="516" t="s">
        <v>498</v>
      </c>
      <c r="X69" s="765">
        <v>41.263351622775225</v>
      </c>
      <c r="Y69" s="765">
        <v>96.736599168625361</v>
      </c>
      <c r="Z69" s="765">
        <v>156.75238578580058</v>
      </c>
      <c r="AA69" s="765">
        <v>226.16330485584555</v>
      </c>
      <c r="AB69" s="765">
        <v>329.69614974088705</v>
      </c>
      <c r="AC69" s="765">
        <v>506.58822704375956</v>
      </c>
      <c r="AD69" s="765">
        <v>756.93326644798185</v>
      </c>
      <c r="AE69" s="765">
        <v>1036.2784436958086</v>
      </c>
      <c r="AF69" s="765">
        <v>1289.7335111448258</v>
      </c>
      <c r="AG69" s="765">
        <v>1486.8235167499186</v>
      </c>
      <c r="AH69" s="765">
        <v>1666.9930651220791</v>
      </c>
      <c r="AI69" s="765">
        <v>1774.509165450663</v>
      </c>
      <c r="AJ69" s="765">
        <v>1835.9327410551784</v>
      </c>
      <c r="AK69" s="765">
        <v>1818.468500673938</v>
      </c>
      <c r="AL69" s="765">
        <v>1757.8705834366915</v>
      </c>
      <c r="AM69" s="765">
        <v>1687.0087704311097</v>
      </c>
      <c r="AN69" s="765">
        <v>1619.319916937809</v>
      </c>
      <c r="AO69" s="765">
        <v>1553.9396938720138</v>
      </c>
      <c r="AP69" s="765">
        <v>1489.4924369018734</v>
      </c>
      <c r="AQ69" s="765">
        <v>1424.4338820522958</v>
      </c>
      <c r="AR69" s="765">
        <v>1361.9008504415626</v>
      </c>
      <c r="AS69" s="765">
        <v>1302.5609501799534</v>
      </c>
      <c r="AT69" s="765">
        <v>1242.4513012364635</v>
      </c>
      <c r="AU69" s="765">
        <v>1184.9364746467065</v>
      </c>
      <c r="AV69" s="765">
        <v>1133.9367861568076</v>
      </c>
      <c r="AW69" s="765">
        <v>1133.9367861568076</v>
      </c>
      <c r="AX69" s="765">
        <v>1133.9367861568076</v>
      </c>
      <c r="AY69" s="765">
        <v>1133.9367861568076</v>
      </c>
      <c r="AZ69" s="765">
        <v>1133.9367861568076</v>
      </c>
      <c r="BA69" s="765">
        <v>1133.9367861568076</v>
      </c>
      <c r="BB69" s="765">
        <v>1133.9367861568076</v>
      </c>
      <c r="BC69" s="765">
        <v>1133.9367861568076</v>
      </c>
      <c r="BD69" s="765">
        <v>1133.9367861568076</v>
      </c>
      <c r="BE69" s="765">
        <v>1133.9367861568076</v>
      </c>
      <c r="BF69" s="765">
        <v>1133.9367861568076</v>
      </c>
      <c r="BG69" s="765">
        <v>1133.9367861568076</v>
      </c>
      <c r="BH69" s="765">
        <v>1133.9367861568076</v>
      </c>
      <c r="BI69" s="765">
        <v>1133.9367861568076</v>
      </c>
      <c r="BJ69" s="765">
        <v>1133.9367861568076</v>
      </c>
      <c r="BK69" s="765">
        <v>1133.9367861568076</v>
      </c>
      <c r="BL69" s="765">
        <v>1133.9367861568076</v>
      </c>
      <c r="BM69" s="765">
        <v>1133.9367861568076</v>
      </c>
      <c r="BN69" s="765">
        <v>1133.9367861568076</v>
      </c>
      <c r="BO69" s="765">
        <v>1133.9367861568076</v>
      </c>
      <c r="BP69" s="765">
        <v>1133.9367861568076</v>
      </c>
      <c r="BQ69" s="765">
        <v>1133.9367861568076</v>
      </c>
      <c r="BR69" s="765">
        <v>1133.9367861568076</v>
      </c>
      <c r="BS69" s="765">
        <v>1133.9367861568076</v>
      </c>
      <c r="BT69" s="765">
        <v>1133.9367861568076</v>
      </c>
      <c r="BU69" s="765">
        <v>1133.9367861568076</v>
      </c>
      <c r="BV69" s="765">
        <v>1133.9367861568076</v>
      </c>
      <c r="BW69" s="765">
        <v>1133.9367861568076</v>
      </c>
      <c r="BX69" s="765">
        <v>1133.9367861568076</v>
      </c>
      <c r="BY69" s="765">
        <v>1133.9367861568076</v>
      </c>
      <c r="BZ69" s="765">
        <v>1133.9367861568076</v>
      </c>
      <c r="CA69" s="765">
        <v>1133.9367861568076</v>
      </c>
      <c r="CB69" s="765">
        <v>1133.9367861568076</v>
      </c>
      <c r="CC69" s="765">
        <v>1133.9367861568076</v>
      </c>
      <c r="CD69" s="765">
        <v>1133.9367861568076</v>
      </c>
      <c r="CE69" s="766">
        <v>1133.9367861568076</v>
      </c>
      <c r="CF69" s="766">
        <v>1133.9367861568076</v>
      </c>
      <c r="CG69" s="766">
        <v>1133.9367861568076</v>
      </c>
      <c r="CH69" s="766">
        <v>1133.9367861568076</v>
      </c>
      <c r="CI69" s="766">
        <v>1133.9367861568076</v>
      </c>
      <c r="CJ69" s="766">
        <v>1133.9367861568076</v>
      </c>
      <c r="CK69" s="766">
        <v>1133.9367861568076</v>
      </c>
      <c r="CL69" s="766">
        <v>1133.9367861568076</v>
      </c>
      <c r="CM69" s="766">
        <v>1133.9367861568076</v>
      </c>
      <c r="CN69" s="766">
        <v>1133.9367861568076</v>
      </c>
      <c r="CO69" s="766">
        <v>1133.9367861568076</v>
      </c>
      <c r="CP69" s="766">
        <v>1133.9367861568076</v>
      </c>
      <c r="CQ69" s="766">
        <v>1133.9367861568076</v>
      </c>
      <c r="CR69" s="766">
        <v>1133.9367861568076</v>
      </c>
      <c r="CS69" s="766">
        <v>1133.9367861568076</v>
      </c>
      <c r="CT69" s="766">
        <v>1133.9367861568076</v>
      </c>
      <c r="CU69" s="766">
        <v>1133.9367861568076</v>
      </c>
      <c r="CV69" s="766">
        <v>1133.9367861568076</v>
      </c>
      <c r="CW69" s="766">
        <v>1133.9367861568076</v>
      </c>
      <c r="CX69" s="766">
        <v>1133.9367861568076</v>
      </c>
      <c r="CY69" s="767">
        <v>1133.9367861568076</v>
      </c>
      <c r="CZ69" s="514">
        <v>0</v>
      </c>
      <c r="DA69" s="513">
        <v>0</v>
      </c>
      <c r="DB69" s="513">
        <v>0</v>
      </c>
      <c r="DC69" s="513">
        <v>0</v>
      </c>
      <c r="DD69" s="513">
        <v>0</v>
      </c>
      <c r="DE69" s="513">
        <v>0</v>
      </c>
      <c r="DF69" s="513">
        <v>0</v>
      </c>
      <c r="DG69" s="513">
        <v>0</v>
      </c>
      <c r="DH69" s="513">
        <v>0</v>
      </c>
      <c r="DI69" s="513">
        <v>0</v>
      </c>
      <c r="DJ69" s="513">
        <v>0</v>
      </c>
      <c r="DK69" s="513">
        <v>0</v>
      </c>
      <c r="DL69" s="513">
        <v>0</v>
      </c>
      <c r="DM69" s="513">
        <v>0</v>
      </c>
      <c r="DN69" s="513">
        <v>0</v>
      </c>
      <c r="DO69" s="513">
        <v>0</v>
      </c>
      <c r="DP69" s="513">
        <v>0</v>
      </c>
      <c r="DQ69" s="513">
        <v>0</v>
      </c>
      <c r="DR69" s="513">
        <v>0</v>
      </c>
      <c r="DS69" s="513">
        <v>0</v>
      </c>
      <c r="DT69" s="513">
        <v>0</v>
      </c>
      <c r="DU69" s="513">
        <v>0</v>
      </c>
      <c r="DV69" s="513">
        <v>0</v>
      </c>
      <c r="DW69" s="512">
        <v>0</v>
      </c>
      <c r="DX69" s="470"/>
    </row>
    <row r="70" spans="2:128" x14ac:dyDescent="0.2">
      <c r="B70" s="525"/>
      <c r="C70" s="522"/>
      <c r="D70" s="521"/>
      <c r="E70" s="521"/>
      <c r="F70" s="521"/>
      <c r="G70" s="521"/>
      <c r="H70" s="521"/>
      <c r="I70" s="519"/>
      <c r="J70" s="519"/>
      <c r="K70" s="519"/>
      <c r="L70" s="519"/>
      <c r="M70" s="519"/>
      <c r="N70" s="519"/>
      <c r="O70" s="519"/>
      <c r="P70" s="519"/>
      <c r="Q70" s="519"/>
      <c r="R70" s="520"/>
      <c r="S70" s="519"/>
      <c r="T70" s="519"/>
      <c r="U70" s="524" t="s">
        <v>503</v>
      </c>
      <c r="V70" s="517" t="s">
        <v>124</v>
      </c>
      <c r="W70" s="516" t="s">
        <v>498</v>
      </c>
      <c r="X70" s="765">
        <v>4360.99</v>
      </c>
      <c r="Y70" s="765">
        <v>6020.33</v>
      </c>
      <c r="Z70" s="765">
        <v>6802.45</v>
      </c>
      <c r="AA70" s="765">
        <v>8081.05</v>
      </c>
      <c r="AB70" s="765">
        <v>10287.18</v>
      </c>
      <c r="AC70" s="765">
        <v>12451.52</v>
      </c>
      <c r="AD70" s="765">
        <v>12710.21</v>
      </c>
      <c r="AE70" s="765">
        <v>13980.89</v>
      </c>
      <c r="AF70" s="765">
        <v>14348.26</v>
      </c>
      <c r="AG70" s="765">
        <v>14543.48</v>
      </c>
      <c r="AH70" s="765">
        <v>16776.060000000001</v>
      </c>
      <c r="AI70" s="765">
        <v>11903.46</v>
      </c>
      <c r="AJ70" s="765">
        <v>7981.46</v>
      </c>
      <c r="AK70" s="765">
        <v>5733.29</v>
      </c>
      <c r="AL70" s="765">
        <v>0</v>
      </c>
      <c r="AM70" s="765">
        <v>0</v>
      </c>
      <c r="AN70" s="765">
        <v>0</v>
      </c>
      <c r="AO70" s="765">
        <v>0</v>
      </c>
      <c r="AP70" s="765">
        <v>0</v>
      </c>
      <c r="AQ70" s="765">
        <v>0</v>
      </c>
      <c r="AR70" s="765">
        <v>2813.46</v>
      </c>
      <c r="AS70" s="765">
        <v>3883.96</v>
      </c>
      <c r="AT70" s="765">
        <v>4388.55</v>
      </c>
      <c r="AU70" s="765">
        <v>5213.42</v>
      </c>
      <c r="AV70" s="765">
        <v>6636.69</v>
      </c>
      <c r="AW70" s="765">
        <v>8033</v>
      </c>
      <c r="AX70" s="765">
        <v>8199.8799999999992</v>
      </c>
      <c r="AY70" s="765">
        <v>9019.65</v>
      </c>
      <c r="AZ70" s="765">
        <v>9256.66</v>
      </c>
      <c r="BA70" s="765">
        <v>9382.61</v>
      </c>
      <c r="BB70" s="765">
        <v>10822.94</v>
      </c>
      <c r="BC70" s="765">
        <v>7679.42</v>
      </c>
      <c r="BD70" s="765">
        <v>5149.17</v>
      </c>
      <c r="BE70" s="765">
        <v>3698.78</v>
      </c>
      <c r="BF70" s="765">
        <v>0</v>
      </c>
      <c r="BG70" s="765">
        <v>0</v>
      </c>
      <c r="BH70" s="765">
        <v>0</v>
      </c>
      <c r="BI70" s="765">
        <v>0</v>
      </c>
      <c r="BJ70" s="765">
        <v>0</v>
      </c>
      <c r="BK70" s="765">
        <v>0</v>
      </c>
      <c r="BL70" s="765">
        <v>2813.46</v>
      </c>
      <c r="BM70" s="765">
        <v>3883.96</v>
      </c>
      <c r="BN70" s="765">
        <v>4388.55</v>
      </c>
      <c r="BO70" s="765">
        <v>5213.42</v>
      </c>
      <c r="BP70" s="765">
        <v>6636.69</v>
      </c>
      <c r="BQ70" s="765">
        <v>8033</v>
      </c>
      <c r="BR70" s="765">
        <v>8199.8799999999992</v>
      </c>
      <c r="BS70" s="765">
        <v>9019.65</v>
      </c>
      <c r="BT70" s="765">
        <v>9256.66</v>
      </c>
      <c r="BU70" s="765">
        <v>9382.61</v>
      </c>
      <c r="BV70" s="765">
        <v>10822.94</v>
      </c>
      <c r="BW70" s="765">
        <v>7679.42</v>
      </c>
      <c r="BX70" s="765">
        <v>5149.17</v>
      </c>
      <c r="BY70" s="765">
        <v>3698.78</v>
      </c>
      <c r="BZ70" s="765">
        <v>0</v>
      </c>
      <c r="CA70" s="765">
        <v>0</v>
      </c>
      <c r="CB70" s="765">
        <v>0</v>
      </c>
      <c r="CC70" s="765">
        <v>0</v>
      </c>
      <c r="CD70" s="765">
        <v>0</v>
      </c>
      <c r="CE70" s="766">
        <v>0</v>
      </c>
      <c r="CF70" s="766">
        <v>2813.46</v>
      </c>
      <c r="CG70" s="766">
        <v>3883.96</v>
      </c>
      <c r="CH70" s="766">
        <v>4388.55</v>
      </c>
      <c r="CI70" s="766">
        <v>5213.42</v>
      </c>
      <c r="CJ70" s="766">
        <v>6636.69</v>
      </c>
      <c r="CK70" s="766">
        <v>8033</v>
      </c>
      <c r="CL70" s="766">
        <v>8199.8799999999992</v>
      </c>
      <c r="CM70" s="766">
        <v>9019.65</v>
      </c>
      <c r="CN70" s="766">
        <v>9256.66</v>
      </c>
      <c r="CO70" s="766">
        <v>9382.61</v>
      </c>
      <c r="CP70" s="766">
        <v>10822.94</v>
      </c>
      <c r="CQ70" s="766">
        <v>7679.42</v>
      </c>
      <c r="CR70" s="766">
        <v>5149.17</v>
      </c>
      <c r="CS70" s="766">
        <v>3698.78</v>
      </c>
      <c r="CT70" s="766">
        <v>0</v>
      </c>
      <c r="CU70" s="766">
        <v>0</v>
      </c>
      <c r="CV70" s="766">
        <v>0</v>
      </c>
      <c r="CW70" s="766">
        <v>0</v>
      </c>
      <c r="CX70" s="766">
        <v>0</v>
      </c>
      <c r="CY70" s="767">
        <v>0</v>
      </c>
      <c r="CZ70" s="514">
        <v>0</v>
      </c>
      <c r="DA70" s="513">
        <v>0</v>
      </c>
      <c r="DB70" s="513">
        <v>0</v>
      </c>
      <c r="DC70" s="513">
        <v>0</v>
      </c>
      <c r="DD70" s="513">
        <v>0</v>
      </c>
      <c r="DE70" s="513">
        <v>0</v>
      </c>
      <c r="DF70" s="513">
        <v>0</v>
      </c>
      <c r="DG70" s="513">
        <v>0</v>
      </c>
      <c r="DH70" s="513">
        <v>0</v>
      </c>
      <c r="DI70" s="513">
        <v>0</v>
      </c>
      <c r="DJ70" s="513">
        <v>0</v>
      </c>
      <c r="DK70" s="513">
        <v>0</v>
      </c>
      <c r="DL70" s="513">
        <v>0</v>
      </c>
      <c r="DM70" s="513">
        <v>0</v>
      </c>
      <c r="DN70" s="513">
        <v>0</v>
      </c>
      <c r="DO70" s="513">
        <v>0</v>
      </c>
      <c r="DP70" s="513">
        <v>0</v>
      </c>
      <c r="DQ70" s="513">
        <v>0</v>
      </c>
      <c r="DR70" s="513">
        <v>0</v>
      </c>
      <c r="DS70" s="513">
        <v>0</v>
      </c>
      <c r="DT70" s="513">
        <v>0</v>
      </c>
      <c r="DU70" s="513">
        <v>0</v>
      </c>
      <c r="DV70" s="513">
        <v>0</v>
      </c>
      <c r="DW70" s="512">
        <v>0</v>
      </c>
      <c r="DX70" s="470"/>
    </row>
    <row r="71" spans="2:128" x14ac:dyDescent="0.2">
      <c r="B71" s="523"/>
      <c r="C71" s="522"/>
      <c r="D71" s="521"/>
      <c r="E71" s="521"/>
      <c r="F71" s="521"/>
      <c r="G71" s="521"/>
      <c r="H71" s="521"/>
      <c r="I71" s="519"/>
      <c r="J71" s="519"/>
      <c r="K71" s="519"/>
      <c r="L71" s="519"/>
      <c r="M71" s="519"/>
      <c r="N71" s="519"/>
      <c r="O71" s="519"/>
      <c r="P71" s="519"/>
      <c r="Q71" s="519"/>
      <c r="R71" s="520"/>
      <c r="S71" s="519"/>
      <c r="T71" s="519"/>
      <c r="U71" s="524" t="s">
        <v>504</v>
      </c>
      <c r="V71" s="517" t="s">
        <v>124</v>
      </c>
      <c r="W71" s="516" t="s">
        <v>498</v>
      </c>
      <c r="X71" s="765">
        <v>0</v>
      </c>
      <c r="Y71" s="765">
        <v>1</v>
      </c>
      <c r="Z71" s="765">
        <v>2</v>
      </c>
      <c r="AA71" s="765">
        <v>3</v>
      </c>
      <c r="AB71" s="765">
        <v>4</v>
      </c>
      <c r="AC71" s="765">
        <v>5</v>
      </c>
      <c r="AD71" s="765">
        <v>6</v>
      </c>
      <c r="AE71" s="765">
        <v>7</v>
      </c>
      <c r="AF71" s="765">
        <v>8</v>
      </c>
      <c r="AG71" s="765">
        <v>9</v>
      </c>
      <c r="AH71" s="765">
        <v>10</v>
      </c>
      <c r="AI71" s="765">
        <v>11</v>
      </c>
      <c r="AJ71" s="765">
        <v>12</v>
      </c>
      <c r="AK71" s="765">
        <v>13</v>
      </c>
      <c r="AL71" s="765">
        <v>14</v>
      </c>
      <c r="AM71" s="765">
        <v>15</v>
      </c>
      <c r="AN71" s="765">
        <v>16</v>
      </c>
      <c r="AO71" s="765">
        <v>17</v>
      </c>
      <c r="AP71" s="765">
        <v>18</v>
      </c>
      <c r="AQ71" s="765">
        <v>19</v>
      </c>
      <c r="AR71" s="765">
        <v>20</v>
      </c>
      <c r="AS71" s="765">
        <v>21</v>
      </c>
      <c r="AT71" s="765">
        <v>22</v>
      </c>
      <c r="AU71" s="765">
        <v>23</v>
      </c>
      <c r="AV71" s="765">
        <v>24</v>
      </c>
      <c r="AW71" s="765">
        <v>25</v>
      </c>
      <c r="AX71" s="765">
        <v>26</v>
      </c>
      <c r="AY71" s="765">
        <v>27</v>
      </c>
      <c r="AZ71" s="765">
        <v>28</v>
      </c>
      <c r="BA71" s="765">
        <v>29</v>
      </c>
      <c r="BB71" s="765">
        <v>30</v>
      </c>
      <c r="BC71" s="765">
        <v>31</v>
      </c>
      <c r="BD71" s="765">
        <v>32</v>
      </c>
      <c r="BE71" s="765">
        <v>33</v>
      </c>
      <c r="BF71" s="765">
        <v>34</v>
      </c>
      <c r="BG71" s="765">
        <v>35</v>
      </c>
      <c r="BH71" s="765">
        <v>36</v>
      </c>
      <c r="BI71" s="765">
        <v>37</v>
      </c>
      <c r="BJ71" s="765">
        <v>38</v>
      </c>
      <c r="BK71" s="765">
        <v>39</v>
      </c>
      <c r="BL71" s="765">
        <v>40</v>
      </c>
      <c r="BM71" s="765">
        <v>41</v>
      </c>
      <c r="BN71" s="765">
        <v>42</v>
      </c>
      <c r="BO71" s="765">
        <v>43</v>
      </c>
      <c r="BP71" s="765">
        <v>44</v>
      </c>
      <c r="BQ71" s="765">
        <v>45</v>
      </c>
      <c r="BR71" s="765">
        <v>46</v>
      </c>
      <c r="BS71" s="765">
        <v>47</v>
      </c>
      <c r="BT71" s="765">
        <v>48</v>
      </c>
      <c r="BU71" s="765">
        <v>49</v>
      </c>
      <c r="BV71" s="765">
        <v>50</v>
      </c>
      <c r="BW71" s="765">
        <v>51</v>
      </c>
      <c r="BX71" s="765">
        <v>52</v>
      </c>
      <c r="BY71" s="765">
        <v>53</v>
      </c>
      <c r="BZ71" s="765">
        <v>54</v>
      </c>
      <c r="CA71" s="765">
        <v>55</v>
      </c>
      <c r="CB71" s="765">
        <v>56</v>
      </c>
      <c r="CC71" s="765">
        <v>57</v>
      </c>
      <c r="CD71" s="765">
        <v>58</v>
      </c>
      <c r="CE71" s="766">
        <v>59</v>
      </c>
      <c r="CF71" s="766">
        <v>60</v>
      </c>
      <c r="CG71" s="766">
        <v>61</v>
      </c>
      <c r="CH71" s="766">
        <v>62</v>
      </c>
      <c r="CI71" s="766">
        <v>63</v>
      </c>
      <c r="CJ71" s="766">
        <v>64</v>
      </c>
      <c r="CK71" s="766">
        <v>65</v>
      </c>
      <c r="CL71" s="766">
        <v>66</v>
      </c>
      <c r="CM71" s="766">
        <v>67</v>
      </c>
      <c r="CN71" s="766">
        <v>68</v>
      </c>
      <c r="CO71" s="766">
        <v>69</v>
      </c>
      <c r="CP71" s="766">
        <v>70</v>
      </c>
      <c r="CQ71" s="766">
        <v>71</v>
      </c>
      <c r="CR71" s="766">
        <v>72</v>
      </c>
      <c r="CS71" s="766">
        <v>73</v>
      </c>
      <c r="CT71" s="766">
        <v>74</v>
      </c>
      <c r="CU71" s="766">
        <v>75</v>
      </c>
      <c r="CV71" s="766">
        <v>76</v>
      </c>
      <c r="CW71" s="766">
        <v>77</v>
      </c>
      <c r="CX71" s="766">
        <v>78</v>
      </c>
      <c r="CY71" s="767">
        <v>79</v>
      </c>
      <c r="CZ71" s="514">
        <v>0</v>
      </c>
      <c r="DA71" s="513">
        <v>0</v>
      </c>
      <c r="DB71" s="513">
        <v>0</v>
      </c>
      <c r="DC71" s="513">
        <v>0</v>
      </c>
      <c r="DD71" s="513">
        <v>0</v>
      </c>
      <c r="DE71" s="513">
        <v>0</v>
      </c>
      <c r="DF71" s="513">
        <v>0</v>
      </c>
      <c r="DG71" s="513">
        <v>0</v>
      </c>
      <c r="DH71" s="513">
        <v>0</v>
      </c>
      <c r="DI71" s="513">
        <v>0</v>
      </c>
      <c r="DJ71" s="513">
        <v>0</v>
      </c>
      <c r="DK71" s="513">
        <v>0</v>
      </c>
      <c r="DL71" s="513">
        <v>0</v>
      </c>
      <c r="DM71" s="513">
        <v>0</v>
      </c>
      <c r="DN71" s="513">
        <v>0</v>
      </c>
      <c r="DO71" s="513">
        <v>0</v>
      </c>
      <c r="DP71" s="513">
        <v>0</v>
      </c>
      <c r="DQ71" s="513">
        <v>0</v>
      </c>
      <c r="DR71" s="513">
        <v>0</v>
      </c>
      <c r="DS71" s="513">
        <v>0</v>
      </c>
      <c r="DT71" s="513">
        <v>0</v>
      </c>
      <c r="DU71" s="513">
        <v>0</v>
      </c>
      <c r="DV71" s="513">
        <v>0</v>
      </c>
      <c r="DW71" s="512">
        <v>0</v>
      </c>
      <c r="DX71" s="470"/>
    </row>
    <row r="72" spans="2:128" x14ac:dyDescent="0.2">
      <c r="B72" s="523"/>
      <c r="C72" s="522"/>
      <c r="D72" s="521"/>
      <c r="E72" s="521"/>
      <c r="F72" s="521"/>
      <c r="G72" s="521"/>
      <c r="H72" s="521"/>
      <c r="I72" s="519"/>
      <c r="J72" s="519"/>
      <c r="K72" s="519"/>
      <c r="L72" s="519"/>
      <c r="M72" s="519"/>
      <c r="N72" s="519"/>
      <c r="O72" s="519"/>
      <c r="P72" s="519"/>
      <c r="Q72" s="519"/>
      <c r="R72" s="520"/>
      <c r="S72" s="519"/>
      <c r="T72" s="519"/>
      <c r="U72" s="524" t="s">
        <v>505</v>
      </c>
      <c r="V72" s="517" t="s">
        <v>124</v>
      </c>
      <c r="W72" s="516" t="s">
        <v>498</v>
      </c>
      <c r="X72" s="765">
        <v>264.76</v>
      </c>
      <c r="Y72" s="765">
        <v>365.49</v>
      </c>
      <c r="Z72" s="765">
        <v>412.98</v>
      </c>
      <c r="AA72" s="765">
        <v>490.6</v>
      </c>
      <c r="AB72" s="765">
        <v>624.54</v>
      </c>
      <c r="AC72" s="765">
        <v>755.93</v>
      </c>
      <c r="AD72" s="765">
        <v>771.64</v>
      </c>
      <c r="AE72" s="765">
        <v>848.78</v>
      </c>
      <c r="AF72" s="765">
        <v>871.09</v>
      </c>
      <c r="AG72" s="765">
        <v>882.94</v>
      </c>
      <c r="AH72" s="765">
        <v>1018.48</v>
      </c>
      <c r="AI72" s="765">
        <v>722.66</v>
      </c>
      <c r="AJ72" s="765">
        <v>484.56</v>
      </c>
      <c r="AK72" s="765">
        <v>348.07</v>
      </c>
      <c r="AL72" s="765">
        <v>0</v>
      </c>
      <c r="AM72" s="765">
        <v>0</v>
      </c>
      <c r="AN72" s="765">
        <v>0</v>
      </c>
      <c r="AO72" s="765">
        <v>0</v>
      </c>
      <c r="AP72" s="765">
        <v>0</v>
      </c>
      <c r="AQ72" s="765">
        <v>0</v>
      </c>
      <c r="AR72" s="765">
        <v>167.14</v>
      </c>
      <c r="AS72" s="765">
        <v>230.73</v>
      </c>
      <c r="AT72" s="765">
        <v>260.7</v>
      </c>
      <c r="AU72" s="765">
        <v>309.70999999999998</v>
      </c>
      <c r="AV72" s="765">
        <v>394.26</v>
      </c>
      <c r="AW72" s="765">
        <v>477.21</v>
      </c>
      <c r="AX72" s="765">
        <v>487.12</v>
      </c>
      <c r="AY72" s="765">
        <v>535.82000000000005</v>
      </c>
      <c r="AZ72" s="765">
        <v>549.9</v>
      </c>
      <c r="BA72" s="765">
        <v>557.38</v>
      </c>
      <c r="BB72" s="765">
        <v>642.94000000000005</v>
      </c>
      <c r="BC72" s="765">
        <v>456.2</v>
      </c>
      <c r="BD72" s="765">
        <v>305.89</v>
      </c>
      <c r="BE72" s="765">
        <v>219.73</v>
      </c>
      <c r="BF72" s="765">
        <v>0</v>
      </c>
      <c r="BG72" s="765">
        <v>0</v>
      </c>
      <c r="BH72" s="765">
        <v>0</v>
      </c>
      <c r="BI72" s="765">
        <v>0</v>
      </c>
      <c r="BJ72" s="765">
        <v>0</v>
      </c>
      <c r="BK72" s="765">
        <v>0</v>
      </c>
      <c r="BL72" s="765">
        <v>167.14</v>
      </c>
      <c r="BM72" s="765">
        <v>230.73</v>
      </c>
      <c r="BN72" s="765">
        <v>260.7</v>
      </c>
      <c r="BO72" s="765">
        <v>309.70999999999998</v>
      </c>
      <c r="BP72" s="765">
        <v>394.26</v>
      </c>
      <c r="BQ72" s="765">
        <v>477.21</v>
      </c>
      <c r="BR72" s="765">
        <v>487.12</v>
      </c>
      <c r="BS72" s="765">
        <v>535.82000000000005</v>
      </c>
      <c r="BT72" s="765">
        <v>549.9</v>
      </c>
      <c r="BU72" s="765">
        <v>557.38</v>
      </c>
      <c r="BV72" s="765">
        <v>642.94000000000005</v>
      </c>
      <c r="BW72" s="765">
        <v>456.2</v>
      </c>
      <c r="BX72" s="765">
        <v>305.89</v>
      </c>
      <c r="BY72" s="765">
        <v>219.73</v>
      </c>
      <c r="BZ72" s="765">
        <v>0</v>
      </c>
      <c r="CA72" s="765">
        <v>0</v>
      </c>
      <c r="CB72" s="765">
        <v>0</v>
      </c>
      <c r="CC72" s="765">
        <v>0</v>
      </c>
      <c r="CD72" s="765">
        <v>0</v>
      </c>
      <c r="CE72" s="766">
        <v>0</v>
      </c>
      <c r="CF72" s="766">
        <v>167.14</v>
      </c>
      <c r="CG72" s="766">
        <v>230.73</v>
      </c>
      <c r="CH72" s="766">
        <v>260.7</v>
      </c>
      <c r="CI72" s="766">
        <v>309.70999999999998</v>
      </c>
      <c r="CJ72" s="766">
        <v>394.26</v>
      </c>
      <c r="CK72" s="766">
        <v>477.21</v>
      </c>
      <c r="CL72" s="766">
        <v>487.12</v>
      </c>
      <c r="CM72" s="766">
        <v>535.82000000000005</v>
      </c>
      <c r="CN72" s="766">
        <v>549.9</v>
      </c>
      <c r="CO72" s="766">
        <v>557.38</v>
      </c>
      <c r="CP72" s="766">
        <v>642.94000000000005</v>
      </c>
      <c r="CQ72" s="766">
        <v>456.2</v>
      </c>
      <c r="CR72" s="766">
        <v>305.89</v>
      </c>
      <c r="CS72" s="766">
        <v>219.73</v>
      </c>
      <c r="CT72" s="766">
        <v>0</v>
      </c>
      <c r="CU72" s="766">
        <v>0</v>
      </c>
      <c r="CV72" s="766">
        <v>0</v>
      </c>
      <c r="CW72" s="766">
        <v>0</v>
      </c>
      <c r="CX72" s="766">
        <v>0</v>
      </c>
      <c r="CY72" s="767">
        <v>0</v>
      </c>
      <c r="CZ72" s="514">
        <v>0</v>
      </c>
      <c r="DA72" s="513">
        <v>0</v>
      </c>
      <c r="DB72" s="513">
        <v>0</v>
      </c>
      <c r="DC72" s="513">
        <v>0</v>
      </c>
      <c r="DD72" s="513">
        <v>0</v>
      </c>
      <c r="DE72" s="513">
        <v>0</v>
      </c>
      <c r="DF72" s="513">
        <v>0</v>
      </c>
      <c r="DG72" s="513">
        <v>0</v>
      </c>
      <c r="DH72" s="513">
        <v>0</v>
      </c>
      <c r="DI72" s="513">
        <v>0</v>
      </c>
      <c r="DJ72" s="513">
        <v>0</v>
      </c>
      <c r="DK72" s="513">
        <v>0</v>
      </c>
      <c r="DL72" s="513">
        <v>0</v>
      </c>
      <c r="DM72" s="513">
        <v>0</v>
      </c>
      <c r="DN72" s="513">
        <v>0</v>
      </c>
      <c r="DO72" s="513">
        <v>0</v>
      </c>
      <c r="DP72" s="513">
        <v>0</v>
      </c>
      <c r="DQ72" s="513">
        <v>0</v>
      </c>
      <c r="DR72" s="513">
        <v>0</v>
      </c>
      <c r="DS72" s="513">
        <v>0</v>
      </c>
      <c r="DT72" s="513">
        <v>0</v>
      </c>
      <c r="DU72" s="513">
        <v>0</v>
      </c>
      <c r="DV72" s="513">
        <v>0</v>
      </c>
      <c r="DW72" s="512">
        <v>0</v>
      </c>
      <c r="DX72" s="470"/>
    </row>
    <row r="73" spans="2:128" x14ac:dyDescent="0.2">
      <c r="B73" s="523"/>
      <c r="C73" s="522"/>
      <c r="D73" s="521"/>
      <c r="E73" s="521"/>
      <c r="F73" s="521"/>
      <c r="G73" s="521"/>
      <c r="H73" s="521"/>
      <c r="I73" s="519"/>
      <c r="J73" s="519"/>
      <c r="K73" s="519"/>
      <c r="L73" s="519"/>
      <c r="M73" s="519"/>
      <c r="N73" s="519"/>
      <c r="O73" s="519"/>
      <c r="P73" s="519"/>
      <c r="Q73" s="519"/>
      <c r="R73" s="520"/>
      <c r="S73" s="519"/>
      <c r="T73" s="519"/>
      <c r="U73" s="524" t="s">
        <v>506</v>
      </c>
      <c r="V73" s="517" t="s">
        <v>124</v>
      </c>
      <c r="W73" s="516" t="s">
        <v>498</v>
      </c>
      <c r="X73" s="765">
        <v>0</v>
      </c>
      <c r="Y73" s="765">
        <v>0</v>
      </c>
      <c r="Z73" s="765">
        <v>0</v>
      </c>
      <c r="AA73" s="765">
        <v>0</v>
      </c>
      <c r="AB73" s="765">
        <v>0</v>
      </c>
      <c r="AC73" s="765">
        <v>0</v>
      </c>
      <c r="AD73" s="765">
        <v>0</v>
      </c>
      <c r="AE73" s="765">
        <v>0</v>
      </c>
      <c r="AF73" s="765">
        <v>0</v>
      </c>
      <c r="AG73" s="765">
        <v>0</v>
      </c>
      <c r="AH73" s="765">
        <v>0</v>
      </c>
      <c r="AI73" s="765">
        <v>0</v>
      </c>
      <c r="AJ73" s="765">
        <v>0</v>
      </c>
      <c r="AK73" s="765">
        <v>0</v>
      </c>
      <c r="AL73" s="765">
        <v>0</v>
      </c>
      <c r="AM73" s="765">
        <v>0</v>
      </c>
      <c r="AN73" s="765">
        <v>0</v>
      </c>
      <c r="AO73" s="765">
        <v>0</v>
      </c>
      <c r="AP73" s="765">
        <v>0</v>
      </c>
      <c r="AQ73" s="765">
        <v>0</v>
      </c>
      <c r="AR73" s="765">
        <v>0</v>
      </c>
      <c r="AS73" s="765">
        <v>0</v>
      </c>
      <c r="AT73" s="765">
        <v>0</v>
      </c>
      <c r="AU73" s="765">
        <v>0</v>
      </c>
      <c r="AV73" s="765">
        <v>0</v>
      </c>
      <c r="AW73" s="765">
        <v>0</v>
      </c>
      <c r="AX73" s="765">
        <v>0</v>
      </c>
      <c r="AY73" s="765">
        <v>0</v>
      </c>
      <c r="AZ73" s="765">
        <v>0</v>
      </c>
      <c r="BA73" s="765">
        <v>0</v>
      </c>
      <c r="BB73" s="765">
        <v>0</v>
      </c>
      <c r="BC73" s="765">
        <v>0</v>
      </c>
      <c r="BD73" s="765">
        <v>0</v>
      </c>
      <c r="BE73" s="765">
        <v>0</v>
      </c>
      <c r="BF73" s="765">
        <v>0</v>
      </c>
      <c r="BG73" s="765">
        <v>0</v>
      </c>
      <c r="BH73" s="765">
        <v>0</v>
      </c>
      <c r="BI73" s="765">
        <v>0</v>
      </c>
      <c r="BJ73" s="765">
        <v>0</v>
      </c>
      <c r="BK73" s="765">
        <v>0</v>
      </c>
      <c r="BL73" s="765">
        <v>0</v>
      </c>
      <c r="BM73" s="765">
        <v>0</v>
      </c>
      <c r="BN73" s="765">
        <v>0</v>
      </c>
      <c r="BO73" s="765">
        <v>0</v>
      </c>
      <c r="BP73" s="765">
        <v>0</v>
      </c>
      <c r="BQ73" s="765">
        <v>0</v>
      </c>
      <c r="BR73" s="765">
        <v>0</v>
      </c>
      <c r="BS73" s="765">
        <v>0</v>
      </c>
      <c r="BT73" s="765">
        <v>0</v>
      </c>
      <c r="BU73" s="765">
        <v>0</v>
      </c>
      <c r="BV73" s="765">
        <v>0</v>
      </c>
      <c r="BW73" s="765">
        <v>0</v>
      </c>
      <c r="BX73" s="765">
        <v>0</v>
      </c>
      <c r="BY73" s="765">
        <v>0</v>
      </c>
      <c r="BZ73" s="765">
        <v>0</v>
      </c>
      <c r="CA73" s="765">
        <v>0</v>
      </c>
      <c r="CB73" s="765">
        <v>0</v>
      </c>
      <c r="CC73" s="765">
        <v>0</v>
      </c>
      <c r="CD73" s="765">
        <v>0</v>
      </c>
      <c r="CE73" s="766">
        <v>0</v>
      </c>
      <c r="CF73" s="766">
        <v>0</v>
      </c>
      <c r="CG73" s="766">
        <v>0</v>
      </c>
      <c r="CH73" s="766">
        <v>0</v>
      </c>
      <c r="CI73" s="766">
        <v>0</v>
      </c>
      <c r="CJ73" s="766">
        <v>0</v>
      </c>
      <c r="CK73" s="766">
        <v>0</v>
      </c>
      <c r="CL73" s="766">
        <v>0</v>
      </c>
      <c r="CM73" s="766">
        <v>0</v>
      </c>
      <c r="CN73" s="766">
        <v>0</v>
      </c>
      <c r="CO73" s="766">
        <v>0</v>
      </c>
      <c r="CP73" s="766">
        <v>0</v>
      </c>
      <c r="CQ73" s="766">
        <v>0</v>
      </c>
      <c r="CR73" s="766">
        <v>0</v>
      </c>
      <c r="CS73" s="766">
        <v>0</v>
      </c>
      <c r="CT73" s="766">
        <v>0</v>
      </c>
      <c r="CU73" s="766">
        <v>0</v>
      </c>
      <c r="CV73" s="766">
        <v>0</v>
      </c>
      <c r="CW73" s="766">
        <v>0</v>
      </c>
      <c r="CX73" s="766">
        <v>0</v>
      </c>
      <c r="CY73" s="767">
        <v>0</v>
      </c>
      <c r="CZ73" s="514">
        <v>0</v>
      </c>
      <c r="DA73" s="513">
        <v>0</v>
      </c>
      <c r="DB73" s="513">
        <v>0</v>
      </c>
      <c r="DC73" s="513">
        <v>0</v>
      </c>
      <c r="DD73" s="513">
        <v>0</v>
      </c>
      <c r="DE73" s="513">
        <v>0</v>
      </c>
      <c r="DF73" s="513">
        <v>0</v>
      </c>
      <c r="DG73" s="513">
        <v>0</v>
      </c>
      <c r="DH73" s="513">
        <v>0</v>
      </c>
      <c r="DI73" s="513">
        <v>0</v>
      </c>
      <c r="DJ73" s="513">
        <v>0</v>
      </c>
      <c r="DK73" s="513">
        <v>0</v>
      </c>
      <c r="DL73" s="513">
        <v>0</v>
      </c>
      <c r="DM73" s="513">
        <v>0</v>
      </c>
      <c r="DN73" s="513">
        <v>0</v>
      </c>
      <c r="DO73" s="513">
        <v>0</v>
      </c>
      <c r="DP73" s="513">
        <v>0</v>
      </c>
      <c r="DQ73" s="513">
        <v>0</v>
      </c>
      <c r="DR73" s="513">
        <v>0</v>
      </c>
      <c r="DS73" s="513">
        <v>0</v>
      </c>
      <c r="DT73" s="513">
        <v>0</v>
      </c>
      <c r="DU73" s="513">
        <v>0</v>
      </c>
      <c r="DV73" s="513">
        <v>0</v>
      </c>
      <c r="DW73" s="512">
        <v>0</v>
      </c>
      <c r="DX73" s="470"/>
    </row>
    <row r="74" spans="2:128" x14ac:dyDescent="0.2">
      <c r="B74" s="523"/>
      <c r="C74" s="522"/>
      <c r="D74" s="521"/>
      <c r="E74" s="521"/>
      <c r="F74" s="521"/>
      <c r="G74" s="521"/>
      <c r="H74" s="521"/>
      <c r="I74" s="519"/>
      <c r="J74" s="519"/>
      <c r="K74" s="519"/>
      <c r="L74" s="519"/>
      <c r="M74" s="519"/>
      <c r="N74" s="519"/>
      <c r="O74" s="519"/>
      <c r="P74" s="519"/>
      <c r="Q74" s="519"/>
      <c r="R74" s="520"/>
      <c r="S74" s="519"/>
      <c r="T74" s="519"/>
      <c r="U74" s="518" t="s">
        <v>507</v>
      </c>
      <c r="V74" s="517" t="s">
        <v>124</v>
      </c>
      <c r="W74" s="516" t="s">
        <v>498</v>
      </c>
      <c r="X74" s="792">
        <v>0</v>
      </c>
      <c r="Y74" s="792">
        <v>0</v>
      </c>
      <c r="Z74" s="792">
        <v>0</v>
      </c>
      <c r="AA74" s="792">
        <v>0</v>
      </c>
      <c r="AB74" s="792">
        <v>0</v>
      </c>
      <c r="AC74" s="792">
        <v>0</v>
      </c>
      <c r="AD74" s="792">
        <v>0</v>
      </c>
      <c r="AE74" s="792">
        <v>0</v>
      </c>
      <c r="AF74" s="792">
        <v>0</v>
      </c>
      <c r="AG74" s="792">
        <v>0</v>
      </c>
      <c r="AH74" s="792">
        <v>0</v>
      </c>
      <c r="AI74" s="792">
        <v>0</v>
      </c>
      <c r="AJ74" s="792">
        <v>0</v>
      </c>
      <c r="AK74" s="792">
        <v>0</v>
      </c>
      <c r="AL74" s="792">
        <v>0</v>
      </c>
      <c r="AM74" s="792">
        <v>0</v>
      </c>
      <c r="AN74" s="792">
        <v>0</v>
      </c>
      <c r="AO74" s="792">
        <v>0</v>
      </c>
      <c r="AP74" s="792">
        <v>0</v>
      </c>
      <c r="AQ74" s="792">
        <v>0</v>
      </c>
      <c r="AR74" s="792">
        <v>0</v>
      </c>
      <c r="AS74" s="792">
        <v>0</v>
      </c>
      <c r="AT74" s="792">
        <v>0</v>
      </c>
      <c r="AU74" s="792">
        <v>0</v>
      </c>
      <c r="AV74" s="792">
        <v>0</v>
      </c>
      <c r="AW74" s="792">
        <v>0</v>
      </c>
      <c r="AX74" s="792">
        <v>0</v>
      </c>
      <c r="AY74" s="792">
        <v>0</v>
      </c>
      <c r="AZ74" s="792">
        <v>0</v>
      </c>
      <c r="BA74" s="792">
        <v>0</v>
      </c>
      <c r="BB74" s="792">
        <v>0</v>
      </c>
      <c r="BC74" s="792">
        <v>0</v>
      </c>
      <c r="BD74" s="792">
        <v>0</v>
      </c>
      <c r="BE74" s="792">
        <v>0</v>
      </c>
      <c r="BF74" s="792">
        <v>0</v>
      </c>
      <c r="BG74" s="792">
        <v>0</v>
      </c>
      <c r="BH74" s="792">
        <v>0</v>
      </c>
      <c r="BI74" s="792">
        <v>0</v>
      </c>
      <c r="BJ74" s="792">
        <v>0</v>
      </c>
      <c r="BK74" s="792">
        <v>0</v>
      </c>
      <c r="BL74" s="792">
        <v>0</v>
      </c>
      <c r="BM74" s="792">
        <v>0</v>
      </c>
      <c r="BN74" s="792">
        <v>0</v>
      </c>
      <c r="BO74" s="792">
        <v>0</v>
      </c>
      <c r="BP74" s="792">
        <v>0</v>
      </c>
      <c r="BQ74" s="792">
        <v>0</v>
      </c>
      <c r="BR74" s="792">
        <v>0</v>
      </c>
      <c r="BS74" s="792">
        <v>0</v>
      </c>
      <c r="BT74" s="792">
        <v>0</v>
      </c>
      <c r="BU74" s="792">
        <v>0</v>
      </c>
      <c r="BV74" s="792">
        <v>0</v>
      </c>
      <c r="BW74" s="792">
        <v>0</v>
      </c>
      <c r="BX74" s="792">
        <v>0</v>
      </c>
      <c r="BY74" s="792">
        <v>0</v>
      </c>
      <c r="BZ74" s="792">
        <v>0</v>
      </c>
      <c r="CA74" s="792">
        <v>0</v>
      </c>
      <c r="CB74" s="792">
        <v>0</v>
      </c>
      <c r="CC74" s="792">
        <v>0</v>
      </c>
      <c r="CD74" s="792">
        <v>0</v>
      </c>
      <c r="CE74" s="793">
        <v>0</v>
      </c>
      <c r="CF74" s="793">
        <v>0</v>
      </c>
      <c r="CG74" s="793">
        <v>0</v>
      </c>
      <c r="CH74" s="793">
        <v>0</v>
      </c>
      <c r="CI74" s="793">
        <v>0</v>
      </c>
      <c r="CJ74" s="793">
        <v>0</v>
      </c>
      <c r="CK74" s="793">
        <v>0</v>
      </c>
      <c r="CL74" s="793">
        <v>0</v>
      </c>
      <c r="CM74" s="793">
        <v>0</v>
      </c>
      <c r="CN74" s="793">
        <v>0</v>
      </c>
      <c r="CO74" s="793">
        <v>0</v>
      </c>
      <c r="CP74" s="793">
        <v>0</v>
      </c>
      <c r="CQ74" s="793">
        <v>0</v>
      </c>
      <c r="CR74" s="793">
        <v>0</v>
      </c>
      <c r="CS74" s="793">
        <v>0</v>
      </c>
      <c r="CT74" s="793">
        <v>0</v>
      </c>
      <c r="CU74" s="793">
        <v>0</v>
      </c>
      <c r="CV74" s="793">
        <v>0</v>
      </c>
      <c r="CW74" s="793">
        <v>0</v>
      </c>
      <c r="CX74" s="793">
        <v>0</v>
      </c>
      <c r="CY74" s="794">
        <v>0</v>
      </c>
      <c r="CZ74" s="514">
        <v>0</v>
      </c>
      <c r="DA74" s="513">
        <v>0</v>
      </c>
      <c r="DB74" s="513">
        <v>0</v>
      </c>
      <c r="DC74" s="513">
        <v>0</v>
      </c>
      <c r="DD74" s="513">
        <v>0</v>
      </c>
      <c r="DE74" s="513">
        <v>0</v>
      </c>
      <c r="DF74" s="513">
        <v>0</v>
      </c>
      <c r="DG74" s="513">
        <v>0</v>
      </c>
      <c r="DH74" s="513">
        <v>0</v>
      </c>
      <c r="DI74" s="513">
        <v>0</v>
      </c>
      <c r="DJ74" s="513">
        <v>0</v>
      </c>
      <c r="DK74" s="513">
        <v>0</v>
      </c>
      <c r="DL74" s="513">
        <v>0</v>
      </c>
      <c r="DM74" s="513">
        <v>0</v>
      </c>
      <c r="DN74" s="513">
        <v>0</v>
      </c>
      <c r="DO74" s="513">
        <v>0</v>
      </c>
      <c r="DP74" s="513">
        <v>0</v>
      </c>
      <c r="DQ74" s="513">
        <v>0</v>
      </c>
      <c r="DR74" s="513">
        <v>0</v>
      </c>
      <c r="DS74" s="513">
        <v>0</v>
      </c>
      <c r="DT74" s="513">
        <v>0</v>
      </c>
      <c r="DU74" s="513">
        <v>0</v>
      </c>
      <c r="DV74" s="513">
        <v>0</v>
      </c>
      <c r="DW74" s="512">
        <v>0</v>
      </c>
      <c r="DX74" s="470"/>
    </row>
    <row r="75" spans="2:128" ht="15.75" thickBot="1" x14ac:dyDescent="0.25">
      <c r="B75" s="511"/>
      <c r="C75" s="510"/>
      <c r="D75" s="509"/>
      <c r="E75" s="509"/>
      <c r="F75" s="509"/>
      <c r="G75" s="509"/>
      <c r="H75" s="509"/>
      <c r="I75" s="507"/>
      <c r="J75" s="507"/>
      <c r="K75" s="507"/>
      <c r="L75" s="507"/>
      <c r="M75" s="507"/>
      <c r="N75" s="507"/>
      <c r="O75" s="507"/>
      <c r="P75" s="507"/>
      <c r="Q75" s="507"/>
      <c r="R75" s="508"/>
      <c r="S75" s="507"/>
      <c r="T75" s="507"/>
      <c r="U75" s="506" t="s">
        <v>127</v>
      </c>
      <c r="V75" s="505" t="s">
        <v>508</v>
      </c>
      <c r="W75" s="504" t="s">
        <v>498</v>
      </c>
      <c r="X75" s="503">
        <f t="shared" ref="X75:BC75" si="71">SUM(X64:X74)</f>
        <v>14133.953351622777</v>
      </c>
      <c r="Y75" s="503">
        <f t="shared" si="71"/>
        <v>19992.616599168628</v>
      </c>
      <c r="Z75" s="503">
        <f t="shared" si="71"/>
        <v>23188.5423857858</v>
      </c>
      <c r="AA75" s="503">
        <f t="shared" si="71"/>
        <v>28077.123304855842</v>
      </c>
      <c r="AB75" s="503">
        <f t="shared" si="71"/>
        <v>36126.18614974089</v>
      </c>
      <c r="AC75" s="503">
        <f t="shared" si="71"/>
        <v>44336.178227043762</v>
      </c>
      <c r="AD75" s="503">
        <f t="shared" si="71"/>
        <v>46679.813266447978</v>
      </c>
      <c r="AE75" s="503">
        <f t="shared" si="71"/>
        <v>52348.838443695808</v>
      </c>
      <c r="AF75" s="503">
        <f t="shared" si="71"/>
        <v>55201.123511144826</v>
      </c>
      <c r="AG75" s="503">
        <f t="shared" si="71"/>
        <v>57477.76351674991</v>
      </c>
      <c r="AH75" s="503">
        <f t="shared" si="71"/>
        <v>68541.083065122075</v>
      </c>
      <c r="AI75" s="503">
        <f t="shared" si="71"/>
        <v>55433.409165450663</v>
      </c>
      <c r="AJ75" s="503">
        <f t="shared" si="71"/>
        <v>44417.382741055175</v>
      </c>
      <c r="AK75" s="503">
        <f t="shared" si="71"/>
        <v>38586.248500673937</v>
      </c>
      <c r="AL75" s="503">
        <f t="shared" si="71"/>
        <v>21690.800583436692</v>
      </c>
      <c r="AM75" s="503">
        <f t="shared" si="71"/>
        <v>22712.828770431108</v>
      </c>
      <c r="AN75" s="503">
        <f t="shared" si="71"/>
        <v>22776.639916937809</v>
      </c>
      <c r="AO75" s="503">
        <f t="shared" si="71"/>
        <v>23353.309693872012</v>
      </c>
      <c r="AP75" s="503">
        <f t="shared" si="71"/>
        <v>23475.192436901874</v>
      </c>
      <c r="AQ75" s="503">
        <f t="shared" si="71"/>
        <v>23509.623882052296</v>
      </c>
      <c r="AR75" s="503">
        <f t="shared" si="71"/>
        <v>32483.18085044156</v>
      </c>
      <c r="AS75" s="503">
        <f t="shared" si="71"/>
        <v>32975.89095017995</v>
      </c>
      <c r="AT75" s="503">
        <f t="shared" si="71"/>
        <v>32356.58130123646</v>
      </c>
      <c r="AU75" s="503">
        <f t="shared" si="71"/>
        <v>33484.64647464671</v>
      </c>
      <c r="AV75" s="503">
        <f t="shared" si="71"/>
        <v>34543.136786156807</v>
      </c>
      <c r="AW75" s="503">
        <f t="shared" si="71"/>
        <v>38469.236786156805</v>
      </c>
      <c r="AX75" s="503">
        <f t="shared" si="71"/>
        <v>38939.346786156806</v>
      </c>
      <c r="AY75" s="503">
        <f t="shared" si="71"/>
        <v>41244.766786156804</v>
      </c>
      <c r="AZ75" s="503">
        <f t="shared" si="71"/>
        <v>41912.00678615681</v>
      </c>
      <c r="BA75" s="503">
        <f t="shared" si="71"/>
        <v>42267.04678615681</v>
      </c>
      <c r="BB75" s="503">
        <f t="shared" si="71"/>
        <v>48516.956786156814</v>
      </c>
      <c r="BC75" s="503">
        <f t="shared" si="71"/>
        <v>40518.486786156805</v>
      </c>
      <c r="BD75" s="503">
        <f t="shared" ref="BD75:CI75" si="72">SUM(BD64:BD74)</f>
        <v>33801.416786156806</v>
      </c>
      <c r="BE75" s="503">
        <f t="shared" si="72"/>
        <v>30370.346786156806</v>
      </c>
      <c r="BF75" s="503">
        <f t="shared" si="72"/>
        <v>21086.866786156806</v>
      </c>
      <c r="BG75" s="503">
        <f t="shared" si="72"/>
        <v>22179.756786156806</v>
      </c>
      <c r="BH75" s="503">
        <f t="shared" si="72"/>
        <v>22311.256786156806</v>
      </c>
      <c r="BI75" s="503">
        <f t="shared" si="72"/>
        <v>22953.306786156805</v>
      </c>
      <c r="BJ75" s="503">
        <f t="shared" si="72"/>
        <v>23139.636786156807</v>
      </c>
      <c r="BK75" s="503">
        <f t="shared" si="72"/>
        <v>23239.126786156805</v>
      </c>
      <c r="BL75" s="503">
        <f t="shared" si="72"/>
        <v>32275.216786156805</v>
      </c>
      <c r="BM75" s="503">
        <f t="shared" si="72"/>
        <v>32827.266786156804</v>
      </c>
      <c r="BN75" s="503">
        <f t="shared" si="72"/>
        <v>32268.066786156804</v>
      </c>
      <c r="BO75" s="503">
        <f t="shared" si="72"/>
        <v>33453.646786156809</v>
      </c>
      <c r="BP75" s="503">
        <f t="shared" si="72"/>
        <v>34563.136786156807</v>
      </c>
      <c r="BQ75" s="503">
        <f t="shared" si="72"/>
        <v>38489.236786156805</v>
      </c>
      <c r="BR75" s="503">
        <f t="shared" si="72"/>
        <v>38959.346786156806</v>
      </c>
      <c r="BS75" s="503">
        <f t="shared" si="72"/>
        <v>41264.766786156804</v>
      </c>
      <c r="BT75" s="503">
        <f t="shared" si="72"/>
        <v>41932.00678615681</v>
      </c>
      <c r="BU75" s="503">
        <f t="shared" si="72"/>
        <v>42287.04678615681</v>
      </c>
      <c r="BV75" s="503">
        <f t="shared" si="72"/>
        <v>48536.956786156814</v>
      </c>
      <c r="BW75" s="503">
        <f t="shared" si="72"/>
        <v>40538.486786156805</v>
      </c>
      <c r="BX75" s="503">
        <f t="shared" si="72"/>
        <v>33821.416786156806</v>
      </c>
      <c r="BY75" s="503">
        <f t="shared" si="72"/>
        <v>30390.346786156806</v>
      </c>
      <c r="BZ75" s="503">
        <f t="shared" si="72"/>
        <v>21106.866786156806</v>
      </c>
      <c r="CA75" s="503">
        <f t="shared" si="72"/>
        <v>22199.756786156806</v>
      </c>
      <c r="CB75" s="503">
        <f t="shared" si="72"/>
        <v>22331.256786156806</v>
      </c>
      <c r="CC75" s="503">
        <f t="shared" si="72"/>
        <v>22973.306786156805</v>
      </c>
      <c r="CD75" s="503">
        <f t="shared" si="72"/>
        <v>23159.636786156807</v>
      </c>
      <c r="CE75" s="503">
        <f t="shared" si="72"/>
        <v>23259.126786156805</v>
      </c>
      <c r="CF75" s="503">
        <f t="shared" si="72"/>
        <v>32295.216786156805</v>
      </c>
      <c r="CG75" s="503">
        <f t="shared" si="72"/>
        <v>32847.266786156804</v>
      </c>
      <c r="CH75" s="503">
        <f t="shared" si="72"/>
        <v>32288.066786156804</v>
      </c>
      <c r="CI75" s="503">
        <f t="shared" si="72"/>
        <v>33473.646786156809</v>
      </c>
      <c r="CJ75" s="503">
        <f t="shared" ref="CJ75:CY75" si="73">SUM(CJ64:CJ74)</f>
        <v>34583.136786156807</v>
      </c>
      <c r="CK75" s="503">
        <f t="shared" si="73"/>
        <v>38509.236786156805</v>
      </c>
      <c r="CL75" s="503">
        <f t="shared" si="73"/>
        <v>38979.346786156806</v>
      </c>
      <c r="CM75" s="503">
        <f t="shared" si="73"/>
        <v>41284.766786156804</v>
      </c>
      <c r="CN75" s="503">
        <f t="shared" si="73"/>
        <v>41952.00678615681</v>
      </c>
      <c r="CO75" s="503">
        <f t="shared" si="73"/>
        <v>42307.04678615681</v>
      </c>
      <c r="CP75" s="503">
        <f t="shared" si="73"/>
        <v>48556.956786156814</v>
      </c>
      <c r="CQ75" s="503">
        <f t="shared" si="73"/>
        <v>40558.486786156805</v>
      </c>
      <c r="CR75" s="503">
        <f t="shared" si="73"/>
        <v>33841.416786156806</v>
      </c>
      <c r="CS75" s="503">
        <f t="shared" si="73"/>
        <v>30410.346786156806</v>
      </c>
      <c r="CT75" s="503">
        <f t="shared" si="73"/>
        <v>21126.866786156806</v>
      </c>
      <c r="CU75" s="503">
        <f t="shared" si="73"/>
        <v>22219.756786156806</v>
      </c>
      <c r="CV75" s="503">
        <f t="shared" si="73"/>
        <v>22351.256786156806</v>
      </c>
      <c r="CW75" s="503">
        <f t="shared" si="73"/>
        <v>22993.306786156805</v>
      </c>
      <c r="CX75" s="503">
        <f t="shared" si="73"/>
        <v>23179.636786156807</v>
      </c>
      <c r="CY75" s="503">
        <f t="shared" si="73"/>
        <v>23279.126786156805</v>
      </c>
      <c r="CZ75" s="502">
        <v>0</v>
      </c>
      <c r="DA75" s="501">
        <v>0</v>
      </c>
      <c r="DB75" s="501">
        <v>0</v>
      </c>
      <c r="DC75" s="501">
        <v>0</v>
      </c>
      <c r="DD75" s="501">
        <v>0</v>
      </c>
      <c r="DE75" s="501">
        <v>0</v>
      </c>
      <c r="DF75" s="501">
        <v>0</v>
      </c>
      <c r="DG75" s="501">
        <v>0</v>
      </c>
      <c r="DH75" s="501">
        <v>0</v>
      </c>
      <c r="DI75" s="501">
        <v>0</v>
      </c>
      <c r="DJ75" s="501">
        <v>0</v>
      </c>
      <c r="DK75" s="501">
        <v>0</v>
      </c>
      <c r="DL75" s="501">
        <v>0</v>
      </c>
      <c r="DM75" s="501">
        <v>0</v>
      </c>
      <c r="DN75" s="501">
        <v>0</v>
      </c>
      <c r="DO75" s="501">
        <v>0</v>
      </c>
      <c r="DP75" s="501">
        <v>0</v>
      </c>
      <c r="DQ75" s="501">
        <v>0</v>
      </c>
      <c r="DR75" s="501">
        <v>0</v>
      </c>
      <c r="DS75" s="501">
        <v>0</v>
      </c>
      <c r="DT75" s="501">
        <v>0</v>
      </c>
      <c r="DU75" s="501">
        <v>0</v>
      </c>
      <c r="DV75" s="501">
        <v>0</v>
      </c>
      <c r="DW75" s="500">
        <v>0</v>
      </c>
      <c r="DX75" s="470"/>
    </row>
    <row r="76" spans="2:128" x14ac:dyDescent="0.2">
      <c r="B76" s="498" t="s">
        <v>540</v>
      </c>
      <c r="C76" s="499" t="s">
        <v>541</v>
      </c>
      <c r="D76" s="494"/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  <c r="R76" s="496"/>
      <c r="S76" s="495"/>
      <c r="T76" s="496"/>
      <c r="U76" s="495"/>
      <c r="V76" s="494"/>
      <c r="W76" s="494"/>
      <c r="X76" s="493">
        <f t="shared" ref="X76:BC76" si="74">SUMIF($C:$C,"61.5x",X:X)</f>
        <v>0</v>
      </c>
      <c r="Y76" s="493">
        <f t="shared" si="74"/>
        <v>0</v>
      </c>
      <c r="Z76" s="493">
        <f t="shared" si="74"/>
        <v>0</v>
      </c>
      <c r="AA76" s="493">
        <f t="shared" si="74"/>
        <v>0</v>
      </c>
      <c r="AB76" s="493">
        <f t="shared" si="74"/>
        <v>0</v>
      </c>
      <c r="AC76" s="493">
        <f t="shared" si="74"/>
        <v>0</v>
      </c>
      <c r="AD76" s="493">
        <f t="shared" si="74"/>
        <v>0</v>
      </c>
      <c r="AE76" s="493">
        <f t="shared" si="74"/>
        <v>0</v>
      </c>
      <c r="AF76" s="493">
        <f t="shared" si="74"/>
        <v>0</v>
      </c>
      <c r="AG76" s="493">
        <f t="shared" si="74"/>
        <v>0</v>
      </c>
      <c r="AH76" s="493">
        <f t="shared" si="74"/>
        <v>0</v>
      </c>
      <c r="AI76" s="493">
        <f t="shared" si="74"/>
        <v>0</v>
      </c>
      <c r="AJ76" s="493">
        <f t="shared" si="74"/>
        <v>0</v>
      </c>
      <c r="AK76" s="493">
        <f t="shared" si="74"/>
        <v>0</v>
      </c>
      <c r="AL76" s="493">
        <f t="shared" si="74"/>
        <v>0</v>
      </c>
      <c r="AM76" s="493">
        <f t="shared" si="74"/>
        <v>0</v>
      </c>
      <c r="AN76" s="493">
        <f t="shared" si="74"/>
        <v>0</v>
      </c>
      <c r="AO76" s="493">
        <f t="shared" si="74"/>
        <v>0</v>
      </c>
      <c r="AP76" s="493">
        <f t="shared" si="74"/>
        <v>0</v>
      </c>
      <c r="AQ76" s="493">
        <f t="shared" si="74"/>
        <v>0</v>
      </c>
      <c r="AR76" s="493">
        <f t="shared" si="74"/>
        <v>0</v>
      </c>
      <c r="AS76" s="493">
        <f t="shared" si="74"/>
        <v>0</v>
      </c>
      <c r="AT76" s="493">
        <f t="shared" si="74"/>
        <v>0</v>
      </c>
      <c r="AU76" s="493">
        <f t="shared" si="74"/>
        <v>0</v>
      </c>
      <c r="AV76" s="493">
        <f t="shared" si="74"/>
        <v>0</v>
      </c>
      <c r="AW76" s="493">
        <f t="shared" si="74"/>
        <v>0</v>
      </c>
      <c r="AX76" s="493">
        <f t="shared" si="74"/>
        <v>0</v>
      </c>
      <c r="AY76" s="493">
        <f t="shared" si="74"/>
        <v>0</v>
      </c>
      <c r="AZ76" s="493">
        <f t="shared" si="74"/>
        <v>0</v>
      </c>
      <c r="BA76" s="493">
        <f t="shared" si="74"/>
        <v>0</v>
      </c>
      <c r="BB76" s="493">
        <f t="shared" si="74"/>
        <v>0</v>
      </c>
      <c r="BC76" s="493">
        <f t="shared" si="74"/>
        <v>0</v>
      </c>
      <c r="BD76" s="493">
        <f t="shared" ref="BD76:CI76" si="75">SUMIF($C:$C,"61.5x",BD:BD)</f>
        <v>0</v>
      </c>
      <c r="BE76" s="493">
        <f t="shared" si="75"/>
        <v>0</v>
      </c>
      <c r="BF76" s="493">
        <f t="shared" si="75"/>
        <v>0</v>
      </c>
      <c r="BG76" s="493">
        <f t="shared" si="75"/>
        <v>0</v>
      </c>
      <c r="BH76" s="493">
        <f t="shared" si="75"/>
        <v>0</v>
      </c>
      <c r="BI76" s="493">
        <f t="shared" si="75"/>
        <v>0</v>
      </c>
      <c r="BJ76" s="493">
        <f t="shared" si="75"/>
        <v>0</v>
      </c>
      <c r="BK76" s="493">
        <f t="shared" si="75"/>
        <v>0</v>
      </c>
      <c r="BL76" s="493">
        <f t="shared" si="75"/>
        <v>0</v>
      </c>
      <c r="BM76" s="493">
        <f t="shared" si="75"/>
        <v>0</v>
      </c>
      <c r="BN76" s="493">
        <f t="shared" si="75"/>
        <v>0</v>
      </c>
      <c r="BO76" s="493">
        <f t="shared" si="75"/>
        <v>0</v>
      </c>
      <c r="BP76" s="493">
        <f t="shared" si="75"/>
        <v>0</v>
      </c>
      <c r="BQ76" s="493">
        <f t="shared" si="75"/>
        <v>0</v>
      </c>
      <c r="BR76" s="493">
        <f t="shared" si="75"/>
        <v>0</v>
      </c>
      <c r="BS76" s="493">
        <f t="shared" si="75"/>
        <v>0</v>
      </c>
      <c r="BT76" s="493">
        <f t="shared" si="75"/>
        <v>0</v>
      </c>
      <c r="BU76" s="493">
        <f t="shared" si="75"/>
        <v>0</v>
      </c>
      <c r="BV76" s="493">
        <f t="shared" si="75"/>
        <v>0</v>
      </c>
      <c r="BW76" s="493">
        <f t="shared" si="75"/>
        <v>0</v>
      </c>
      <c r="BX76" s="493">
        <f t="shared" si="75"/>
        <v>0</v>
      </c>
      <c r="BY76" s="493">
        <f t="shared" si="75"/>
        <v>0</v>
      </c>
      <c r="BZ76" s="493">
        <f t="shared" si="75"/>
        <v>0</v>
      </c>
      <c r="CA76" s="493">
        <f t="shared" si="75"/>
        <v>0</v>
      </c>
      <c r="CB76" s="493">
        <f t="shared" si="75"/>
        <v>0</v>
      </c>
      <c r="CC76" s="493">
        <f t="shared" si="75"/>
        <v>0</v>
      </c>
      <c r="CD76" s="493">
        <f t="shared" si="75"/>
        <v>0</v>
      </c>
      <c r="CE76" s="493">
        <f t="shared" si="75"/>
        <v>0</v>
      </c>
      <c r="CF76" s="493">
        <f t="shared" si="75"/>
        <v>0</v>
      </c>
      <c r="CG76" s="493">
        <f t="shared" si="75"/>
        <v>0</v>
      </c>
      <c r="CH76" s="493">
        <f t="shared" si="75"/>
        <v>0</v>
      </c>
      <c r="CI76" s="493">
        <f t="shared" si="75"/>
        <v>0</v>
      </c>
      <c r="CJ76" s="493">
        <f t="shared" ref="CJ76:DO76" si="76">SUMIF($C:$C,"61.5x",CJ:CJ)</f>
        <v>0</v>
      </c>
      <c r="CK76" s="493">
        <f t="shared" si="76"/>
        <v>0</v>
      </c>
      <c r="CL76" s="493">
        <f t="shared" si="76"/>
        <v>0</v>
      </c>
      <c r="CM76" s="493">
        <f t="shared" si="76"/>
        <v>0</v>
      </c>
      <c r="CN76" s="493">
        <f t="shared" si="76"/>
        <v>0</v>
      </c>
      <c r="CO76" s="493">
        <f t="shared" si="76"/>
        <v>0</v>
      </c>
      <c r="CP76" s="493">
        <f t="shared" si="76"/>
        <v>0</v>
      </c>
      <c r="CQ76" s="493">
        <f t="shared" si="76"/>
        <v>0</v>
      </c>
      <c r="CR76" s="493">
        <f t="shared" si="76"/>
        <v>0</v>
      </c>
      <c r="CS76" s="493">
        <f t="shared" si="76"/>
        <v>0</v>
      </c>
      <c r="CT76" s="493">
        <f t="shared" si="76"/>
        <v>0</v>
      </c>
      <c r="CU76" s="493">
        <f t="shared" si="76"/>
        <v>0</v>
      </c>
      <c r="CV76" s="493">
        <f t="shared" si="76"/>
        <v>0</v>
      </c>
      <c r="CW76" s="493">
        <f t="shared" si="76"/>
        <v>0</v>
      </c>
      <c r="CX76" s="493">
        <f t="shared" si="76"/>
        <v>0</v>
      </c>
      <c r="CY76" s="492">
        <f t="shared" si="76"/>
        <v>0</v>
      </c>
      <c r="CZ76" s="491">
        <f t="shared" si="76"/>
        <v>0</v>
      </c>
      <c r="DA76" s="491">
        <f t="shared" si="76"/>
        <v>0</v>
      </c>
      <c r="DB76" s="491">
        <f t="shared" si="76"/>
        <v>0</v>
      </c>
      <c r="DC76" s="491">
        <f t="shared" si="76"/>
        <v>0</v>
      </c>
      <c r="DD76" s="491">
        <f t="shared" si="76"/>
        <v>0</v>
      </c>
      <c r="DE76" s="491">
        <f t="shared" si="76"/>
        <v>0</v>
      </c>
      <c r="DF76" s="491">
        <f t="shared" si="76"/>
        <v>0</v>
      </c>
      <c r="DG76" s="491">
        <f t="shared" si="76"/>
        <v>0</v>
      </c>
      <c r="DH76" s="491">
        <f t="shared" si="76"/>
        <v>0</v>
      </c>
      <c r="DI76" s="491">
        <f t="shared" si="76"/>
        <v>0</v>
      </c>
      <c r="DJ76" s="491">
        <f t="shared" si="76"/>
        <v>0</v>
      </c>
      <c r="DK76" s="491">
        <f t="shared" si="76"/>
        <v>0</v>
      </c>
      <c r="DL76" s="491">
        <f t="shared" si="76"/>
        <v>0</v>
      </c>
      <c r="DM76" s="491">
        <f t="shared" si="76"/>
        <v>0</v>
      </c>
      <c r="DN76" s="491">
        <f t="shared" si="76"/>
        <v>0</v>
      </c>
      <c r="DO76" s="491">
        <f t="shared" si="76"/>
        <v>0</v>
      </c>
      <c r="DP76" s="491">
        <f t="shared" ref="DP76:DW76" si="77">SUMIF($C:$C,"61.5x",DP:DP)</f>
        <v>0</v>
      </c>
      <c r="DQ76" s="491">
        <f t="shared" si="77"/>
        <v>0</v>
      </c>
      <c r="DR76" s="491">
        <f t="shared" si="77"/>
        <v>0</v>
      </c>
      <c r="DS76" s="491">
        <f t="shared" si="77"/>
        <v>0</v>
      </c>
      <c r="DT76" s="491">
        <f t="shared" si="77"/>
        <v>0</v>
      </c>
      <c r="DU76" s="491">
        <f t="shared" si="77"/>
        <v>0</v>
      </c>
      <c r="DV76" s="491">
        <f t="shared" si="77"/>
        <v>0</v>
      </c>
      <c r="DW76" s="490">
        <f t="shared" si="77"/>
        <v>0</v>
      </c>
      <c r="DX76" s="470"/>
    </row>
    <row r="77" spans="2:128" x14ac:dyDescent="0.2">
      <c r="B77" s="498" t="s">
        <v>542</v>
      </c>
      <c r="C77" s="497" t="s">
        <v>543</v>
      </c>
      <c r="D77" s="494"/>
      <c r="E77" s="494"/>
      <c r="F77" s="494"/>
      <c r="G77" s="494"/>
      <c r="H77" s="494"/>
      <c r="I77" s="494"/>
      <c r="J77" s="494"/>
      <c r="K77" s="494"/>
      <c r="L77" s="494"/>
      <c r="M77" s="494"/>
      <c r="N77" s="494"/>
      <c r="O77" s="494"/>
      <c r="P77" s="494"/>
      <c r="Q77" s="494"/>
      <c r="R77" s="496"/>
      <c r="S77" s="495"/>
      <c r="T77" s="496"/>
      <c r="U77" s="495"/>
      <c r="V77" s="494"/>
      <c r="W77" s="494"/>
      <c r="X77" s="493">
        <f t="shared" ref="X77:BC77" si="78">SUMIF($C:$C,"61.6x",X:X)</f>
        <v>0</v>
      </c>
      <c r="Y77" s="493">
        <f t="shared" si="78"/>
        <v>0</v>
      </c>
      <c r="Z77" s="493">
        <f t="shared" si="78"/>
        <v>0</v>
      </c>
      <c r="AA77" s="493">
        <f t="shared" si="78"/>
        <v>0</v>
      </c>
      <c r="AB77" s="493">
        <f t="shared" si="78"/>
        <v>0</v>
      </c>
      <c r="AC77" s="493">
        <f t="shared" si="78"/>
        <v>0</v>
      </c>
      <c r="AD77" s="493">
        <f t="shared" si="78"/>
        <v>0</v>
      </c>
      <c r="AE77" s="493">
        <f t="shared" si="78"/>
        <v>0</v>
      </c>
      <c r="AF77" s="493">
        <f t="shared" si="78"/>
        <v>0</v>
      </c>
      <c r="AG77" s="493">
        <f t="shared" si="78"/>
        <v>0</v>
      </c>
      <c r="AH77" s="493">
        <f t="shared" si="78"/>
        <v>0</v>
      </c>
      <c r="AI77" s="493">
        <f t="shared" si="78"/>
        <v>0</v>
      </c>
      <c r="AJ77" s="493">
        <f t="shared" si="78"/>
        <v>0</v>
      </c>
      <c r="AK77" s="493">
        <f t="shared" si="78"/>
        <v>0</v>
      </c>
      <c r="AL77" s="493">
        <f t="shared" si="78"/>
        <v>0</v>
      </c>
      <c r="AM77" s="493">
        <f t="shared" si="78"/>
        <v>0</v>
      </c>
      <c r="AN77" s="493">
        <f t="shared" si="78"/>
        <v>0</v>
      </c>
      <c r="AO77" s="493">
        <f t="shared" si="78"/>
        <v>0</v>
      </c>
      <c r="AP77" s="493">
        <f t="shared" si="78"/>
        <v>0</v>
      </c>
      <c r="AQ77" s="493">
        <f t="shared" si="78"/>
        <v>0</v>
      </c>
      <c r="AR77" s="493">
        <f t="shared" si="78"/>
        <v>0</v>
      </c>
      <c r="AS77" s="493">
        <f t="shared" si="78"/>
        <v>0</v>
      </c>
      <c r="AT77" s="493">
        <f t="shared" si="78"/>
        <v>0</v>
      </c>
      <c r="AU77" s="493">
        <f t="shared" si="78"/>
        <v>0</v>
      </c>
      <c r="AV77" s="493">
        <f t="shared" si="78"/>
        <v>0</v>
      </c>
      <c r="AW77" s="493">
        <f t="shared" si="78"/>
        <v>0</v>
      </c>
      <c r="AX77" s="493">
        <f t="shared" si="78"/>
        <v>0</v>
      </c>
      <c r="AY77" s="493">
        <f t="shared" si="78"/>
        <v>0</v>
      </c>
      <c r="AZ77" s="493">
        <f t="shared" si="78"/>
        <v>0</v>
      </c>
      <c r="BA77" s="493">
        <f t="shared" si="78"/>
        <v>0</v>
      </c>
      <c r="BB77" s="493">
        <f t="shared" si="78"/>
        <v>0</v>
      </c>
      <c r="BC77" s="493">
        <f t="shared" si="78"/>
        <v>0</v>
      </c>
      <c r="BD77" s="493">
        <f t="shared" ref="BD77:CI77" si="79">SUMIF($C:$C,"61.6x",BD:BD)</f>
        <v>0</v>
      </c>
      <c r="BE77" s="493">
        <f t="shared" si="79"/>
        <v>0</v>
      </c>
      <c r="BF77" s="493">
        <f t="shared" si="79"/>
        <v>0</v>
      </c>
      <c r="BG77" s="493">
        <f t="shared" si="79"/>
        <v>0</v>
      </c>
      <c r="BH77" s="493">
        <f t="shared" si="79"/>
        <v>0</v>
      </c>
      <c r="BI77" s="493">
        <f t="shared" si="79"/>
        <v>0</v>
      </c>
      <c r="BJ77" s="493">
        <f t="shared" si="79"/>
        <v>0</v>
      </c>
      <c r="BK77" s="493">
        <f t="shared" si="79"/>
        <v>0</v>
      </c>
      <c r="BL77" s="493">
        <f t="shared" si="79"/>
        <v>0</v>
      </c>
      <c r="BM77" s="493">
        <f t="shared" si="79"/>
        <v>0</v>
      </c>
      <c r="BN77" s="493">
        <f t="shared" si="79"/>
        <v>0</v>
      </c>
      <c r="BO77" s="493">
        <f t="shared" si="79"/>
        <v>0</v>
      </c>
      <c r="BP77" s="493">
        <f t="shared" si="79"/>
        <v>0</v>
      </c>
      <c r="BQ77" s="493">
        <f t="shared" si="79"/>
        <v>0</v>
      </c>
      <c r="BR77" s="493">
        <f t="shared" si="79"/>
        <v>0</v>
      </c>
      <c r="BS77" s="493">
        <f t="shared" si="79"/>
        <v>0</v>
      </c>
      <c r="BT77" s="493">
        <f t="shared" si="79"/>
        <v>0</v>
      </c>
      <c r="BU77" s="493">
        <f t="shared" si="79"/>
        <v>0</v>
      </c>
      <c r="BV77" s="493">
        <f t="shared" si="79"/>
        <v>0</v>
      </c>
      <c r="BW77" s="493">
        <f t="shared" si="79"/>
        <v>0</v>
      </c>
      <c r="BX77" s="493">
        <f t="shared" si="79"/>
        <v>0</v>
      </c>
      <c r="BY77" s="493">
        <f t="shared" si="79"/>
        <v>0</v>
      </c>
      <c r="BZ77" s="493">
        <f t="shared" si="79"/>
        <v>0</v>
      </c>
      <c r="CA77" s="493">
        <f t="shared" si="79"/>
        <v>0</v>
      </c>
      <c r="CB77" s="493">
        <f t="shared" si="79"/>
        <v>0</v>
      </c>
      <c r="CC77" s="493">
        <f t="shared" si="79"/>
        <v>0</v>
      </c>
      <c r="CD77" s="493">
        <f t="shared" si="79"/>
        <v>0</v>
      </c>
      <c r="CE77" s="493">
        <f t="shared" si="79"/>
        <v>0</v>
      </c>
      <c r="CF77" s="493">
        <f t="shared" si="79"/>
        <v>0</v>
      </c>
      <c r="CG77" s="493">
        <f t="shared" si="79"/>
        <v>0</v>
      </c>
      <c r="CH77" s="493">
        <f t="shared" si="79"/>
        <v>0</v>
      </c>
      <c r="CI77" s="493">
        <f t="shared" si="79"/>
        <v>0</v>
      </c>
      <c r="CJ77" s="493">
        <f t="shared" ref="CJ77:DO77" si="80">SUMIF($C:$C,"61.6x",CJ:CJ)</f>
        <v>0</v>
      </c>
      <c r="CK77" s="493">
        <f t="shared" si="80"/>
        <v>0</v>
      </c>
      <c r="CL77" s="493">
        <f t="shared" si="80"/>
        <v>0</v>
      </c>
      <c r="CM77" s="493">
        <f t="shared" si="80"/>
        <v>0</v>
      </c>
      <c r="CN77" s="493">
        <f t="shared" si="80"/>
        <v>0</v>
      </c>
      <c r="CO77" s="493">
        <f t="shared" si="80"/>
        <v>0</v>
      </c>
      <c r="CP77" s="493">
        <f t="shared" si="80"/>
        <v>0</v>
      </c>
      <c r="CQ77" s="493">
        <f t="shared" si="80"/>
        <v>0</v>
      </c>
      <c r="CR77" s="493">
        <f t="shared" si="80"/>
        <v>0</v>
      </c>
      <c r="CS77" s="493">
        <f t="shared" si="80"/>
        <v>0</v>
      </c>
      <c r="CT77" s="493">
        <f t="shared" si="80"/>
        <v>0</v>
      </c>
      <c r="CU77" s="493">
        <f t="shared" si="80"/>
        <v>0</v>
      </c>
      <c r="CV77" s="493">
        <f t="shared" si="80"/>
        <v>0</v>
      </c>
      <c r="CW77" s="493">
        <f t="shared" si="80"/>
        <v>0</v>
      </c>
      <c r="CX77" s="493">
        <f t="shared" si="80"/>
        <v>0</v>
      </c>
      <c r="CY77" s="492">
        <f t="shared" si="80"/>
        <v>0</v>
      </c>
      <c r="CZ77" s="491">
        <f t="shared" si="80"/>
        <v>0</v>
      </c>
      <c r="DA77" s="491">
        <f t="shared" si="80"/>
        <v>0</v>
      </c>
      <c r="DB77" s="491">
        <f t="shared" si="80"/>
        <v>0</v>
      </c>
      <c r="DC77" s="491">
        <f t="shared" si="80"/>
        <v>0</v>
      </c>
      <c r="DD77" s="491">
        <f t="shared" si="80"/>
        <v>0</v>
      </c>
      <c r="DE77" s="491">
        <f t="shared" si="80"/>
        <v>0</v>
      </c>
      <c r="DF77" s="491">
        <f t="shared" si="80"/>
        <v>0</v>
      </c>
      <c r="DG77" s="491">
        <f t="shared" si="80"/>
        <v>0</v>
      </c>
      <c r="DH77" s="491">
        <f t="shared" si="80"/>
        <v>0</v>
      </c>
      <c r="DI77" s="491">
        <f t="shared" si="80"/>
        <v>0</v>
      </c>
      <c r="DJ77" s="491">
        <f t="shared" si="80"/>
        <v>0</v>
      </c>
      <c r="DK77" s="491">
        <f t="shared" si="80"/>
        <v>0</v>
      </c>
      <c r="DL77" s="491">
        <f t="shared" si="80"/>
        <v>0</v>
      </c>
      <c r="DM77" s="491">
        <f t="shared" si="80"/>
        <v>0</v>
      </c>
      <c r="DN77" s="491">
        <f t="shared" si="80"/>
        <v>0</v>
      </c>
      <c r="DO77" s="491">
        <f t="shared" si="80"/>
        <v>0</v>
      </c>
      <c r="DP77" s="491">
        <f t="shared" ref="DP77:DW77" si="81">SUMIF($C:$C,"61.6x",DP:DP)</f>
        <v>0</v>
      </c>
      <c r="DQ77" s="491">
        <f t="shared" si="81"/>
        <v>0</v>
      </c>
      <c r="DR77" s="491">
        <f t="shared" si="81"/>
        <v>0</v>
      </c>
      <c r="DS77" s="491">
        <f t="shared" si="81"/>
        <v>0</v>
      </c>
      <c r="DT77" s="491">
        <f t="shared" si="81"/>
        <v>0</v>
      </c>
      <c r="DU77" s="491">
        <f t="shared" si="81"/>
        <v>0</v>
      </c>
      <c r="DV77" s="491">
        <f t="shared" si="81"/>
        <v>0</v>
      </c>
      <c r="DW77" s="490">
        <f t="shared" si="81"/>
        <v>0</v>
      </c>
      <c r="DX77" s="470"/>
    </row>
    <row r="78" spans="2:128" x14ac:dyDescent="0.2">
      <c r="B78" s="498" t="s">
        <v>544</v>
      </c>
      <c r="C78" s="497" t="s">
        <v>545</v>
      </c>
      <c r="D78" s="494"/>
      <c r="E78" s="494"/>
      <c r="F78" s="494"/>
      <c r="G78" s="494"/>
      <c r="H78" s="494"/>
      <c r="I78" s="494"/>
      <c r="J78" s="494"/>
      <c r="K78" s="494"/>
      <c r="L78" s="494"/>
      <c r="M78" s="494"/>
      <c r="N78" s="494"/>
      <c r="O78" s="494"/>
      <c r="P78" s="494"/>
      <c r="Q78" s="494"/>
      <c r="R78" s="496"/>
      <c r="S78" s="495"/>
      <c r="T78" s="496"/>
      <c r="U78" s="495"/>
      <c r="V78" s="494"/>
      <c r="W78" s="494"/>
      <c r="X78" s="493">
        <f t="shared" ref="X78:BC78" si="82">SUMIF($C:$C,"61.7x",X:X)</f>
        <v>0</v>
      </c>
      <c r="Y78" s="493">
        <f t="shared" si="82"/>
        <v>0</v>
      </c>
      <c r="Z78" s="493">
        <f t="shared" si="82"/>
        <v>0</v>
      </c>
      <c r="AA78" s="493">
        <f t="shared" si="82"/>
        <v>0</v>
      </c>
      <c r="AB78" s="493">
        <f t="shared" si="82"/>
        <v>0</v>
      </c>
      <c r="AC78" s="493">
        <f t="shared" si="82"/>
        <v>0</v>
      </c>
      <c r="AD78" s="493">
        <f t="shared" si="82"/>
        <v>0</v>
      </c>
      <c r="AE78" s="493">
        <f t="shared" si="82"/>
        <v>0</v>
      </c>
      <c r="AF78" s="493">
        <f t="shared" si="82"/>
        <v>0</v>
      </c>
      <c r="AG78" s="493">
        <f t="shared" si="82"/>
        <v>0</v>
      </c>
      <c r="AH78" s="493">
        <f t="shared" si="82"/>
        <v>0</v>
      </c>
      <c r="AI78" s="493">
        <f t="shared" si="82"/>
        <v>0</v>
      </c>
      <c r="AJ78" s="493">
        <f t="shared" si="82"/>
        <v>0</v>
      </c>
      <c r="AK78" s="493">
        <f t="shared" si="82"/>
        <v>0</v>
      </c>
      <c r="AL78" s="493">
        <f t="shared" si="82"/>
        <v>0</v>
      </c>
      <c r="AM78" s="493">
        <f t="shared" si="82"/>
        <v>0</v>
      </c>
      <c r="AN78" s="493">
        <f t="shared" si="82"/>
        <v>0</v>
      </c>
      <c r="AO78" s="493">
        <f t="shared" si="82"/>
        <v>0</v>
      </c>
      <c r="AP78" s="493">
        <f t="shared" si="82"/>
        <v>0</v>
      </c>
      <c r="AQ78" s="493">
        <f t="shared" si="82"/>
        <v>0</v>
      </c>
      <c r="AR78" s="493">
        <f t="shared" si="82"/>
        <v>0</v>
      </c>
      <c r="AS78" s="493">
        <f t="shared" si="82"/>
        <v>0</v>
      </c>
      <c r="AT78" s="493">
        <f t="shared" si="82"/>
        <v>0</v>
      </c>
      <c r="AU78" s="493">
        <f t="shared" si="82"/>
        <v>0</v>
      </c>
      <c r="AV78" s="493">
        <f t="shared" si="82"/>
        <v>0</v>
      </c>
      <c r="AW78" s="493">
        <f t="shared" si="82"/>
        <v>0</v>
      </c>
      <c r="AX78" s="493">
        <f t="shared" si="82"/>
        <v>0</v>
      </c>
      <c r="AY78" s="493">
        <f t="shared" si="82"/>
        <v>0</v>
      </c>
      <c r="AZ78" s="493">
        <f t="shared" si="82"/>
        <v>0</v>
      </c>
      <c r="BA78" s="493">
        <f t="shared" si="82"/>
        <v>0</v>
      </c>
      <c r="BB78" s="493">
        <f t="shared" si="82"/>
        <v>0</v>
      </c>
      <c r="BC78" s="493">
        <f t="shared" si="82"/>
        <v>0</v>
      </c>
      <c r="BD78" s="493">
        <f t="shared" ref="BD78:CI78" si="83">SUMIF($C:$C,"61.7x",BD:BD)</f>
        <v>0</v>
      </c>
      <c r="BE78" s="493">
        <f t="shared" si="83"/>
        <v>0</v>
      </c>
      <c r="BF78" s="493">
        <f t="shared" si="83"/>
        <v>0</v>
      </c>
      <c r="BG78" s="493">
        <f t="shared" si="83"/>
        <v>0</v>
      </c>
      <c r="BH78" s="493">
        <f t="shared" si="83"/>
        <v>0</v>
      </c>
      <c r="BI78" s="493">
        <f t="shared" si="83"/>
        <v>0</v>
      </c>
      <c r="BJ78" s="493">
        <f t="shared" si="83"/>
        <v>0</v>
      </c>
      <c r="BK78" s="493">
        <f t="shared" si="83"/>
        <v>0</v>
      </c>
      <c r="BL78" s="493">
        <f t="shared" si="83"/>
        <v>0</v>
      </c>
      <c r="BM78" s="493">
        <f t="shared" si="83"/>
        <v>0</v>
      </c>
      <c r="BN78" s="493">
        <f t="shared" si="83"/>
        <v>0</v>
      </c>
      <c r="BO78" s="493">
        <f t="shared" si="83"/>
        <v>0</v>
      </c>
      <c r="BP78" s="493">
        <f t="shared" si="83"/>
        <v>0</v>
      </c>
      <c r="BQ78" s="493">
        <f t="shared" si="83"/>
        <v>0</v>
      </c>
      <c r="BR78" s="493">
        <f t="shared" si="83"/>
        <v>0</v>
      </c>
      <c r="BS78" s="493">
        <f t="shared" si="83"/>
        <v>0</v>
      </c>
      <c r="BT78" s="493">
        <f t="shared" si="83"/>
        <v>0</v>
      </c>
      <c r="BU78" s="493">
        <f t="shared" si="83"/>
        <v>0</v>
      </c>
      <c r="BV78" s="493">
        <f t="shared" si="83"/>
        <v>0</v>
      </c>
      <c r="BW78" s="493">
        <f t="shared" si="83"/>
        <v>0</v>
      </c>
      <c r="BX78" s="493">
        <f t="shared" si="83"/>
        <v>0</v>
      </c>
      <c r="BY78" s="493">
        <f t="shared" si="83"/>
        <v>0</v>
      </c>
      <c r="BZ78" s="493">
        <f t="shared" si="83"/>
        <v>0</v>
      </c>
      <c r="CA78" s="493">
        <f t="shared" si="83"/>
        <v>0</v>
      </c>
      <c r="CB78" s="493">
        <f t="shared" si="83"/>
        <v>0</v>
      </c>
      <c r="CC78" s="493">
        <f t="shared" si="83"/>
        <v>0</v>
      </c>
      <c r="CD78" s="493">
        <f t="shared" si="83"/>
        <v>0</v>
      </c>
      <c r="CE78" s="493">
        <f t="shared" si="83"/>
        <v>0</v>
      </c>
      <c r="CF78" s="493">
        <f t="shared" si="83"/>
        <v>0</v>
      </c>
      <c r="CG78" s="493">
        <f t="shared" si="83"/>
        <v>0</v>
      </c>
      <c r="CH78" s="493">
        <f t="shared" si="83"/>
        <v>0</v>
      </c>
      <c r="CI78" s="493">
        <f t="shared" si="83"/>
        <v>0</v>
      </c>
      <c r="CJ78" s="493">
        <f t="shared" ref="CJ78:DO78" si="84">SUMIF($C:$C,"61.7x",CJ:CJ)</f>
        <v>0</v>
      </c>
      <c r="CK78" s="493">
        <f t="shared" si="84"/>
        <v>0</v>
      </c>
      <c r="CL78" s="493">
        <f t="shared" si="84"/>
        <v>0</v>
      </c>
      <c r="CM78" s="493">
        <f t="shared" si="84"/>
        <v>0</v>
      </c>
      <c r="CN78" s="493">
        <f t="shared" si="84"/>
        <v>0</v>
      </c>
      <c r="CO78" s="493">
        <f t="shared" si="84"/>
        <v>0</v>
      </c>
      <c r="CP78" s="493">
        <f t="shared" si="84"/>
        <v>0</v>
      </c>
      <c r="CQ78" s="493">
        <f t="shared" si="84"/>
        <v>0</v>
      </c>
      <c r="CR78" s="493">
        <f t="shared" si="84"/>
        <v>0</v>
      </c>
      <c r="CS78" s="493">
        <f t="shared" si="84"/>
        <v>0</v>
      </c>
      <c r="CT78" s="493">
        <f t="shared" si="84"/>
        <v>0</v>
      </c>
      <c r="CU78" s="493">
        <f t="shared" si="84"/>
        <v>0</v>
      </c>
      <c r="CV78" s="493">
        <f t="shared" si="84"/>
        <v>0</v>
      </c>
      <c r="CW78" s="493">
        <f t="shared" si="84"/>
        <v>0</v>
      </c>
      <c r="CX78" s="493">
        <f t="shared" si="84"/>
        <v>0</v>
      </c>
      <c r="CY78" s="492">
        <f t="shared" si="84"/>
        <v>0</v>
      </c>
      <c r="CZ78" s="491">
        <f t="shared" si="84"/>
        <v>0</v>
      </c>
      <c r="DA78" s="491">
        <f t="shared" si="84"/>
        <v>0</v>
      </c>
      <c r="DB78" s="491">
        <f t="shared" si="84"/>
        <v>0</v>
      </c>
      <c r="DC78" s="491">
        <f t="shared" si="84"/>
        <v>0</v>
      </c>
      <c r="DD78" s="491">
        <f t="shared" si="84"/>
        <v>0</v>
      </c>
      <c r="DE78" s="491">
        <f t="shared" si="84"/>
        <v>0</v>
      </c>
      <c r="DF78" s="491">
        <f t="shared" si="84"/>
        <v>0</v>
      </c>
      <c r="DG78" s="491">
        <f t="shared" si="84"/>
        <v>0</v>
      </c>
      <c r="DH78" s="491">
        <f t="shared" si="84"/>
        <v>0</v>
      </c>
      <c r="DI78" s="491">
        <f t="shared" si="84"/>
        <v>0</v>
      </c>
      <c r="DJ78" s="491">
        <f t="shared" si="84"/>
        <v>0</v>
      </c>
      <c r="DK78" s="491">
        <f t="shared" si="84"/>
        <v>0</v>
      </c>
      <c r="DL78" s="491">
        <f t="shared" si="84"/>
        <v>0</v>
      </c>
      <c r="DM78" s="491">
        <f t="shared" si="84"/>
        <v>0</v>
      </c>
      <c r="DN78" s="491">
        <f t="shared" si="84"/>
        <v>0</v>
      </c>
      <c r="DO78" s="491">
        <f t="shared" si="84"/>
        <v>0</v>
      </c>
      <c r="DP78" s="491">
        <f t="shared" ref="DP78:DW78" si="85">SUMIF($C:$C,"61.7x",DP:DP)</f>
        <v>0</v>
      </c>
      <c r="DQ78" s="491">
        <f t="shared" si="85"/>
        <v>0</v>
      </c>
      <c r="DR78" s="491">
        <f t="shared" si="85"/>
        <v>0</v>
      </c>
      <c r="DS78" s="491">
        <f t="shared" si="85"/>
        <v>0</v>
      </c>
      <c r="DT78" s="491">
        <f t="shared" si="85"/>
        <v>0</v>
      </c>
      <c r="DU78" s="491">
        <f t="shared" si="85"/>
        <v>0</v>
      </c>
      <c r="DV78" s="491">
        <f t="shared" si="85"/>
        <v>0</v>
      </c>
      <c r="DW78" s="490">
        <f t="shared" si="85"/>
        <v>0</v>
      </c>
      <c r="DX78" s="470"/>
    </row>
    <row r="79" spans="2:128" x14ac:dyDescent="0.2">
      <c r="B79" s="498" t="s">
        <v>546</v>
      </c>
      <c r="C79" s="497" t="s">
        <v>547</v>
      </c>
      <c r="D79" s="494"/>
      <c r="E79" s="494"/>
      <c r="F79" s="494"/>
      <c r="G79" s="494"/>
      <c r="H79" s="494"/>
      <c r="I79" s="494"/>
      <c r="J79" s="494"/>
      <c r="K79" s="494"/>
      <c r="L79" s="494"/>
      <c r="M79" s="494"/>
      <c r="N79" s="494"/>
      <c r="O79" s="494"/>
      <c r="P79" s="494"/>
      <c r="Q79" s="494"/>
      <c r="R79" s="496"/>
      <c r="S79" s="495"/>
      <c r="T79" s="496"/>
      <c r="U79" s="495"/>
      <c r="V79" s="494"/>
      <c r="W79" s="494"/>
      <c r="X79" s="493">
        <f t="shared" ref="X79:BC79" si="86">SUMIF($C:$C,"61.8x",X:X)</f>
        <v>0</v>
      </c>
      <c r="Y79" s="493">
        <f t="shared" si="86"/>
        <v>0</v>
      </c>
      <c r="Z79" s="493">
        <f t="shared" si="86"/>
        <v>0</v>
      </c>
      <c r="AA79" s="493">
        <f t="shared" si="86"/>
        <v>0</v>
      </c>
      <c r="AB79" s="493">
        <f t="shared" si="86"/>
        <v>0</v>
      </c>
      <c r="AC79" s="493">
        <f t="shared" si="86"/>
        <v>0</v>
      </c>
      <c r="AD79" s="493">
        <f t="shared" si="86"/>
        <v>0</v>
      </c>
      <c r="AE79" s="493">
        <f t="shared" si="86"/>
        <v>0</v>
      </c>
      <c r="AF79" s="493">
        <f t="shared" si="86"/>
        <v>0</v>
      </c>
      <c r="AG79" s="493">
        <f t="shared" si="86"/>
        <v>0</v>
      </c>
      <c r="AH79" s="493">
        <f t="shared" si="86"/>
        <v>0</v>
      </c>
      <c r="AI79" s="493">
        <f t="shared" si="86"/>
        <v>0</v>
      </c>
      <c r="AJ79" s="493">
        <f t="shared" si="86"/>
        <v>0</v>
      </c>
      <c r="AK79" s="493">
        <f t="shared" si="86"/>
        <v>0</v>
      </c>
      <c r="AL79" s="493">
        <f t="shared" si="86"/>
        <v>0</v>
      </c>
      <c r="AM79" s="493">
        <f t="shared" si="86"/>
        <v>0</v>
      </c>
      <c r="AN79" s="493">
        <f t="shared" si="86"/>
        <v>0</v>
      </c>
      <c r="AO79" s="493">
        <f t="shared" si="86"/>
        <v>0</v>
      </c>
      <c r="AP79" s="493">
        <f t="shared" si="86"/>
        <v>0</v>
      </c>
      <c r="AQ79" s="493">
        <f t="shared" si="86"/>
        <v>0</v>
      </c>
      <c r="AR79" s="493">
        <f t="shared" si="86"/>
        <v>0</v>
      </c>
      <c r="AS79" s="493">
        <f t="shared" si="86"/>
        <v>0</v>
      </c>
      <c r="AT79" s="493">
        <f t="shared" si="86"/>
        <v>0</v>
      </c>
      <c r="AU79" s="493">
        <f t="shared" si="86"/>
        <v>0</v>
      </c>
      <c r="AV79" s="493">
        <f t="shared" si="86"/>
        <v>0</v>
      </c>
      <c r="AW79" s="493">
        <f t="shared" si="86"/>
        <v>0</v>
      </c>
      <c r="AX79" s="493">
        <f t="shared" si="86"/>
        <v>0</v>
      </c>
      <c r="AY79" s="493">
        <f t="shared" si="86"/>
        <v>0</v>
      </c>
      <c r="AZ79" s="493">
        <f t="shared" si="86"/>
        <v>0</v>
      </c>
      <c r="BA79" s="493">
        <f t="shared" si="86"/>
        <v>0</v>
      </c>
      <c r="BB79" s="493">
        <f t="shared" si="86"/>
        <v>0</v>
      </c>
      <c r="BC79" s="493">
        <f t="shared" si="86"/>
        <v>0</v>
      </c>
      <c r="BD79" s="493">
        <f t="shared" ref="BD79:CI79" si="87">SUMIF($C:$C,"61.8x",BD:BD)</f>
        <v>0</v>
      </c>
      <c r="BE79" s="493">
        <f t="shared" si="87"/>
        <v>0</v>
      </c>
      <c r="BF79" s="493">
        <f t="shared" si="87"/>
        <v>0</v>
      </c>
      <c r="BG79" s="493">
        <f t="shared" si="87"/>
        <v>0</v>
      </c>
      <c r="BH79" s="493">
        <f t="shared" si="87"/>
        <v>0</v>
      </c>
      <c r="BI79" s="493">
        <f t="shared" si="87"/>
        <v>0</v>
      </c>
      <c r="BJ79" s="493">
        <f t="shared" si="87"/>
        <v>0</v>
      </c>
      <c r="BK79" s="493">
        <f t="shared" si="87"/>
        <v>0</v>
      </c>
      <c r="BL79" s="493">
        <f t="shared" si="87"/>
        <v>0</v>
      </c>
      <c r="BM79" s="493">
        <f t="shared" si="87"/>
        <v>0</v>
      </c>
      <c r="BN79" s="493">
        <f t="shared" si="87"/>
        <v>0</v>
      </c>
      <c r="BO79" s="493">
        <f t="shared" si="87"/>
        <v>0</v>
      </c>
      <c r="BP79" s="493">
        <f t="shared" si="87"/>
        <v>0</v>
      </c>
      <c r="BQ79" s="493">
        <f t="shared" si="87"/>
        <v>0</v>
      </c>
      <c r="BR79" s="493">
        <f t="shared" si="87"/>
        <v>0</v>
      </c>
      <c r="BS79" s="493">
        <f t="shared" si="87"/>
        <v>0</v>
      </c>
      <c r="BT79" s="493">
        <f t="shared" si="87"/>
        <v>0</v>
      </c>
      <c r="BU79" s="493">
        <f t="shared" si="87"/>
        <v>0</v>
      </c>
      <c r="BV79" s="493">
        <f t="shared" si="87"/>
        <v>0</v>
      </c>
      <c r="BW79" s="493">
        <f t="shared" si="87"/>
        <v>0</v>
      </c>
      <c r="BX79" s="493">
        <f t="shared" si="87"/>
        <v>0</v>
      </c>
      <c r="BY79" s="493">
        <f t="shared" si="87"/>
        <v>0</v>
      </c>
      <c r="BZ79" s="493">
        <f t="shared" si="87"/>
        <v>0</v>
      </c>
      <c r="CA79" s="493">
        <f t="shared" si="87"/>
        <v>0</v>
      </c>
      <c r="CB79" s="493">
        <f t="shared" si="87"/>
        <v>0</v>
      </c>
      <c r="CC79" s="493">
        <f t="shared" si="87"/>
        <v>0</v>
      </c>
      <c r="CD79" s="493">
        <f t="shared" si="87"/>
        <v>0</v>
      </c>
      <c r="CE79" s="493">
        <f t="shared" si="87"/>
        <v>0</v>
      </c>
      <c r="CF79" s="493">
        <f t="shared" si="87"/>
        <v>0</v>
      </c>
      <c r="CG79" s="493">
        <f t="shared" si="87"/>
        <v>0</v>
      </c>
      <c r="CH79" s="493">
        <f t="shared" si="87"/>
        <v>0</v>
      </c>
      <c r="CI79" s="493">
        <f t="shared" si="87"/>
        <v>0</v>
      </c>
      <c r="CJ79" s="493">
        <f t="shared" ref="CJ79:DO79" si="88">SUMIF($C:$C,"61.8x",CJ:CJ)</f>
        <v>0</v>
      </c>
      <c r="CK79" s="493">
        <f t="shared" si="88"/>
        <v>0</v>
      </c>
      <c r="CL79" s="493">
        <f t="shared" si="88"/>
        <v>0</v>
      </c>
      <c r="CM79" s="493">
        <f t="shared" si="88"/>
        <v>0</v>
      </c>
      <c r="CN79" s="493">
        <f t="shared" si="88"/>
        <v>0</v>
      </c>
      <c r="CO79" s="493">
        <f t="shared" si="88"/>
        <v>0</v>
      </c>
      <c r="CP79" s="493">
        <f t="shared" si="88"/>
        <v>0</v>
      </c>
      <c r="CQ79" s="493">
        <f t="shared" si="88"/>
        <v>0</v>
      </c>
      <c r="CR79" s="493">
        <f t="shared" si="88"/>
        <v>0</v>
      </c>
      <c r="CS79" s="493">
        <f t="shared" si="88"/>
        <v>0</v>
      </c>
      <c r="CT79" s="493">
        <f t="shared" si="88"/>
        <v>0</v>
      </c>
      <c r="CU79" s="493">
        <f t="shared" si="88"/>
        <v>0</v>
      </c>
      <c r="CV79" s="493">
        <f t="shared" si="88"/>
        <v>0</v>
      </c>
      <c r="CW79" s="493">
        <f t="shared" si="88"/>
        <v>0</v>
      </c>
      <c r="CX79" s="493">
        <f t="shared" si="88"/>
        <v>0</v>
      </c>
      <c r="CY79" s="492">
        <f t="shared" si="88"/>
        <v>0</v>
      </c>
      <c r="CZ79" s="491">
        <f t="shared" si="88"/>
        <v>0</v>
      </c>
      <c r="DA79" s="491">
        <f t="shared" si="88"/>
        <v>0</v>
      </c>
      <c r="DB79" s="491">
        <f t="shared" si="88"/>
        <v>0</v>
      </c>
      <c r="DC79" s="491">
        <f t="shared" si="88"/>
        <v>0</v>
      </c>
      <c r="DD79" s="491">
        <f t="shared" si="88"/>
        <v>0</v>
      </c>
      <c r="DE79" s="491">
        <f t="shared" si="88"/>
        <v>0</v>
      </c>
      <c r="DF79" s="491">
        <f t="shared" si="88"/>
        <v>0</v>
      </c>
      <c r="DG79" s="491">
        <f t="shared" si="88"/>
        <v>0</v>
      </c>
      <c r="DH79" s="491">
        <f t="shared" si="88"/>
        <v>0</v>
      </c>
      <c r="DI79" s="491">
        <f t="shared" si="88"/>
        <v>0</v>
      </c>
      <c r="DJ79" s="491">
        <f t="shared" si="88"/>
        <v>0</v>
      </c>
      <c r="DK79" s="491">
        <f t="shared" si="88"/>
        <v>0</v>
      </c>
      <c r="DL79" s="491">
        <f t="shared" si="88"/>
        <v>0</v>
      </c>
      <c r="DM79" s="491">
        <f t="shared" si="88"/>
        <v>0</v>
      </c>
      <c r="DN79" s="491">
        <f t="shared" si="88"/>
        <v>0</v>
      </c>
      <c r="DO79" s="491">
        <f t="shared" si="88"/>
        <v>0</v>
      </c>
      <c r="DP79" s="491">
        <f t="shared" ref="DP79:DW79" si="89">SUMIF($C:$C,"61.8x",DP:DP)</f>
        <v>0</v>
      </c>
      <c r="DQ79" s="491">
        <f t="shared" si="89"/>
        <v>0</v>
      </c>
      <c r="DR79" s="491">
        <f t="shared" si="89"/>
        <v>0</v>
      </c>
      <c r="DS79" s="491">
        <f t="shared" si="89"/>
        <v>0</v>
      </c>
      <c r="DT79" s="491">
        <f t="shared" si="89"/>
        <v>0</v>
      </c>
      <c r="DU79" s="491">
        <f t="shared" si="89"/>
        <v>0</v>
      </c>
      <c r="DV79" s="491">
        <f t="shared" si="89"/>
        <v>0</v>
      </c>
      <c r="DW79" s="490">
        <f t="shared" si="89"/>
        <v>0</v>
      </c>
      <c r="DX79" s="470"/>
    </row>
    <row r="80" spans="2:128" x14ac:dyDescent="0.2">
      <c r="B80" s="498" t="s">
        <v>548</v>
      </c>
      <c r="C80" s="497" t="s">
        <v>549</v>
      </c>
      <c r="D80" s="494"/>
      <c r="E80" s="494"/>
      <c r="F80" s="494"/>
      <c r="G80" s="494"/>
      <c r="H80" s="494"/>
      <c r="I80" s="494"/>
      <c r="J80" s="494"/>
      <c r="K80" s="494"/>
      <c r="L80" s="494"/>
      <c r="M80" s="494"/>
      <c r="N80" s="494"/>
      <c r="O80" s="494"/>
      <c r="P80" s="494"/>
      <c r="Q80" s="494"/>
      <c r="R80" s="496"/>
      <c r="S80" s="495"/>
      <c r="T80" s="496"/>
      <c r="U80" s="495"/>
      <c r="V80" s="494"/>
      <c r="W80" s="494"/>
      <c r="X80" s="493">
        <f t="shared" ref="X80:BC80" si="90">SUMIF($C:$C,"61.9x",X:X)</f>
        <v>0</v>
      </c>
      <c r="Y80" s="493">
        <f t="shared" si="90"/>
        <v>0</v>
      </c>
      <c r="Z80" s="493">
        <f t="shared" si="90"/>
        <v>0</v>
      </c>
      <c r="AA80" s="493">
        <f t="shared" si="90"/>
        <v>0</v>
      </c>
      <c r="AB80" s="493">
        <f t="shared" si="90"/>
        <v>0</v>
      </c>
      <c r="AC80" s="493">
        <f t="shared" si="90"/>
        <v>0</v>
      </c>
      <c r="AD80" s="493">
        <f t="shared" si="90"/>
        <v>0</v>
      </c>
      <c r="AE80" s="493">
        <f t="shared" si="90"/>
        <v>0</v>
      </c>
      <c r="AF80" s="493">
        <f t="shared" si="90"/>
        <v>0</v>
      </c>
      <c r="AG80" s="493">
        <f t="shared" si="90"/>
        <v>0</v>
      </c>
      <c r="AH80" s="493">
        <f t="shared" si="90"/>
        <v>0</v>
      </c>
      <c r="AI80" s="493">
        <f t="shared" si="90"/>
        <v>0</v>
      </c>
      <c r="AJ80" s="493">
        <f t="shared" si="90"/>
        <v>0</v>
      </c>
      <c r="AK80" s="493">
        <f t="shared" si="90"/>
        <v>0</v>
      </c>
      <c r="AL80" s="493">
        <f t="shared" si="90"/>
        <v>0</v>
      </c>
      <c r="AM80" s="493">
        <f t="shared" si="90"/>
        <v>0</v>
      </c>
      <c r="AN80" s="493">
        <f t="shared" si="90"/>
        <v>0</v>
      </c>
      <c r="AO80" s="493">
        <f t="shared" si="90"/>
        <v>0</v>
      </c>
      <c r="AP80" s="493">
        <f t="shared" si="90"/>
        <v>0</v>
      </c>
      <c r="AQ80" s="493">
        <f t="shared" si="90"/>
        <v>0</v>
      </c>
      <c r="AR80" s="493">
        <f t="shared" si="90"/>
        <v>0</v>
      </c>
      <c r="AS80" s="493">
        <f t="shared" si="90"/>
        <v>0</v>
      </c>
      <c r="AT80" s="493">
        <f t="shared" si="90"/>
        <v>0</v>
      </c>
      <c r="AU80" s="493">
        <f t="shared" si="90"/>
        <v>0</v>
      </c>
      <c r="AV80" s="493">
        <f t="shared" si="90"/>
        <v>0</v>
      </c>
      <c r="AW80" s="493">
        <f t="shared" si="90"/>
        <v>0</v>
      </c>
      <c r="AX80" s="493">
        <f t="shared" si="90"/>
        <v>0</v>
      </c>
      <c r="AY80" s="493">
        <f t="shared" si="90"/>
        <v>0</v>
      </c>
      <c r="AZ80" s="493">
        <f t="shared" si="90"/>
        <v>0</v>
      </c>
      <c r="BA80" s="493">
        <f t="shared" si="90"/>
        <v>0</v>
      </c>
      <c r="BB80" s="493">
        <f t="shared" si="90"/>
        <v>0</v>
      </c>
      <c r="BC80" s="493">
        <f t="shared" si="90"/>
        <v>0</v>
      </c>
      <c r="BD80" s="493">
        <f t="shared" ref="BD80:CI80" si="91">SUMIF($C:$C,"61.9x",BD:BD)</f>
        <v>0</v>
      </c>
      <c r="BE80" s="493">
        <f t="shared" si="91"/>
        <v>0</v>
      </c>
      <c r="BF80" s="493">
        <f t="shared" si="91"/>
        <v>0</v>
      </c>
      <c r="BG80" s="493">
        <f t="shared" si="91"/>
        <v>0</v>
      </c>
      <c r="BH80" s="493">
        <f t="shared" si="91"/>
        <v>0</v>
      </c>
      <c r="BI80" s="493">
        <f t="shared" si="91"/>
        <v>0</v>
      </c>
      <c r="BJ80" s="493">
        <f t="shared" si="91"/>
        <v>0</v>
      </c>
      <c r="BK80" s="493">
        <f t="shared" si="91"/>
        <v>0</v>
      </c>
      <c r="BL80" s="493">
        <f t="shared" si="91"/>
        <v>0</v>
      </c>
      <c r="BM80" s="493">
        <f t="shared" si="91"/>
        <v>0</v>
      </c>
      <c r="BN80" s="493">
        <f t="shared" si="91"/>
        <v>0</v>
      </c>
      <c r="BO80" s="493">
        <f t="shared" si="91"/>
        <v>0</v>
      </c>
      <c r="BP80" s="493">
        <f t="shared" si="91"/>
        <v>0</v>
      </c>
      <c r="BQ80" s="493">
        <f t="shared" si="91"/>
        <v>0</v>
      </c>
      <c r="BR80" s="493">
        <f t="shared" si="91"/>
        <v>0</v>
      </c>
      <c r="BS80" s="493">
        <f t="shared" si="91"/>
        <v>0</v>
      </c>
      <c r="BT80" s="493">
        <f t="shared" si="91"/>
        <v>0</v>
      </c>
      <c r="BU80" s="493">
        <f t="shared" si="91"/>
        <v>0</v>
      </c>
      <c r="BV80" s="493">
        <f t="shared" si="91"/>
        <v>0</v>
      </c>
      <c r="BW80" s="493">
        <f t="shared" si="91"/>
        <v>0</v>
      </c>
      <c r="BX80" s="493">
        <f t="shared" si="91"/>
        <v>0</v>
      </c>
      <c r="BY80" s="493">
        <f t="shared" si="91"/>
        <v>0</v>
      </c>
      <c r="BZ80" s="493">
        <f t="shared" si="91"/>
        <v>0</v>
      </c>
      <c r="CA80" s="493">
        <f t="shared" si="91"/>
        <v>0</v>
      </c>
      <c r="CB80" s="493">
        <f t="shared" si="91"/>
        <v>0</v>
      </c>
      <c r="CC80" s="493">
        <f t="shared" si="91"/>
        <v>0</v>
      </c>
      <c r="CD80" s="493">
        <f t="shared" si="91"/>
        <v>0</v>
      </c>
      <c r="CE80" s="493">
        <f t="shared" si="91"/>
        <v>0</v>
      </c>
      <c r="CF80" s="493">
        <f t="shared" si="91"/>
        <v>0</v>
      </c>
      <c r="CG80" s="493">
        <f t="shared" si="91"/>
        <v>0</v>
      </c>
      <c r="CH80" s="493">
        <f t="shared" si="91"/>
        <v>0</v>
      </c>
      <c r="CI80" s="493">
        <f t="shared" si="91"/>
        <v>0</v>
      </c>
      <c r="CJ80" s="493">
        <f t="shared" ref="CJ80:DO80" si="92">SUMIF($C:$C,"61.9x",CJ:CJ)</f>
        <v>0</v>
      </c>
      <c r="CK80" s="493">
        <f t="shared" si="92"/>
        <v>0</v>
      </c>
      <c r="CL80" s="493">
        <f t="shared" si="92"/>
        <v>0</v>
      </c>
      <c r="CM80" s="493">
        <f t="shared" si="92"/>
        <v>0</v>
      </c>
      <c r="CN80" s="493">
        <f t="shared" si="92"/>
        <v>0</v>
      </c>
      <c r="CO80" s="493">
        <f t="shared" si="92"/>
        <v>0</v>
      </c>
      <c r="CP80" s="493">
        <f t="shared" si="92"/>
        <v>0</v>
      </c>
      <c r="CQ80" s="493">
        <f t="shared" si="92"/>
        <v>0</v>
      </c>
      <c r="CR80" s="493">
        <f t="shared" si="92"/>
        <v>0</v>
      </c>
      <c r="CS80" s="493">
        <f t="shared" si="92"/>
        <v>0</v>
      </c>
      <c r="CT80" s="493">
        <f t="shared" si="92"/>
        <v>0</v>
      </c>
      <c r="CU80" s="493">
        <f t="shared" si="92"/>
        <v>0</v>
      </c>
      <c r="CV80" s="493">
        <f t="shared" si="92"/>
        <v>0</v>
      </c>
      <c r="CW80" s="493">
        <f t="shared" si="92"/>
        <v>0</v>
      </c>
      <c r="CX80" s="493">
        <f t="shared" si="92"/>
        <v>0</v>
      </c>
      <c r="CY80" s="492">
        <f t="shared" si="92"/>
        <v>0</v>
      </c>
      <c r="CZ80" s="491">
        <f t="shared" si="92"/>
        <v>0</v>
      </c>
      <c r="DA80" s="491">
        <f t="shared" si="92"/>
        <v>0</v>
      </c>
      <c r="DB80" s="491">
        <f t="shared" si="92"/>
        <v>0</v>
      </c>
      <c r="DC80" s="491">
        <f t="shared" si="92"/>
        <v>0</v>
      </c>
      <c r="DD80" s="491">
        <f t="shared" si="92"/>
        <v>0</v>
      </c>
      <c r="DE80" s="491">
        <f t="shared" si="92"/>
        <v>0</v>
      </c>
      <c r="DF80" s="491">
        <f t="shared" si="92"/>
        <v>0</v>
      </c>
      <c r="DG80" s="491">
        <f t="shared" si="92"/>
        <v>0</v>
      </c>
      <c r="DH80" s="491">
        <f t="shared" si="92"/>
        <v>0</v>
      </c>
      <c r="DI80" s="491">
        <f t="shared" si="92"/>
        <v>0</v>
      </c>
      <c r="DJ80" s="491">
        <f t="shared" si="92"/>
        <v>0</v>
      </c>
      <c r="DK80" s="491">
        <f t="shared" si="92"/>
        <v>0</v>
      </c>
      <c r="DL80" s="491">
        <f t="shared" si="92"/>
        <v>0</v>
      </c>
      <c r="DM80" s="491">
        <f t="shared" si="92"/>
        <v>0</v>
      </c>
      <c r="DN80" s="491">
        <f t="shared" si="92"/>
        <v>0</v>
      </c>
      <c r="DO80" s="491">
        <f t="shared" si="92"/>
        <v>0</v>
      </c>
      <c r="DP80" s="491">
        <f t="shared" ref="DP80:DW80" si="93">SUMIF($C:$C,"61.9x",DP:DP)</f>
        <v>0</v>
      </c>
      <c r="DQ80" s="491">
        <f t="shared" si="93"/>
        <v>0</v>
      </c>
      <c r="DR80" s="491">
        <f t="shared" si="93"/>
        <v>0</v>
      </c>
      <c r="DS80" s="491">
        <f t="shared" si="93"/>
        <v>0</v>
      </c>
      <c r="DT80" s="491">
        <f t="shared" si="93"/>
        <v>0</v>
      </c>
      <c r="DU80" s="491">
        <f t="shared" si="93"/>
        <v>0</v>
      </c>
      <c r="DV80" s="491">
        <f t="shared" si="93"/>
        <v>0</v>
      </c>
      <c r="DW80" s="490">
        <f t="shared" si="93"/>
        <v>0</v>
      </c>
      <c r="DX80" s="470"/>
    </row>
    <row r="81" spans="2:128" ht="38.25" x14ac:dyDescent="0.2">
      <c r="B81" s="551" t="s">
        <v>493</v>
      </c>
      <c r="C81" s="550" t="s">
        <v>798</v>
      </c>
      <c r="D81" s="549" t="s">
        <v>814</v>
      </c>
      <c r="E81" s="548" t="s">
        <v>586</v>
      </c>
      <c r="F81" s="515" t="s">
        <v>792</v>
      </c>
      <c r="G81" s="547" t="s">
        <v>54</v>
      </c>
      <c r="H81" s="515" t="s">
        <v>495</v>
      </c>
      <c r="I81" s="622">
        <f>MAX(X81:AV81)</f>
        <v>3.1036157140844089</v>
      </c>
      <c r="J81" s="452">
        <f>SUMPRODUCT($X$2:$CY$2,$X81:$CY81)*365</f>
        <v>24424.322807446915</v>
      </c>
      <c r="K81" s="452">
        <f>SUMPRODUCT($X$2:$CY$2,$X82:$CY82)+SUMPRODUCT($X$2:$CY$2,$X83:$CY83)+SUMPRODUCT($X$2:$CY$2,$X84:$CY84)</f>
        <v>32540.736797393558</v>
      </c>
      <c r="L81" s="452">
        <f>SUMPRODUCT($X$2:$CY$2,$X85:$CY85) +SUMPRODUCT($X$2:$CY$2,$X86:$CY86)</f>
        <v>27932.60924250184</v>
      </c>
      <c r="M81" s="452">
        <f>SUMPRODUCT($X$2:$CY$2,$X87:$CY87)*-1</f>
        <v>-3181.6271304286624</v>
      </c>
      <c r="N81" s="452">
        <f>SUMPRODUCT($X$2:$CY$2,$X90:$CY90) +SUMPRODUCT($X$2:$CY$2,$X91:$CY91)</f>
        <v>441.8786031162312</v>
      </c>
      <c r="O81" s="452">
        <f>SUMPRODUCT($X$2:$CY$2,$X88:$CY88) +SUMPRODUCT($X$2:$CY$2,$X89:$CY89) +SUMPRODUCT($X$2:$CY$2,$X92:$CY92)</f>
        <v>19235.433158416829</v>
      </c>
      <c r="P81" s="452">
        <f>SUM(K81:O81)</f>
        <v>76969.030670999797</v>
      </c>
      <c r="Q81" s="452">
        <f>(SUM(K81:M81)*100000)/(J81*1000)</f>
        <v>234.56830046480809</v>
      </c>
      <c r="R81" s="623">
        <f>(P81*100000)/(J81*1000)</f>
        <v>315.13271126408517</v>
      </c>
      <c r="S81" s="546">
        <v>3</v>
      </c>
      <c r="T81" s="545">
        <v>3</v>
      </c>
      <c r="U81" s="544" t="s">
        <v>496</v>
      </c>
      <c r="V81" s="517" t="s">
        <v>124</v>
      </c>
      <c r="W81" s="533" t="s">
        <v>75</v>
      </c>
      <c r="X81" s="898">
        <v>0.11209117324143381</v>
      </c>
      <c r="Y81" s="898">
        <v>0.26496495717034207</v>
      </c>
      <c r="Z81" s="898">
        <v>0.43538817666309543</v>
      </c>
      <c r="AA81" s="898">
        <v>0.63585692459800414</v>
      </c>
      <c r="AB81" s="898">
        <v>0.87185672463677821</v>
      </c>
      <c r="AC81" s="898">
        <v>0.74607995979967634</v>
      </c>
      <c r="AD81" s="898">
        <v>1.0157627980615473</v>
      </c>
      <c r="AE81" s="898">
        <v>1.3619438573966967</v>
      </c>
      <c r="AF81" s="898">
        <v>1.6759857967550604</v>
      </c>
      <c r="AG81" s="898">
        <v>1.9983798046543098</v>
      </c>
      <c r="AH81" s="898">
        <v>2.6189855182129769</v>
      </c>
      <c r="AI81" s="898">
        <v>2.8846243021077305</v>
      </c>
      <c r="AJ81" s="898">
        <v>3.044632036172878</v>
      </c>
      <c r="AK81" s="899">
        <v>3.1036157140844089</v>
      </c>
      <c r="AL81" s="899">
        <v>3.0862192674109057</v>
      </c>
      <c r="AM81" s="899">
        <v>3.0744620886183922</v>
      </c>
      <c r="AN81" s="899">
        <v>3.063081139547239</v>
      </c>
      <c r="AO81" s="899">
        <v>3.0520652614799362</v>
      </c>
      <c r="AP81" s="899">
        <v>3.0414018915107865</v>
      </c>
      <c r="AQ81" s="899">
        <v>3.0311137914191288</v>
      </c>
      <c r="AR81" s="899">
        <v>3.0211557911639777</v>
      </c>
      <c r="AS81" s="899">
        <v>3.0115164469169913</v>
      </c>
      <c r="AT81" s="899">
        <v>3.0021855616859083</v>
      </c>
      <c r="AU81" s="899">
        <v>2.9931541454157946</v>
      </c>
      <c r="AV81" s="899">
        <v>2.9844457765048018</v>
      </c>
      <c r="AW81" s="899">
        <v>2.9844457765048018</v>
      </c>
      <c r="AX81" s="899">
        <v>2.9844457765048018</v>
      </c>
      <c r="AY81" s="899">
        <v>2.9844457765048018</v>
      </c>
      <c r="AZ81" s="899">
        <v>2.9844457765048018</v>
      </c>
      <c r="BA81" s="899">
        <v>2.9844457765048018</v>
      </c>
      <c r="BB81" s="899">
        <v>2.9844457765048018</v>
      </c>
      <c r="BC81" s="899">
        <v>2.9844457765048018</v>
      </c>
      <c r="BD81" s="899">
        <v>2.9844457765048018</v>
      </c>
      <c r="BE81" s="899">
        <v>2.9844457765048018</v>
      </c>
      <c r="BF81" s="899">
        <v>2.9844457765048018</v>
      </c>
      <c r="BG81" s="899">
        <v>2.9844457765048018</v>
      </c>
      <c r="BH81" s="899">
        <v>2.9844457765048018</v>
      </c>
      <c r="BI81" s="899">
        <v>2.9844457765048018</v>
      </c>
      <c r="BJ81" s="899">
        <v>2.9844457765048018</v>
      </c>
      <c r="BK81" s="899">
        <v>2.9844457765048018</v>
      </c>
      <c r="BL81" s="899">
        <v>2.9844457765048018</v>
      </c>
      <c r="BM81" s="899">
        <v>2.9844457765048018</v>
      </c>
      <c r="BN81" s="899">
        <v>2.9844457765048018</v>
      </c>
      <c r="BO81" s="899">
        <v>2.9844457765048018</v>
      </c>
      <c r="BP81" s="899">
        <v>2.9844457765048018</v>
      </c>
      <c r="BQ81" s="899">
        <v>2.9844457765048018</v>
      </c>
      <c r="BR81" s="899">
        <v>2.9844457765048018</v>
      </c>
      <c r="BS81" s="899">
        <v>2.9844457765048018</v>
      </c>
      <c r="BT81" s="899">
        <v>2.9844457765048018</v>
      </c>
      <c r="BU81" s="899">
        <v>2.9844457765048018</v>
      </c>
      <c r="BV81" s="899">
        <v>2.9844457765048018</v>
      </c>
      <c r="BW81" s="899">
        <v>2.9844457765048018</v>
      </c>
      <c r="BX81" s="899">
        <v>2.9844457765048018</v>
      </c>
      <c r="BY81" s="899">
        <v>2.9844457765048018</v>
      </c>
      <c r="BZ81" s="899">
        <v>2.9844457765048018</v>
      </c>
      <c r="CA81" s="899">
        <v>2.9844457765048018</v>
      </c>
      <c r="CB81" s="899">
        <v>2.9844457765048018</v>
      </c>
      <c r="CC81" s="899">
        <v>2.9844457765048018</v>
      </c>
      <c r="CD81" s="899">
        <v>2.9844457765048018</v>
      </c>
      <c r="CE81" s="900">
        <v>2.9844457765048018</v>
      </c>
      <c r="CF81" s="900">
        <v>2.9844457765048018</v>
      </c>
      <c r="CG81" s="900">
        <v>2.9844457765048018</v>
      </c>
      <c r="CH81" s="900">
        <v>2.9844457765048018</v>
      </c>
      <c r="CI81" s="900">
        <v>2.9844457765048018</v>
      </c>
      <c r="CJ81" s="900">
        <v>2.9844457765048018</v>
      </c>
      <c r="CK81" s="900">
        <v>2.9844457765048018</v>
      </c>
      <c r="CL81" s="900">
        <v>2.9844457765048018</v>
      </c>
      <c r="CM81" s="900">
        <v>2.9844457765048018</v>
      </c>
      <c r="CN81" s="900">
        <v>2.9844457765048018</v>
      </c>
      <c r="CO81" s="900">
        <v>2.9844457765048018</v>
      </c>
      <c r="CP81" s="900">
        <v>2.9844457765048018</v>
      </c>
      <c r="CQ81" s="900">
        <v>2.9844457765048018</v>
      </c>
      <c r="CR81" s="900">
        <v>2.9844457765048018</v>
      </c>
      <c r="CS81" s="900">
        <v>2.9844457765048018</v>
      </c>
      <c r="CT81" s="900">
        <v>2.9844457765048018</v>
      </c>
      <c r="CU81" s="900">
        <v>2.9844457765048018</v>
      </c>
      <c r="CV81" s="900">
        <v>2.9844457765048018</v>
      </c>
      <c r="CW81" s="900">
        <v>2.9844457765048018</v>
      </c>
      <c r="CX81" s="900">
        <v>2.9844457765048018</v>
      </c>
      <c r="CY81" s="901">
        <v>2.9844457765048018</v>
      </c>
      <c r="CZ81" s="514">
        <v>0</v>
      </c>
      <c r="DA81" s="513">
        <v>0</v>
      </c>
      <c r="DB81" s="513">
        <v>0</v>
      </c>
      <c r="DC81" s="513">
        <v>0</v>
      </c>
      <c r="DD81" s="513">
        <v>0</v>
      </c>
      <c r="DE81" s="513">
        <v>0</v>
      </c>
      <c r="DF81" s="513">
        <v>0</v>
      </c>
      <c r="DG81" s="513">
        <v>0</v>
      </c>
      <c r="DH81" s="513">
        <v>0</v>
      </c>
      <c r="DI81" s="513">
        <v>0</v>
      </c>
      <c r="DJ81" s="513">
        <v>0</v>
      </c>
      <c r="DK81" s="513">
        <v>0</v>
      </c>
      <c r="DL81" s="513">
        <v>0</v>
      </c>
      <c r="DM81" s="513">
        <v>0</v>
      </c>
      <c r="DN81" s="513">
        <v>0</v>
      </c>
      <c r="DO81" s="513">
        <v>0</v>
      </c>
      <c r="DP81" s="513">
        <v>0</v>
      </c>
      <c r="DQ81" s="513">
        <v>0</v>
      </c>
      <c r="DR81" s="513">
        <v>0</v>
      </c>
      <c r="DS81" s="513">
        <v>0</v>
      </c>
      <c r="DT81" s="513">
        <v>0</v>
      </c>
      <c r="DU81" s="513">
        <v>0</v>
      </c>
      <c r="DV81" s="513">
        <v>0</v>
      </c>
      <c r="DW81" s="512">
        <v>0</v>
      </c>
      <c r="DX81" s="470"/>
    </row>
    <row r="82" spans="2:128" x14ac:dyDescent="0.2">
      <c r="B82" s="543"/>
      <c r="C82" s="542" t="s">
        <v>799</v>
      </c>
      <c r="D82" s="541"/>
      <c r="E82" s="539"/>
      <c r="F82" s="539"/>
      <c r="G82" s="541"/>
      <c r="H82" s="539"/>
      <c r="I82" s="539"/>
      <c r="J82" s="539"/>
      <c r="K82" s="539"/>
      <c r="L82" s="539"/>
      <c r="M82" s="539"/>
      <c r="N82" s="539"/>
      <c r="O82" s="539"/>
      <c r="P82" s="539"/>
      <c r="Q82" s="539"/>
      <c r="R82" s="540"/>
      <c r="S82" s="539"/>
      <c r="T82" s="539"/>
      <c r="U82" s="524" t="s">
        <v>497</v>
      </c>
      <c r="V82" s="517" t="s">
        <v>124</v>
      </c>
      <c r="W82" s="533" t="s">
        <v>498</v>
      </c>
      <c r="X82" s="898">
        <v>456.05064998015058</v>
      </c>
      <c r="Y82" s="898">
        <v>629.57515661717309</v>
      </c>
      <c r="Z82" s="898">
        <v>636.6517665778324</v>
      </c>
      <c r="AA82" s="898">
        <v>646.00025908057341</v>
      </c>
      <c r="AB82" s="898">
        <v>1008.2385836317967</v>
      </c>
      <c r="AC82" s="898">
        <v>2426.7119119891781</v>
      </c>
      <c r="AD82" s="898">
        <v>1954.7484747666815</v>
      </c>
      <c r="AE82" s="898">
        <v>2216.6715399242134</v>
      </c>
      <c r="AF82" s="898">
        <v>2370.8476318450121</v>
      </c>
      <c r="AG82" s="898">
        <v>2622.4959845470676</v>
      </c>
      <c r="AH82" s="898">
        <v>3396.6618409856505</v>
      </c>
      <c r="AI82" s="898">
        <v>1972.977764533714</v>
      </c>
      <c r="AJ82" s="898">
        <v>1322.9127119991301</v>
      </c>
      <c r="AK82" s="899">
        <v>950.28255965860444</v>
      </c>
      <c r="AL82" s="899">
        <v>0</v>
      </c>
      <c r="AM82" s="899">
        <v>118.92377389862916</v>
      </c>
      <c r="AN82" s="899">
        <v>164.17354866393347</v>
      </c>
      <c r="AO82" s="899">
        <v>166.0189076453687</v>
      </c>
      <c r="AP82" s="899">
        <v>168.45670267698944</v>
      </c>
      <c r="AQ82" s="899">
        <v>262.91715045449592</v>
      </c>
      <c r="AR82" s="899">
        <v>879.4674330944199</v>
      </c>
      <c r="AS82" s="899">
        <v>850.24548569888043</v>
      </c>
      <c r="AT82" s="899">
        <v>922.37425638702314</v>
      </c>
      <c r="AU82" s="899">
        <v>967.63473602788724</v>
      </c>
      <c r="AV82" s="899">
        <v>1229.1747369726811</v>
      </c>
      <c r="AW82" s="899">
        <v>2198.2396830018015</v>
      </c>
      <c r="AX82" s="899">
        <v>1571.7241088404905</v>
      </c>
      <c r="AY82" s="899">
        <v>1543.8695138085036</v>
      </c>
      <c r="AZ82" s="899">
        <v>1530.0859232577072</v>
      </c>
      <c r="BA82" s="899">
        <v>1418.3868566219408</v>
      </c>
      <c r="BB82" s="899">
        <v>1956.0211574720927</v>
      </c>
      <c r="BC82" s="899">
        <v>1231.2660232040917</v>
      </c>
      <c r="BD82" s="899">
        <v>881.52124366962289</v>
      </c>
      <c r="BE82" s="899">
        <v>682.42061363779544</v>
      </c>
      <c r="BF82" s="899">
        <v>262.91715045449592</v>
      </c>
      <c r="BG82" s="899">
        <v>632.81071686022608</v>
      </c>
      <c r="BH82" s="899">
        <v>509.73738476627761</v>
      </c>
      <c r="BI82" s="899">
        <v>578.03874423366574</v>
      </c>
      <c r="BJ82" s="899">
        <v>618.24305640153887</v>
      </c>
      <c r="BK82" s="899">
        <v>683.86509158557863</v>
      </c>
      <c r="BL82" s="899">
        <v>1132.4000975999709</v>
      </c>
      <c r="BM82" s="899">
        <v>854.99911544303609</v>
      </c>
      <c r="BN82" s="899">
        <v>689.30985273647991</v>
      </c>
      <c r="BO82" s="899">
        <v>597.19570812530833</v>
      </c>
      <c r="BP82" s="899">
        <v>545.30964538710259</v>
      </c>
      <c r="BQ82" s="899">
        <v>1431.4200755346537</v>
      </c>
      <c r="BR82" s="899">
        <v>1221.4066429939908</v>
      </c>
      <c r="BS82" s="899">
        <v>1364.9140808707496</v>
      </c>
      <c r="BT82" s="899">
        <v>1450.7385974357369</v>
      </c>
      <c r="BU82" s="899">
        <v>1681.3040070764364</v>
      </c>
      <c r="BV82" s="899">
        <v>2469.9081004336895</v>
      </c>
      <c r="BW82" s="899">
        <v>1576.8298593064358</v>
      </c>
      <c r="BX82" s="899">
        <v>1293.5410802579202</v>
      </c>
      <c r="BY82" s="899">
        <v>1132.2069673623448</v>
      </c>
      <c r="BZ82" s="899">
        <v>683.86509158557863</v>
      </c>
      <c r="CA82" s="899">
        <v>885.74338136577705</v>
      </c>
      <c r="CB82" s="899">
        <v>514.49101451043339</v>
      </c>
      <c r="CC82" s="899">
        <v>344.97434058312257</v>
      </c>
      <c r="CD82" s="899">
        <v>247.80402849895998</v>
      </c>
      <c r="CE82" s="900">
        <v>0</v>
      </c>
      <c r="CF82" s="900">
        <v>365.580490132823</v>
      </c>
      <c r="CG82" s="900">
        <v>504.68164959653626</v>
      </c>
      <c r="CH82" s="900">
        <v>510.3544197987261</v>
      </c>
      <c r="CI82" s="900">
        <v>517.84838230333787</v>
      </c>
      <c r="CJ82" s="900">
        <v>808.22679584159869</v>
      </c>
      <c r="CK82" s="900">
        <v>1945.3070184962503</v>
      </c>
      <c r="CL82" s="900">
        <v>1566.9704790963349</v>
      </c>
      <c r="CM82" s="900">
        <v>1776.9339174590464</v>
      </c>
      <c r="CN82" s="900">
        <v>1900.5249511602863</v>
      </c>
      <c r="CO82" s="900">
        <v>2102.2519482075195</v>
      </c>
      <c r="CP82" s="900">
        <v>2722.8407649392411</v>
      </c>
      <c r="CQ82" s="900">
        <v>1581.5834890505917</v>
      </c>
      <c r="CR82" s="900">
        <v>1060.4766766073769</v>
      </c>
      <c r="CS82" s="900">
        <v>761.7679394597659</v>
      </c>
      <c r="CT82" s="900">
        <v>0</v>
      </c>
      <c r="CU82" s="900">
        <v>118.92377389862916</v>
      </c>
      <c r="CV82" s="900">
        <v>164.17354866393347</v>
      </c>
      <c r="CW82" s="900">
        <v>166.0189076453687</v>
      </c>
      <c r="CX82" s="900">
        <v>168.45670267698944</v>
      </c>
      <c r="CY82" s="901">
        <v>262.91715045449592</v>
      </c>
      <c r="CZ82" s="514">
        <v>0</v>
      </c>
      <c r="DA82" s="513">
        <v>0</v>
      </c>
      <c r="DB82" s="513">
        <v>0</v>
      </c>
      <c r="DC82" s="513">
        <v>0</v>
      </c>
      <c r="DD82" s="513">
        <v>0</v>
      </c>
      <c r="DE82" s="513">
        <v>0</v>
      </c>
      <c r="DF82" s="513">
        <v>0</v>
      </c>
      <c r="DG82" s="513">
        <v>0</v>
      </c>
      <c r="DH82" s="513">
        <v>0</v>
      </c>
      <c r="DI82" s="513">
        <v>0</v>
      </c>
      <c r="DJ82" s="513">
        <v>0</v>
      </c>
      <c r="DK82" s="513">
        <v>0</v>
      </c>
      <c r="DL82" s="513">
        <v>0</v>
      </c>
      <c r="DM82" s="513">
        <v>0</v>
      </c>
      <c r="DN82" s="513">
        <v>0</v>
      </c>
      <c r="DO82" s="513">
        <v>0</v>
      </c>
      <c r="DP82" s="513">
        <v>0</v>
      </c>
      <c r="DQ82" s="513">
        <v>0</v>
      </c>
      <c r="DR82" s="513">
        <v>0</v>
      </c>
      <c r="DS82" s="513">
        <v>0</v>
      </c>
      <c r="DT82" s="513">
        <v>0</v>
      </c>
      <c r="DU82" s="513">
        <v>0</v>
      </c>
      <c r="DV82" s="513">
        <v>0</v>
      </c>
      <c r="DW82" s="512">
        <v>0</v>
      </c>
      <c r="DX82" s="470"/>
    </row>
    <row r="83" spans="2:128" x14ac:dyDescent="0.2">
      <c r="B83" s="538"/>
      <c r="C83" s="537"/>
      <c r="D83" s="536"/>
      <c r="E83" s="536"/>
      <c r="F83" s="536"/>
      <c r="G83" s="536"/>
      <c r="H83" s="536"/>
      <c r="I83" s="534"/>
      <c r="J83" s="534"/>
      <c r="K83" s="534"/>
      <c r="L83" s="534"/>
      <c r="M83" s="534"/>
      <c r="N83" s="534"/>
      <c r="O83" s="534"/>
      <c r="P83" s="534"/>
      <c r="Q83" s="534"/>
      <c r="R83" s="535"/>
      <c r="S83" s="534"/>
      <c r="T83" s="534"/>
      <c r="U83" s="524" t="s">
        <v>499</v>
      </c>
      <c r="V83" s="517" t="s">
        <v>124</v>
      </c>
      <c r="W83" s="533" t="s">
        <v>498</v>
      </c>
      <c r="X83" s="898">
        <v>0</v>
      </c>
      <c r="Y83" s="898">
        <v>0</v>
      </c>
      <c r="Z83" s="898">
        <v>0</v>
      </c>
      <c r="AA83" s="898">
        <v>0</v>
      </c>
      <c r="AB83" s="898">
        <v>0</v>
      </c>
      <c r="AC83" s="898">
        <v>0</v>
      </c>
      <c r="AD83" s="898">
        <v>0</v>
      </c>
      <c r="AE83" s="898">
        <v>0</v>
      </c>
      <c r="AF83" s="898">
        <v>0</v>
      </c>
      <c r="AG83" s="898">
        <v>0</v>
      </c>
      <c r="AH83" s="898">
        <v>0</v>
      </c>
      <c r="AI83" s="898">
        <v>0</v>
      </c>
      <c r="AJ83" s="898">
        <v>0</v>
      </c>
      <c r="AK83" s="899">
        <v>0</v>
      </c>
      <c r="AL83" s="899">
        <v>0</v>
      </c>
      <c r="AM83" s="899">
        <v>0</v>
      </c>
      <c r="AN83" s="899">
        <v>0</v>
      </c>
      <c r="AO83" s="899">
        <v>0</v>
      </c>
      <c r="AP83" s="899">
        <v>0</v>
      </c>
      <c r="AQ83" s="899">
        <v>0</v>
      </c>
      <c r="AR83" s="899">
        <v>0</v>
      </c>
      <c r="AS83" s="899">
        <v>0</v>
      </c>
      <c r="AT83" s="899">
        <v>0</v>
      </c>
      <c r="AU83" s="899">
        <v>0</v>
      </c>
      <c r="AV83" s="899">
        <v>0</v>
      </c>
      <c r="AW83" s="899">
        <v>0</v>
      </c>
      <c r="AX83" s="899">
        <v>0</v>
      </c>
      <c r="AY83" s="899">
        <v>0</v>
      </c>
      <c r="AZ83" s="899">
        <v>0</v>
      </c>
      <c r="BA83" s="899">
        <v>0</v>
      </c>
      <c r="BB83" s="899">
        <v>0</v>
      </c>
      <c r="BC83" s="899">
        <v>0</v>
      </c>
      <c r="BD83" s="899">
        <v>0</v>
      </c>
      <c r="BE83" s="899">
        <v>0</v>
      </c>
      <c r="BF83" s="899">
        <v>0</v>
      </c>
      <c r="BG83" s="899">
        <v>0</v>
      </c>
      <c r="BH83" s="899">
        <v>0</v>
      </c>
      <c r="BI83" s="899">
        <v>0</v>
      </c>
      <c r="BJ83" s="899">
        <v>0</v>
      </c>
      <c r="BK83" s="899">
        <v>0</v>
      </c>
      <c r="BL83" s="899">
        <v>0</v>
      </c>
      <c r="BM83" s="899">
        <v>0</v>
      </c>
      <c r="BN83" s="899">
        <v>0</v>
      </c>
      <c r="BO83" s="899">
        <v>0</v>
      </c>
      <c r="BP83" s="899">
        <v>0</v>
      </c>
      <c r="BQ83" s="899">
        <v>0</v>
      </c>
      <c r="BR83" s="899">
        <v>0</v>
      </c>
      <c r="BS83" s="899">
        <v>0</v>
      </c>
      <c r="BT83" s="899">
        <v>0</v>
      </c>
      <c r="BU83" s="899">
        <v>0</v>
      </c>
      <c r="BV83" s="899">
        <v>0</v>
      </c>
      <c r="BW83" s="899">
        <v>0</v>
      </c>
      <c r="BX83" s="899">
        <v>0</v>
      </c>
      <c r="BY83" s="899">
        <v>0</v>
      </c>
      <c r="BZ83" s="899">
        <v>0</v>
      </c>
      <c r="CA83" s="899">
        <v>0</v>
      </c>
      <c r="CB83" s="899">
        <v>0</v>
      </c>
      <c r="CC83" s="899">
        <v>0</v>
      </c>
      <c r="CD83" s="899">
        <v>0</v>
      </c>
      <c r="CE83" s="900">
        <v>0</v>
      </c>
      <c r="CF83" s="900">
        <v>0</v>
      </c>
      <c r="CG83" s="900">
        <v>0</v>
      </c>
      <c r="CH83" s="900">
        <v>0</v>
      </c>
      <c r="CI83" s="900">
        <v>0</v>
      </c>
      <c r="CJ83" s="900">
        <v>0</v>
      </c>
      <c r="CK83" s="900">
        <v>0</v>
      </c>
      <c r="CL83" s="900">
        <v>0</v>
      </c>
      <c r="CM83" s="900">
        <v>0</v>
      </c>
      <c r="CN83" s="900">
        <v>0</v>
      </c>
      <c r="CO83" s="900">
        <v>0</v>
      </c>
      <c r="CP83" s="900">
        <v>0</v>
      </c>
      <c r="CQ83" s="900">
        <v>0</v>
      </c>
      <c r="CR83" s="900">
        <v>0</v>
      </c>
      <c r="CS83" s="900">
        <v>0</v>
      </c>
      <c r="CT83" s="900">
        <v>0</v>
      </c>
      <c r="CU83" s="900">
        <v>0</v>
      </c>
      <c r="CV83" s="900">
        <v>0</v>
      </c>
      <c r="CW83" s="900">
        <v>0</v>
      </c>
      <c r="CX83" s="900">
        <v>0</v>
      </c>
      <c r="CY83" s="901">
        <v>0</v>
      </c>
      <c r="CZ83" s="514">
        <v>0</v>
      </c>
      <c r="DA83" s="513">
        <v>0</v>
      </c>
      <c r="DB83" s="513">
        <v>0</v>
      </c>
      <c r="DC83" s="513">
        <v>0</v>
      </c>
      <c r="DD83" s="513">
        <v>0</v>
      </c>
      <c r="DE83" s="513">
        <v>0</v>
      </c>
      <c r="DF83" s="513">
        <v>0</v>
      </c>
      <c r="DG83" s="513">
        <v>0</v>
      </c>
      <c r="DH83" s="513">
        <v>0</v>
      </c>
      <c r="DI83" s="513">
        <v>0</v>
      </c>
      <c r="DJ83" s="513">
        <v>0</v>
      </c>
      <c r="DK83" s="513">
        <v>0</v>
      </c>
      <c r="DL83" s="513">
        <v>0</v>
      </c>
      <c r="DM83" s="513">
        <v>0</v>
      </c>
      <c r="DN83" s="513">
        <v>0</v>
      </c>
      <c r="DO83" s="513">
        <v>0</v>
      </c>
      <c r="DP83" s="513">
        <v>0</v>
      </c>
      <c r="DQ83" s="513">
        <v>0</v>
      </c>
      <c r="DR83" s="513">
        <v>0</v>
      </c>
      <c r="DS83" s="513">
        <v>0</v>
      </c>
      <c r="DT83" s="513">
        <v>0</v>
      </c>
      <c r="DU83" s="513">
        <v>0</v>
      </c>
      <c r="DV83" s="513">
        <v>0</v>
      </c>
      <c r="DW83" s="512">
        <v>0</v>
      </c>
      <c r="DX83" s="470"/>
    </row>
    <row r="84" spans="2:128" x14ac:dyDescent="0.2">
      <c r="B84" s="538"/>
      <c r="C84" s="537"/>
      <c r="D84" s="536"/>
      <c r="E84" s="536"/>
      <c r="F84" s="536"/>
      <c r="G84" s="536"/>
      <c r="H84" s="536"/>
      <c r="I84" s="534"/>
      <c r="J84" s="534"/>
      <c r="K84" s="534"/>
      <c r="L84" s="534"/>
      <c r="M84" s="534"/>
      <c r="N84" s="534"/>
      <c r="O84" s="534"/>
      <c r="P84" s="534"/>
      <c r="Q84" s="534"/>
      <c r="R84" s="535"/>
      <c r="S84" s="534"/>
      <c r="T84" s="534"/>
      <c r="U84" s="524" t="s">
        <v>805</v>
      </c>
      <c r="V84" s="517" t="s">
        <v>124</v>
      </c>
      <c r="W84" s="533" t="s">
        <v>498</v>
      </c>
      <c r="X84" s="898">
        <v>0</v>
      </c>
      <c r="Y84" s="898">
        <v>0</v>
      </c>
      <c r="Z84" s="898">
        <v>0</v>
      </c>
      <c r="AA84" s="898">
        <v>0</v>
      </c>
      <c r="AB84" s="898">
        <v>0</v>
      </c>
      <c r="AC84" s="898">
        <v>0</v>
      </c>
      <c r="AD84" s="898">
        <v>0</v>
      </c>
      <c r="AE84" s="898">
        <v>0</v>
      </c>
      <c r="AF84" s="898">
        <v>0</v>
      </c>
      <c r="AG84" s="898">
        <v>0</v>
      </c>
      <c r="AH84" s="898">
        <v>0</v>
      </c>
      <c r="AI84" s="898">
        <v>0</v>
      </c>
      <c r="AJ84" s="898">
        <v>0</v>
      </c>
      <c r="AK84" s="899">
        <v>0</v>
      </c>
      <c r="AL84" s="899">
        <v>0</v>
      </c>
      <c r="AM84" s="899">
        <v>0</v>
      </c>
      <c r="AN84" s="899">
        <v>0</v>
      </c>
      <c r="AO84" s="899">
        <v>0</v>
      </c>
      <c r="AP84" s="899">
        <v>0</v>
      </c>
      <c r="AQ84" s="899">
        <v>0</v>
      </c>
      <c r="AR84" s="899">
        <v>0</v>
      </c>
      <c r="AS84" s="899">
        <v>0</v>
      </c>
      <c r="AT84" s="899">
        <v>0</v>
      </c>
      <c r="AU84" s="899">
        <v>0</v>
      </c>
      <c r="AV84" s="899">
        <v>0</v>
      </c>
      <c r="AW84" s="899">
        <v>0</v>
      </c>
      <c r="AX84" s="899">
        <v>0</v>
      </c>
      <c r="AY84" s="899">
        <v>0</v>
      </c>
      <c r="AZ84" s="899">
        <v>0</v>
      </c>
      <c r="BA84" s="899">
        <v>0</v>
      </c>
      <c r="BB84" s="899">
        <v>0</v>
      </c>
      <c r="BC84" s="899">
        <v>0</v>
      </c>
      <c r="BD84" s="899">
        <v>0</v>
      </c>
      <c r="BE84" s="899">
        <v>0</v>
      </c>
      <c r="BF84" s="899">
        <v>0</v>
      </c>
      <c r="BG84" s="899">
        <v>0</v>
      </c>
      <c r="BH84" s="899">
        <v>0</v>
      </c>
      <c r="BI84" s="899">
        <v>0</v>
      </c>
      <c r="BJ84" s="899">
        <v>0</v>
      </c>
      <c r="BK84" s="899">
        <v>0</v>
      </c>
      <c r="BL84" s="899">
        <v>0</v>
      </c>
      <c r="BM84" s="899">
        <v>0</v>
      </c>
      <c r="BN84" s="899">
        <v>0</v>
      </c>
      <c r="BO84" s="899">
        <v>0</v>
      </c>
      <c r="BP84" s="899">
        <v>0</v>
      </c>
      <c r="BQ84" s="899">
        <v>0</v>
      </c>
      <c r="BR84" s="899">
        <v>0</v>
      </c>
      <c r="BS84" s="899">
        <v>0</v>
      </c>
      <c r="BT84" s="899">
        <v>0</v>
      </c>
      <c r="BU84" s="899">
        <v>0</v>
      </c>
      <c r="BV84" s="899">
        <v>0</v>
      </c>
      <c r="BW84" s="899">
        <v>0</v>
      </c>
      <c r="BX84" s="899">
        <v>0</v>
      </c>
      <c r="BY84" s="899">
        <v>0</v>
      </c>
      <c r="BZ84" s="899">
        <v>0</v>
      </c>
      <c r="CA84" s="899">
        <v>0</v>
      </c>
      <c r="CB84" s="899">
        <v>0</v>
      </c>
      <c r="CC84" s="899">
        <v>0</v>
      </c>
      <c r="CD84" s="899">
        <v>0</v>
      </c>
      <c r="CE84" s="900">
        <v>0</v>
      </c>
      <c r="CF84" s="900">
        <v>0</v>
      </c>
      <c r="CG84" s="900">
        <v>0</v>
      </c>
      <c r="CH84" s="900">
        <v>0</v>
      </c>
      <c r="CI84" s="900">
        <v>0</v>
      </c>
      <c r="CJ84" s="900">
        <v>0</v>
      </c>
      <c r="CK84" s="900">
        <v>0</v>
      </c>
      <c r="CL84" s="900">
        <v>0</v>
      </c>
      <c r="CM84" s="900">
        <v>0</v>
      </c>
      <c r="CN84" s="900">
        <v>0</v>
      </c>
      <c r="CO84" s="900">
        <v>0</v>
      </c>
      <c r="CP84" s="900">
        <v>0</v>
      </c>
      <c r="CQ84" s="900">
        <v>0</v>
      </c>
      <c r="CR84" s="900">
        <v>0</v>
      </c>
      <c r="CS84" s="900">
        <v>0</v>
      </c>
      <c r="CT84" s="900">
        <v>0</v>
      </c>
      <c r="CU84" s="900">
        <v>0</v>
      </c>
      <c r="CV84" s="900">
        <v>0</v>
      </c>
      <c r="CW84" s="900">
        <v>0</v>
      </c>
      <c r="CX84" s="900">
        <v>0</v>
      </c>
      <c r="CY84" s="901">
        <v>0</v>
      </c>
      <c r="CZ84" s="514">
        <v>0</v>
      </c>
      <c r="DA84" s="513">
        <v>0</v>
      </c>
      <c r="DB84" s="513">
        <v>0</v>
      </c>
      <c r="DC84" s="513">
        <v>0</v>
      </c>
      <c r="DD84" s="513">
        <v>0</v>
      </c>
      <c r="DE84" s="513">
        <v>0</v>
      </c>
      <c r="DF84" s="513">
        <v>0</v>
      </c>
      <c r="DG84" s="513">
        <v>0</v>
      </c>
      <c r="DH84" s="513">
        <v>0</v>
      </c>
      <c r="DI84" s="513">
        <v>0</v>
      </c>
      <c r="DJ84" s="513">
        <v>0</v>
      </c>
      <c r="DK84" s="513">
        <v>0</v>
      </c>
      <c r="DL84" s="513">
        <v>0</v>
      </c>
      <c r="DM84" s="513">
        <v>0</v>
      </c>
      <c r="DN84" s="513">
        <v>0</v>
      </c>
      <c r="DO84" s="513">
        <v>0</v>
      </c>
      <c r="DP84" s="513">
        <v>0</v>
      </c>
      <c r="DQ84" s="513">
        <v>0</v>
      </c>
      <c r="DR84" s="513">
        <v>0</v>
      </c>
      <c r="DS84" s="513">
        <v>0</v>
      </c>
      <c r="DT84" s="513">
        <v>0</v>
      </c>
      <c r="DU84" s="513">
        <v>0</v>
      </c>
      <c r="DV84" s="513">
        <v>0</v>
      </c>
      <c r="DW84" s="512">
        <v>0</v>
      </c>
      <c r="DX84" s="470"/>
    </row>
    <row r="85" spans="2:128" x14ac:dyDescent="0.2">
      <c r="B85" s="532"/>
      <c r="C85" s="531"/>
      <c r="D85" s="530"/>
      <c r="E85" s="530"/>
      <c r="F85" s="530"/>
      <c r="G85" s="530"/>
      <c r="H85" s="530"/>
      <c r="I85" s="528"/>
      <c r="J85" s="528"/>
      <c r="K85" s="528"/>
      <c r="L85" s="528"/>
      <c r="M85" s="528"/>
      <c r="N85" s="528"/>
      <c r="O85" s="528"/>
      <c r="P85" s="528"/>
      <c r="Q85" s="528"/>
      <c r="R85" s="529"/>
      <c r="S85" s="528"/>
      <c r="T85" s="528"/>
      <c r="U85" s="524" t="s">
        <v>500</v>
      </c>
      <c r="V85" s="517" t="s">
        <v>124</v>
      </c>
      <c r="W85" s="516" t="s">
        <v>498</v>
      </c>
      <c r="X85" s="898">
        <v>10.642418652133703</v>
      </c>
      <c r="Y85" s="898">
        <v>45.858459799656266</v>
      </c>
      <c r="Z85" s="898">
        <v>90.617532571810571</v>
      </c>
      <c r="AA85" s="898">
        <v>138.55048634633619</v>
      </c>
      <c r="AB85" s="898">
        <v>190.2812681172249</v>
      </c>
      <c r="AC85" s="898">
        <v>224.10653999240145</v>
      </c>
      <c r="AD85" s="898">
        <v>359.86732951288002</v>
      </c>
      <c r="AE85" s="898">
        <v>481.4673132159304</v>
      </c>
      <c r="AF85" s="898">
        <v>611.90536638462015</v>
      </c>
      <c r="AG85" s="898">
        <v>750.13492931899623</v>
      </c>
      <c r="AH85" s="898">
        <v>928.10109070180033</v>
      </c>
      <c r="AI85" s="898">
        <v>1107.5069396638587</v>
      </c>
      <c r="AJ85" s="898">
        <v>1212.2583098996415</v>
      </c>
      <c r="AK85" s="899">
        <v>1277.9095631806006</v>
      </c>
      <c r="AL85" s="899">
        <v>1319.3941264371008</v>
      </c>
      <c r="AM85" s="899">
        <v>1318.2778492561276</v>
      </c>
      <c r="AN85" s="899">
        <v>1317.1972929449455</v>
      </c>
      <c r="AO85" s="899">
        <v>1316.1513980468649</v>
      </c>
      <c r="AP85" s="899">
        <v>1315.1389717855229</v>
      </c>
      <c r="AQ85" s="899">
        <v>1314.1621752622618</v>
      </c>
      <c r="AR85" s="899">
        <v>1313.2167198388886</v>
      </c>
      <c r="AS85" s="899">
        <v>1312.3015189890634</v>
      </c>
      <c r="AT85" s="899">
        <v>1311.4156045664326</v>
      </c>
      <c r="AU85" s="899">
        <v>1310.5581230164696</v>
      </c>
      <c r="AV85" s="899">
        <v>1309.7313129738234</v>
      </c>
      <c r="AW85" s="899">
        <v>1309.7313129738234</v>
      </c>
      <c r="AX85" s="899">
        <v>1309.7313129738234</v>
      </c>
      <c r="AY85" s="899">
        <v>1309.7313129738234</v>
      </c>
      <c r="AZ85" s="899">
        <v>1309.7313129738234</v>
      </c>
      <c r="BA85" s="899">
        <v>1309.7313129738234</v>
      </c>
      <c r="BB85" s="899">
        <v>1309.7313129738234</v>
      </c>
      <c r="BC85" s="899">
        <v>1309.7313129738234</v>
      </c>
      <c r="BD85" s="899">
        <v>1309.7313129738234</v>
      </c>
      <c r="BE85" s="899">
        <v>1309.7313129738234</v>
      </c>
      <c r="BF85" s="899">
        <v>1309.7313129738234</v>
      </c>
      <c r="BG85" s="899">
        <v>1309.7313129738234</v>
      </c>
      <c r="BH85" s="899">
        <v>1309.7313129738234</v>
      </c>
      <c r="BI85" s="899">
        <v>1309.7313129738234</v>
      </c>
      <c r="BJ85" s="899">
        <v>1309.7313129738234</v>
      </c>
      <c r="BK85" s="899">
        <v>1309.7313129738234</v>
      </c>
      <c r="BL85" s="899">
        <v>1309.7313129738234</v>
      </c>
      <c r="BM85" s="899">
        <v>1309.7313129738234</v>
      </c>
      <c r="BN85" s="899">
        <v>1309.7313129738234</v>
      </c>
      <c r="BO85" s="899">
        <v>1309.7313129738234</v>
      </c>
      <c r="BP85" s="899">
        <v>1309.7313129738234</v>
      </c>
      <c r="BQ85" s="899">
        <v>1309.7313129738234</v>
      </c>
      <c r="BR85" s="899">
        <v>1309.7313129738234</v>
      </c>
      <c r="BS85" s="899">
        <v>1309.7313129738234</v>
      </c>
      <c r="BT85" s="899">
        <v>1309.7313129738234</v>
      </c>
      <c r="BU85" s="899">
        <v>1309.7313129738234</v>
      </c>
      <c r="BV85" s="899">
        <v>1309.7313129738234</v>
      </c>
      <c r="BW85" s="899">
        <v>1309.7313129738234</v>
      </c>
      <c r="BX85" s="899">
        <v>1309.7313129738234</v>
      </c>
      <c r="BY85" s="899">
        <v>1309.7313129738234</v>
      </c>
      <c r="BZ85" s="899">
        <v>1309.7313129738234</v>
      </c>
      <c r="CA85" s="899">
        <v>1309.7313129738234</v>
      </c>
      <c r="CB85" s="899">
        <v>1309.7313129738234</v>
      </c>
      <c r="CC85" s="899">
        <v>1309.7313129738234</v>
      </c>
      <c r="CD85" s="899">
        <v>1309.7313129738234</v>
      </c>
      <c r="CE85" s="900">
        <v>1309.7313129738234</v>
      </c>
      <c r="CF85" s="900">
        <v>1309.7313129738234</v>
      </c>
      <c r="CG85" s="900">
        <v>1309.7313129738234</v>
      </c>
      <c r="CH85" s="900">
        <v>1309.7313129738234</v>
      </c>
      <c r="CI85" s="900">
        <v>1309.7313129738234</v>
      </c>
      <c r="CJ85" s="900">
        <v>1309.7313129738234</v>
      </c>
      <c r="CK85" s="900">
        <v>1309.7313129738234</v>
      </c>
      <c r="CL85" s="900">
        <v>1309.7313129738234</v>
      </c>
      <c r="CM85" s="900">
        <v>1309.7313129738234</v>
      </c>
      <c r="CN85" s="900">
        <v>1309.7313129738234</v>
      </c>
      <c r="CO85" s="900">
        <v>1309.7313129738234</v>
      </c>
      <c r="CP85" s="900">
        <v>1309.7313129738234</v>
      </c>
      <c r="CQ85" s="900">
        <v>1309.7313129738234</v>
      </c>
      <c r="CR85" s="900">
        <v>1309.7313129738234</v>
      </c>
      <c r="CS85" s="900">
        <v>1309.7313129738234</v>
      </c>
      <c r="CT85" s="900">
        <v>1309.7313129738234</v>
      </c>
      <c r="CU85" s="900">
        <v>1309.7313129738234</v>
      </c>
      <c r="CV85" s="900">
        <v>1309.7313129738234</v>
      </c>
      <c r="CW85" s="900">
        <v>1309.7313129738234</v>
      </c>
      <c r="CX85" s="900">
        <v>1309.7313129738234</v>
      </c>
      <c r="CY85" s="901">
        <v>1309.7313129738234</v>
      </c>
      <c r="CZ85" s="514">
        <v>0</v>
      </c>
      <c r="DA85" s="513">
        <v>0</v>
      </c>
      <c r="DB85" s="513">
        <v>0</v>
      </c>
      <c r="DC85" s="513">
        <v>0</v>
      </c>
      <c r="DD85" s="513">
        <v>0</v>
      </c>
      <c r="DE85" s="513">
        <v>0</v>
      </c>
      <c r="DF85" s="513">
        <v>0</v>
      </c>
      <c r="DG85" s="513">
        <v>0</v>
      </c>
      <c r="DH85" s="513">
        <v>0</v>
      </c>
      <c r="DI85" s="513">
        <v>0</v>
      </c>
      <c r="DJ85" s="513">
        <v>0</v>
      </c>
      <c r="DK85" s="513">
        <v>0</v>
      </c>
      <c r="DL85" s="513">
        <v>0</v>
      </c>
      <c r="DM85" s="513">
        <v>0</v>
      </c>
      <c r="DN85" s="513">
        <v>0</v>
      </c>
      <c r="DO85" s="513">
        <v>0</v>
      </c>
      <c r="DP85" s="513">
        <v>0</v>
      </c>
      <c r="DQ85" s="513">
        <v>0</v>
      </c>
      <c r="DR85" s="513">
        <v>0</v>
      </c>
      <c r="DS85" s="513">
        <v>0</v>
      </c>
      <c r="DT85" s="513">
        <v>0</v>
      </c>
      <c r="DU85" s="513">
        <v>0</v>
      </c>
      <c r="DV85" s="513">
        <v>0</v>
      </c>
      <c r="DW85" s="512">
        <v>0</v>
      </c>
      <c r="DX85" s="470"/>
    </row>
    <row r="86" spans="2:128" x14ac:dyDescent="0.2">
      <c r="B86" s="525"/>
      <c r="C86" s="522"/>
      <c r="D86" s="521"/>
      <c r="E86" s="521"/>
      <c r="F86" s="521"/>
      <c r="G86" s="521"/>
      <c r="H86" s="521"/>
      <c r="I86" s="519"/>
      <c r="J86" s="519"/>
      <c r="K86" s="519"/>
      <c r="L86" s="519"/>
      <c r="M86" s="519"/>
      <c r="N86" s="519"/>
      <c r="O86" s="519"/>
      <c r="P86" s="519"/>
      <c r="Q86" s="519"/>
      <c r="R86" s="520"/>
      <c r="S86" s="519"/>
      <c r="T86" s="519"/>
      <c r="U86" s="524" t="s">
        <v>501</v>
      </c>
      <c r="V86" s="517" t="s">
        <v>124</v>
      </c>
      <c r="W86" s="516" t="s">
        <v>498</v>
      </c>
      <c r="X86" s="899">
        <v>0</v>
      </c>
      <c r="Y86" s="899">
        <v>0</v>
      </c>
      <c r="Z86" s="899">
        <v>0</v>
      </c>
      <c r="AA86" s="899">
        <v>0</v>
      </c>
      <c r="AB86" s="899">
        <v>0</v>
      </c>
      <c r="AC86" s="899">
        <v>0</v>
      </c>
      <c r="AD86" s="899">
        <v>0</v>
      </c>
      <c r="AE86" s="899">
        <v>0</v>
      </c>
      <c r="AF86" s="899">
        <v>0</v>
      </c>
      <c r="AG86" s="899">
        <v>0</v>
      </c>
      <c r="AH86" s="899">
        <v>0</v>
      </c>
      <c r="AI86" s="899">
        <v>0</v>
      </c>
      <c r="AJ86" s="899">
        <v>0</v>
      </c>
      <c r="AK86" s="899">
        <v>0</v>
      </c>
      <c r="AL86" s="899">
        <v>0</v>
      </c>
      <c r="AM86" s="899">
        <v>0</v>
      </c>
      <c r="AN86" s="899">
        <v>0</v>
      </c>
      <c r="AO86" s="899">
        <v>0</v>
      </c>
      <c r="AP86" s="899">
        <v>0</v>
      </c>
      <c r="AQ86" s="899">
        <v>0</v>
      </c>
      <c r="AR86" s="899">
        <v>0</v>
      </c>
      <c r="AS86" s="899">
        <v>0</v>
      </c>
      <c r="AT86" s="899">
        <v>0</v>
      </c>
      <c r="AU86" s="899">
        <v>0</v>
      </c>
      <c r="AV86" s="899">
        <v>0</v>
      </c>
      <c r="AW86" s="899">
        <v>0</v>
      </c>
      <c r="AX86" s="899">
        <v>0</v>
      </c>
      <c r="AY86" s="899">
        <v>0</v>
      </c>
      <c r="AZ86" s="899">
        <v>0</v>
      </c>
      <c r="BA86" s="899">
        <v>0</v>
      </c>
      <c r="BB86" s="899">
        <v>0</v>
      </c>
      <c r="BC86" s="899">
        <v>0</v>
      </c>
      <c r="BD86" s="899">
        <v>0</v>
      </c>
      <c r="BE86" s="899">
        <v>0</v>
      </c>
      <c r="BF86" s="899">
        <v>0</v>
      </c>
      <c r="BG86" s="899">
        <v>0</v>
      </c>
      <c r="BH86" s="899">
        <v>0</v>
      </c>
      <c r="BI86" s="899">
        <v>0</v>
      </c>
      <c r="BJ86" s="899">
        <v>0</v>
      </c>
      <c r="BK86" s="899">
        <v>0</v>
      </c>
      <c r="BL86" s="899">
        <v>0</v>
      </c>
      <c r="BM86" s="899">
        <v>0</v>
      </c>
      <c r="BN86" s="899">
        <v>0</v>
      </c>
      <c r="BO86" s="899">
        <v>0</v>
      </c>
      <c r="BP86" s="899">
        <v>0</v>
      </c>
      <c r="BQ86" s="899">
        <v>0</v>
      </c>
      <c r="BR86" s="899">
        <v>0</v>
      </c>
      <c r="BS86" s="899">
        <v>0</v>
      </c>
      <c r="BT86" s="899">
        <v>0</v>
      </c>
      <c r="BU86" s="899">
        <v>0</v>
      </c>
      <c r="BV86" s="899">
        <v>0</v>
      </c>
      <c r="BW86" s="899">
        <v>0</v>
      </c>
      <c r="BX86" s="899">
        <v>0</v>
      </c>
      <c r="BY86" s="899">
        <v>0</v>
      </c>
      <c r="BZ86" s="899">
        <v>0</v>
      </c>
      <c r="CA86" s="899">
        <v>0</v>
      </c>
      <c r="CB86" s="899">
        <v>0</v>
      </c>
      <c r="CC86" s="899">
        <v>0</v>
      </c>
      <c r="CD86" s="899">
        <v>0</v>
      </c>
      <c r="CE86" s="900">
        <v>0</v>
      </c>
      <c r="CF86" s="900">
        <v>0</v>
      </c>
      <c r="CG86" s="900">
        <v>0</v>
      </c>
      <c r="CH86" s="900">
        <v>0</v>
      </c>
      <c r="CI86" s="900">
        <v>0</v>
      </c>
      <c r="CJ86" s="900">
        <v>0</v>
      </c>
      <c r="CK86" s="900">
        <v>0</v>
      </c>
      <c r="CL86" s="900">
        <v>0</v>
      </c>
      <c r="CM86" s="900">
        <v>0</v>
      </c>
      <c r="CN86" s="900">
        <v>0</v>
      </c>
      <c r="CO86" s="900">
        <v>0</v>
      </c>
      <c r="CP86" s="900">
        <v>0</v>
      </c>
      <c r="CQ86" s="900">
        <v>0</v>
      </c>
      <c r="CR86" s="900">
        <v>0</v>
      </c>
      <c r="CS86" s="900">
        <v>0</v>
      </c>
      <c r="CT86" s="900">
        <v>0</v>
      </c>
      <c r="CU86" s="900">
        <v>0</v>
      </c>
      <c r="CV86" s="900">
        <v>0</v>
      </c>
      <c r="CW86" s="900">
        <v>0</v>
      </c>
      <c r="CX86" s="900">
        <v>0</v>
      </c>
      <c r="CY86" s="901">
        <v>0</v>
      </c>
      <c r="CZ86" s="514">
        <v>0</v>
      </c>
      <c r="DA86" s="513">
        <v>0</v>
      </c>
      <c r="DB86" s="513">
        <v>0</v>
      </c>
      <c r="DC86" s="513">
        <v>0</v>
      </c>
      <c r="DD86" s="513">
        <v>0</v>
      </c>
      <c r="DE86" s="513">
        <v>0</v>
      </c>
      <c r="DF86" s="513">
        <v>0</v>
      </c>
      <c r="DG86" s="513">
        <v>0</v>
      </c>
      <c r="DH86" s="513">
        <v>0</v>
      </c>
      <c r="DI86" s="513">
        <v>0</v>
      </c>
      <c r="DJ86" s="513">
        <v>0</v>
      </c>
      <c r="DK86" s="513">
        <v>0</v>
      </c>
      <c r="DL86" s="513">
        <v>0</v>
      </c>
      <c r="DM86" s="513">
        <v>0</v>
      </c>
      <c r="DN86" s="513">
        <v>0</v>
      </c>
      <c r="DO86" s="513">
        <v>0</v>
      </c>
      <c r="DP86" s="513">
        <v>0</v>
      </c>
      <c r="DQ86" s="513">
        <v>0</v>
      </c>
      <c r="DR86" s="513">
        <v>0</v>
      </c>
      <c r="DS86" s="513">
        <v>0</v>
      </c>
      <c r="DT86" s="513">
        <v>0</v>
      </c>
      <c r="DU86" s="513">
        <v>0</v>
      </c>
      <c r="DV86" s="513">
        <v>0</v>
      </c>
      <c r="DW86" s="512">
        <v>0</v>
      </c>
      <c r="DX86" s="470"/>
    </row>
    <row r="87" spans="2:128" x14ac:dyDescent="0.2">
      <c r="B87" s="525"/>
      <c r="C87" s="522"/>
      <c r="D87" s="521"/>
      <c r="E87" s="521"/>
      <c r="F87" s="521"/>
      <c r="G87" s="521"/>
      <c r="H87" s="521"/>
      <c r="I87" s="519"/>
      <c r="J87" s="519"/>
      <c r="K87" s="519"/>
      <c r="L87" s="519"/>
      <c r="M87" s="519"/>
      <c r="N87" s="519"/>
      <c r="O87" s="519"/>
      <c r="P87" s="519"/>
      <c r="Q87" s="519"/>
      <c r="R87" s="520"/>
      <c r="S87" s="519"/>
      <c r="T87" s="519"/>
      <c r="U87" s="527" t="s">
        <v>502</v>
      </c>
      <c r="V87" s="526" t="s">
        <v>124</v>
      </c>
      <c r="W87" s="516" t="s">
        <v>498</v>
      </c>
      <c r="X87" s="899">
        <v>3.0630844339541041</v>
      </c>
      <c r="Y87" s="899">
        <v>7.2406239704856992</v>
      </c>
      <c r="Z87" s="899">
        <v>14.156100613246998</v>
      </c>
      <c r="AA87" s="899">
        <v>25.615424399527264</v>
      </c>
      <c r="AB87" s="899">
        <v>38.135761973003014</v>
      </c>
      <c r="AC87" s="899">
        <v>28.17901486133362</v>
      </c>
      <c r="AD87" s="899">
        <v>45.654146665336491</v>
      </c>
      <c r="AE87" s="899">
        <v>66.417252092985009</v>
      </c>
      <c r="AF87" s="899">
        <v>84.469048367457333</v>
      </c>
      <c r="AG87" s="899">
        <v>98.784051656877807</v>
      </c>
      <c r="AH87" s="899">
        <v>135.35925601322853</v>
      </c>
      <c r="AI87" s="899">
        <v>144.88531917894355</v>
      </c>
      <c r="AJ87" s="899">
        <v>150.35890738754227</v>
      </c>
      <c r="AK87" s="899">
        <v>151.95698727730684</v>
      </c>
      <c r="AL87" s="899">
        <v>150.62975101744541</v>
      </c>
      <c r="AM87" s="899">
        <v>149.5429260385344</v>
      </c>
      <c r="AN87" s="899">
        <v>148.4908794589486</v>
      </c>
      <c r="AO87" s="899">
        <v>147.47257977503071</v>
      </c>
      <c r="AP87" s="899">
        <v>146.48686568099822</v>
      </c>
      <c r="AQ87" s="899">
        <v>145.53584125902805</v>
      </c>
      <c r="AR87" s="899">
        <v>144.61533102368213</v>
      </c>
      <c r="AS87" s="899">
        <v>143.72427711586735</v>
      </c>
      <c r="AT87" s="899">
        <v>142.86173693310261</v>
      </c>
      <c r="AU87" s="899">
        <v>142.02687944130759</v>
      </c>
      <c r="AV87" s="899">
        <v>141.22188421030327</v>
      </c>
      <c r="AW87" s="899">
        <v>141.22188421030327</v>
      </c>
      <c r="AX87" s="899">
        <v>141.22188421030327</v>
      </c>
      <c r="AY87" s="899">
        <v>141.22188421030327</v>
      </c>
      <c r="AZ87" s="899">
        <v>141.22188421030327</v>
      </c>
      <c r="BA87" s="899">
        <v>141.22188421030327</v>
      </c>
      <c r="BB87" s="899">
        <v>141.22188421030327</v>
      </c>
      <c r="BC87" s="899">
        <v>141.22188421030327</v>
      </c>
      <c r="BD87" s="899">
        <v>141.22188421030327</v>
      </c>
      <c r="BE87" s="899">
        <v>141.22188421030327</v>
      </c>
      <c r="BF87" s="899">
        <v>141.22188421030327</v>
      </c>
      <c r="BG87" s="899">
        <v>141.22188421030327</v>
      </c>
      <c r="BH87" s="899">
        <v>141.22188421030327</v>
      </c>
      <c r="BI87" s="899">
        <v>141.22188421030327</v>
      </c>
      <c r="BJ87" s="899">
        <v>141.22188421030327</v>
      </c>
      <c r="BK87" s="899">
        <v>141.22188421030327</v>
      </c>
      <c r="BL87" s="899">
        <v>141.22188421030327</v>
      </c>
      <c r="BM87" s="899">
        <v>141.22188421030327</v>
      </c>
      <c r="BN87" s="899">
        <v>141.22188421030327</v>
      </c>
      <c r="BO87" s="899">
        <v>141.22188421030327</v>
      </c>
      <c r="BP87" s="899">
        <v>141.22188421030327</v>
      </c>
      <c r="BQ87" s="899">
        <v>141.22188421030327</v>
      </c>
      <c r="BR87" s="899">
        <v>141.22188421030327</v>
      </c>
      <c r="BS87" s="899">
        <v>141.22188421030327</v>
      </c>
      <c r="BT87" s="899">
        <v>141.22188421030327</v>
      </c>
      <c r="BU87" s="899">
        <v>141.22188421030327</v>
      </c>
      <c r="BV87" s="899">
        <v>141.22188421030327</v>
      </c>
      <c r="BW87" s="899">
        <v>141.22188421030327</v>
      </c>
      <c r="BX87" s="899">
        <v>141.22188421030327</v>
      </c>
      <c r="BY87" s="899">
        <v>141.22188421030327</v>
      </c>
      <c r="BZ87" s="899">
        <v>141.22188421030327</v>
      </c>
      <c r="CA87" s="899">
        <v>141.22188421030327</v>
      </c>
      <c r="CB87" s="899">
        <v>141.22188421030327</v>
      </c>
      <c r="CC87" s="899">
        <v>141.22188421030327</v>
      </c>
      <c r="CD87" s="899">
        <v>141.22188421030327</v>
      </c>
      <c r="CE87" s="900">
        <v>141.22188421030327</v>
      </c>
      <c r="CF87" s="900">
        <v>141.22188421030327</v>
      </c>
      <c r="CG87" s="900">
        <v>141.22188421030327</v>
      </c>
      <c r="CH87" s="900">
        <v>141.22188421030327</v>
      </c>
      <c r="CI87" s="900">
        <v>141.22188421030327</v>
      </c>
      <c r="CJ87" s="900">
        <v>141.22188421030327</v>
      </c>
      <c r="CK87" s="900">
        <v>141.22188421030327</v>
      </c>
      <c r="CL87" s="900">
        <v>141.22188421030327</v>
      </c>
      <c r="CM87" s="900">
        <v>141.22188421030327</v>
      </c>
      <c r="CN87" s="900">
        <v>141.22188421030327</v>
      </c>
      <c r="CO87" s="900">
        <v>141.22188421030327</v>
      </c>
      <c r="CP87" s="900">
        <v>141.22188421030327</v>
      </c>
      <c r="CQ87" s="900">
        <v>141.22188421030327</v>
      </c>
      <c r="CR87" s="900">
        <v>141.22188421030327</v>
      </c>
      <c r="CS87" s="900">
        <v>141.22188421030327</v>
      </c>
      <c r="CT87" s="900">
        <v>141.22188421030327</v>
      </c>
      <c r="CU87" s="900">
        <v>141.22188421030327</v>
      </c>
      <c r="CV87" s="900">
        <v>141.22188421030327</v>
      </c>
      <c r="CW87" s="900">
        <v>141.22188421030327</v>
      </c>
      <c r="CX87" s="900">
        <v>141.22188421030327</v>
      </c>
      <c r="CY87" s="901">
        <v>141.22188421030327</v>
      </c>
      <c r="CZ87" s="514">
        <v>0</v>
      </c>
      <c r="DA87" s="513">
        <v>0</v>
      </c>
      <c r="DB87" s="513">
        <v>0</v>
      </c>
      <c r="DC87" s="513">
        <v>0</v>
      </c>
      <c r="DD87" s="513">
        <v>0</v>
      </c>
      <c r="DE87" s="513">
        <v>0</v>
      </c>
      <c r="DF87" s="513">
        <v>0</v>
      </c>
      <c r="DG87" s="513">
        <v>0</v>
      </c>
      <c r="DH87" s="513">
        <v>0</v>
      </c>
      <c r="DI87" s="513">
        <v>0</v>
      </c>
      <c r="DJ87" s="513">
        <v>0</v>
      </c>
      <c r="DK87" s="513">
        <v>0</v>
      </c>
      <c r="DL87" s="513">
        <v>0</v>
      </c>
      <c r="DM87" s="513">
        <v>0</v>
      </c>
      <c r="DN87" s="513">
        <v>0</v>
      </c>
      <c r="DO87" s="513">
        <v>0</v>
      </c>
      <c r="DP87" s="513">
        <v>0</v>
      </c>
      <c r="DQ87" s="513">
        <v>0</v>
      </c>
      <c r="DR87" s="513">
        <v>0</v>
      </c>
      <c r="DS87" s="513">
        <v>0</v>
      </c>
      <c r="DT87" s="513">
        <v>0</v>
      </c>
      <c r="DU87" s="513">
        <v>0</v>
      </c>
      <c r="DV87" s="513">
        <v>0</v>
      </c>
      <c r="DW87" s="512">
        <v>0</v>
      </c>
      <c r="DX87" s="470"/>
    </row>
    <row r="88" spans="2:128" x14ac:dyDescent="0.2">
      <c r="B88" s="525"/>
      <c r="C88" s="522"/>
      <c r="D88" s="521"/>
      <c r="E88" s="521"/>
      <c r="F88" s="521"/>
      <c r="G88" s="521"/>
      <c r="H88" s="521"/>
      <c r="I88" s="519"/>
      <c r="J88" s="519"/>
      <c r="K88" s="519"/>
      <c r="L88" s="519"/>
      <c r="M88" s="519"/>
      <c r="N88" s="519"/>
      <c r="O88" s="519"/>
      <c r="P88" s="519"/>
      <c r="Q88" s="519"/>
      <c r="R88" s="520"/>
      <c r="S88" s="519"/>
      <c r="T88" s="519"/>
      <c r="U88" s="524" t="s">
        <v>503</v>
      </c>
      <c r="V88" s="517" t="s">
        <v>124</v>
      </c>
      <c r="W88" s="516" t="s">
        <v>498</v>
      </c>
      <c r="X88" s="899">
        <v>0</v>
      </c>
      <c r="Y88" s="899">
        <v>0</v>
      </c>
      <c r="Z88" s="899">
        <v>0</v>
      </c>
      <c r="AA88" s="899">
        <v>0</v>
      </c>
      <c r="AB88" s="899">
        <v>0</v>
      </c>
      <c r="AC88" s="899">
        <v>0</v>
      </c>
      <c r="AD88" s="899">
        <v>0</v>
      </c>
      <c r="AE88" s="899">
        <v>0</v>
      </c>
      <c r="AF88" s="899">
        <v>0</v>
      </c>
      <c r="AG88" s="899">
        <v>0</v>
      </c>
      <c r="AH88" s="899">
        <v>0</v>
      </c>
      <c r="AI88" s="899">
        <v>0</v>
      </c>
      <c r="AJ88" s="899">
        <v>0</v>
      </c>
      <c r="AK88" s="899">
        <v>0</v>
      </c>
      <c r="AL88" s="899">
        <v>0</v>
      </c>
      <c r="AM88" s="899">
        <v>0</v>
      </c>
      <c r="AN88" s="899">
        <v>0</v>
      </c>
      <c r="AO88" s="899">
        <v>0</v>
      </c>
      <c r="AP88" s="899">
        <v>0</v>
      </c>
      <c r="AQ88" s="899">
        <v>0</v>
      </c>
      <c r="AR88" s="899">
        <v>0</v>
      </c>
      <c r="AS88" s="899">
        <v>0</v>
      </c>
      <c r="AT88" s="899">
        <v>0</v>
      </c>
      <c r="AU88" s="899">
        <v>0</v>
      </c>
      <c r="AV88" s="899">
        <v>0</v>
      </c>
      <c r="AW88" s="899">
        <v>0</v>
      </c>
      <c r="AX88" s="899">
        <v>0</v>
      </c>
      <c r="AY88" s="899">
        <v>0</v>
      </c>
      <c r="AZ88" s="899">
        <v>0</v>
      </c>
      <c r="BA88" s="899">
        <v>0</v>
      </c>
      <c r="BB88" s="899">
        <v>0</v>
      </c>
      <c r="BC88" s="899">
        <v>0</v>
      </c>
      <c r="BD88" s="899">
        <v>0</v>
      </c>
      <c r="BE88" s="899">
        <v>0</v>
      </c>
      <c r="BF88" s="899">
        <v>0</v>
      </c>
      <c r="BG88" s="899">
        <v>0</v>
      </c>
      <c r="BH88" s="899">
        <v>0</v>
      </c>
      <c r="BI88" s="899">
        <v>0</v>
      </c>
      <c r="BJ88" s="899">
        <v>0</v>
      </c>
      <c r="BK88" s="899">
        <v>0</v>
      </c>
      <c r="BL88" s="899">
        <v>0</v>
      </c>
      <c r="BM88" s="899">
        <v>0</v>
      </c>
      <c r="BN88" s="899">
        <v>0</v>
      </c>
      <c r="BO88" s="899">
        <v>0</v>
      </c>
      <c r="BP88" s="899">
        <v>0</v>
      </c>
      <c r="BQ88" s="899">
        <v>0</v>
      </c>
      <c r="BR88" s="899">
        <v>0</v>
      </c>
      <c r="BS88" s="899">
        <v>0</v>
      </c>
      <c r="BT88" s="899">
        <v>0</v>
      </c>
      <c r="BU88" s="899">
        <v>0</v>
      </c>
      <c r="BV88" s="899">
        <v>0</v>
      </c>
      <c r="BW88" s="899">
        <v>0</v>
      </c>
      <c r="BX88" s="899">
        <v>0</v>
      </c>
      <c r="BY88" s="899">
        <v>0</v>
      </c>
      <c r="BZ88" s="899">
        <v>0</v>
      </c>
      <c r="CA88" s="899">
        <v>0</v>
      </c>
      <c r="CB88" s="899">
        <v>0</v>
      </c>
      <c r="CC88" s="899">
        <v>0</v>
      </c>
      <c r="CD88" s="899">
        <v>0</v>
      </c>
      <c r="CE88" s="900">
        <v>0</v>
      </c>
      <c r="CF88" s="900">
        <v>0</v>
      </c>
      <c r="CG88" s="900">
        <v>0</v>
      </c>
      <c r="CH88" s="900">
        <v>0</v>
      </c>
      <c r="CI88" s="900">
        <v>0</v>
      </c>
      <c r="CJ88" s="900">
        <v>0</v>
      </c>
      <c r="CK88" s="900">
        <v>0</v>
      </c>
      <c r="CL88" s="900">
        <v>0</v>
      </c>
      <c r="CM88" s="900">
        <v>0</v>
      </c>
      <c r="CN88" s="900">
        <v>0</v>
      </c>
      <c r="CO88" s="900">
        <v>0</v>
      </c>
      <c r="CP88" s="900">
        <v>0</v>
      </c>
      <c r="CQ88" s="900">
        <v>0</v>
      </c>
      <c r="CR88" s="900">
        <v>0</v>
      </c>
      <c r="CS88" s="900">
        <v>0</v>
      </c>
      <c r="CT88" s="900">
        <v>0</v>
      </c>
      <c r="CU88" s="900">
        <v>0</v>
      </c>
      <c r="CV88" s="900">
        <v>0</v>
      </c>
      <c r="CW88" s="900">
        <v>0</v>
      </c>
      <c r="CX88" s="900">
        <v>0</v>
      </c>
      <c r="CY88" s="901">
        <v>0</v>
      </c>
      <c r="CZ88" s="514">
        <v>0</v>
      </c>
      <c r="DA88" s="513">
        <v>0</v>
      </c>
      <c r="DB88" s="513">
        <v>0</v>
      </c>
      <c r="DC88" s="513">
        <v>0</v>
      </c>
      <c r="DD88" s="513">
        <v>0</v>
      </c>
      <c r="DE88" s="513">
        <v>0</v>
      </c>
      <c r="DF88" s="513">
        <v>0</v>
      </c>
      <c r="DG88" s="513">
        <v>0</v>
      </c>
      <c r="DH88" s="513">
        <v>0</v>
      </c>
      <c r="DI88" s="513">
        <v>0</v>
      </c>
      <c r="DJ88" s="513">
        <v>0</v>
      </c>
      <c r="DK88" s="513">
        <v>0</v>
      </c>
      <c r="DL88" s="513">
        <v>0</v>
      </c>
      <c r="DM88" s="513">
        <v>0</v>
      </c>
      <c r="DN88" s="513">
        <v>0</v>
      </c>
      <c r="DO88" s="513">
        <v>0</v>
      </c>
      <c r="DP88" s="513">
        <v>0</v>
      </c>
      <c r="DQ88" s="513">
        <v>0</v>
      </c>
      <c r="DR88" s="513">
        <v>0</v>
      </c>
      <c r="DS88" s="513">
        <v>0</v>
      </c>
      <c r="DT88" s="513">
        <v>0</v>
      </c>
      <c r="DU88" s="513">
        <v>0</v>
      </c>
      <c r="DV88" s="513">
        <v>0</v>
      </c>
      <c r="DW88" s="512">
        <v>0</v>
      </c>
      <c r="DX88" s="470"/>
    </row>
    <row r="89" spans="2:128" x14ac:dyDescent="0.2">
      <c r="B89" s="523"/>
      <c r="C89" s="522"/>
      <c r="D89" s="521"/>
      <c r="E89" s="521"/>
      <c r="F89" s="521"/>
      <c r="G89" s="521"/>
      <c r="H89" s="521"/>
      <c r="I89" s="519"/>
      <c r="J89" s="519"/>
      <c r="K89" s="519"/>
      <c r="L89" s="519"/>
      <c r="M89" s="519"/>
      <c r="N89" s="519"/>
      <c r="O89" s="519"/>
      <c r="P89" s="519"/>
      <c r="Q89" s="519"/>
      <c r="R89" s="520"/>
      <c r="S89" s="519"/>
      <c r="T89" s="519"/>
      <c r="U89" s="524" t="s">
        <v>504</v>
      </c>
      <c r="V89" s="517" t="s">
        <v>124</v>
      </c>
      <c r="W89" s="516" t="s">
        <v>498</v>
      </c>
      <c r="X89" s="899">
        <v>365.37094591783301</v>
      </c>
      <c r="Y89" s="899">
        <v>505.83217982753638</v>
      </c>
      <c r="Z89" s="899">
        <v>501.20135526043606</v>
      </c>
      <c r="AA89" s="899">
        <v>490.41145920602082</v>
      </c>
      <c r="AB89" s="899">
        <v>766.00157911152132</v>
      </c>
      <c r="AC89" s="899">
        <v>1837.1892943010857</v>
      </c>
      <c r="AD89" s="899">
        <v>1521.1239539351791</v>
      </c>
      <c r="AE89" s="899">
        <v>1730.486523353833</v>
      </c>
      <c r="AF89" s="899">
        <v>1851.3684509027926</v>
      </c>
      <c r="AG89" s="899">
        <v>2070.9453209545809</v>
      </c>
      <c r="AH89" s="899">
        <v>2663.6210439983229</v>
      </c>
      <c r="AI89" s="899">
        <v>1550.8500000267384</v>
      </c>
      <c r="AJ89" s="899">
        <v>1054.3669674550565</v>
      </c>
      <c r="AK89" s="899">
        <v>769.34637386897646</v>
      </c>
      <c r="AL89" s="899">
        <v>40.300124071192378</v>
      </c>
      <c r="AM89" s="899">
        <v>40.146545206027263</v>
      </c>
      <c r="AN89" s="899">
        <v>39.997880864547433</v>
      </c>
      <c r="AO89" s="899">
        <v>39.853985285324733</v>
      </c>
      <c r="AP89" s="899">
        <v>39.714694364637154</v>
      </c>
      <c r="AQ89" s="899">
        <v>39.58030542961577</v>
      </c>
      <c r="AR89" s="899">
        <v>182.15875712219983</v>
      </c>
      <c r="AS89" s="899">
        <v>236.33257231833872</v>
      </c>
      <c r="AT89" s="899">
        <v>233.54575885322518</v>
      </c>
      <c r="AU89" s="899">
        <v>228.2315612725441</v>
      </c>
      <c r="AV89" s="899">
        <v>335.03350380307478</v>
      </c>
      <c r="AW89" s="899">
        <v>755.61846100276182</v>
      </c>
      <c r="AX89" s="899">
        <v>630.28289303864426</v>
      </c>
      <c r="AY89" s="899">
        <v>710.58955250843928</v>
      </c>
      <c r="AZ89" s="899">
        <v>756.3814585417731</v>
      </c>
      <c r="BA89" s="899">
        <v>840.83797331024425</v>
      </c>
      <c r="BB89" s="899">
        <v>1070.0809870255216</v>
      </c>
      <c r="BC89" s="899">
        <v>632.35033837341484</v>
      </c>
      <c r="BD89" s="899">
        <v>436.84110777724987</v>
      </c>
      <c r="BE89" s="899">
        <v>324.77134784018239</v>
      </c>
      <c r="BF89" s="899">
        <v>38.97070163804846</v>
      </c>
      <c r="BG89" s="899">
        <v>38.97070163804846</v>
      </c>
      <c r="BH89" s="899">
        <v>38.97070163804846</v>
      </c>
      <c r="BI89" s="899">
        <v>38.97070163804846</v>
      </c>
      <c r="BJ89" s="899">
        <v>38.97070163804846</v>
      </c>
      <c r="BK89" s="899">
        <v>38.97070163804846</v>
      </c>
      <c r="BL89" s="899">
        <v>181.67923031640342</v>
      </c>
      <c r="BM89" s="899">
        <v>235.97896003476862</v>
      </c>
      <c r="BN89" s="899">
        <v>233.31403182717006</v>
      </c>
      <c r="BO89" s="899">
        <v>228.11780767243371</v>
      </c>
      <c r="BP89" s="899">
        <v>335.03350380307478</v>
      </c>
      <c r="BQ89" s="899">
        <v>755.61846100276182</v>
      </c>
      <c r="BR89" s="899">
        <v>630.28289303864426</v>
      </c>
      <c r="BS89" s="899">
        <v>710.58955250843928</v>
      </c>
      <c r="BT89" s="899">
        <v>756.3814585417731</v>
      </c>
      <c r="BU89" s="899">
        <v>840.83797331024425</v>
      </c>
      <c r="BV89" s="899">
        <v>1070.0809870255216</v>
      </c>
      <c r="BW89" s="899">
        <v>632.35033837341484</v>
      </c>
      <c r="BX89" s="899">
        <v>436.84110777724987</v>
      </c>
      <c r="BY89" s="899">
        <v>324.77134784018239</v>
      </c>
      <c r="BZ89" s="899">
        <v>38.97070163804846</v>
      </c>
      <c r="CA89" s="899">
        <v>38.97070163804846</v>
      </c>
      <c r="CB89" s="899">
        <v>38.97070163804846</v>
      </c>
      <c r="CC89" s="899">
        <v>38.97070163804846</v>
      </c>
      <c r="CD89" s="899">
        <v>38.97070163804846</v>
      </c>
      <c r="CE89" s="900">
        <v>38.97070163804846</v>
      </c>
      <c r="CF89" s="900">
        <v>181.67923031640342</v>
      </c>
      <c r="CG89" s="900">
        <v>235.97896003476862</v>
      </c>
      <c r="CH89" s="900">
        <v>233.31403182717006</v>
      </c>
      <c r="CI89" s="900">
        <v>228.11780767243371</v>
      </c>
      <c r="CJ89" s="900">
        <v>335.03350380307478</v>
      </c>
      <c r="CK89" s="900">
        <v>755.61846100276182</v>
      </c>
      <c r="CL89" s="900">
        <v>630.28289303864426</v>
      </c>
      <c r="CM89" s="900">
        <v>710.58955250843928</v>
      </c>
      <c r="CN89" s="900">
        <v>756.3814585417731</v>
      </c>
      <c r="CO89" s="900">
        <v>840.83797331024425</v>
      </c>
      <c r="CP89" s="900">
        <v>1070.0809870255216</v>
      </c>
      <c r="CQ89" s="900">
        <v>632.35033837341484</v>
      </c>
      <c r="CR89" s="900">
        <v>436.84110777724987</v>
      </c>
      <c r="CS89" s="900">
        <v>324.77134784018239</v>
      </c>
      <c r="CT89" s="900">
        <v>38.97070163804846</v>
      </c>
      <c r="CU89" s="900">
        <v>38.97070163804846</v>
      </c>
      <c r="CV89" s="900">
        <v>38.97070163804846</v>
      </c>
      <c r="CW89" s="900">
        <v>38.97070163804846</v>
      </c>
      <c r="CX89" s="900">
        <v>38.97070163804846</v>
      </c>
      <c r="CY89" s="901">
        <v>38.97070163804846</v>
      </c>
      <c r="CZ89" s="514">
        <v>0</v>
      </c>
      <c r="DA89" s="513">
        <v>0</v>
      </c>
      <c r="DB89" s="513">
        <v>0</v>
      </c>
      <c r="DC89" s="513">
        <v>0</v>
      </c>
      <c r="DD89" s="513">
        <v>0</v>
      </c>
      <c r="DE89" s="513">
        <v>0</v>
      </c>
      <c r="DF89" s="513">
        <v>0</v>
      </c>
      <c r="DG89" s="513">
        <v>0</v>
      </c>
      <c r="DH89" s="513">
        <v>0</v>
      </c>
      <c r="DI89" s="513">
        <v>0</v>
      </c>
      <c r="DJ89" s="513">
        <v>0</v>
      </c>
      <c r="DK89" s="513">
        <v>0</v>
      </c>
      <c r="DL89" s="513">
        <v>0</v>
      </c>
      <c r="DM89" s="513">
        <v>0</v>
      </c>
      <c r="DN89" s="513">
        <v>0</v>
      </c>
      <c r="DO89" s="513">
        <v>0</v>
      </c>
      <c r="DP89" s="513">
        <v>0</v>
      </c>
      <c r="DQ89" s="513">
        <v>0</v>
      </c>
      <c r="DR89" s="513">
        <v>0</v>
      </c>
      <c r="DS89" s="513">
        <v>0</v>
      </c>
      <c r="DT89" s="513">
        <v>0</v>
      </c>
      <c r="DU89" s="513">
        <v>0</v>
      </c>
      <c r="DV89" s="513">
        <v>0</v>
      </c>
      <c r="DW89" s="512">
        <v>0</v>
      </c>
      <c r="DX89" s="470"/>
    </row>
    <row r="90" spans="2:128" x14ac:dyDescent="0.2">
      <c r="B90" s="523"/>
      <c r="C90" s="522"/>
      <c r="D90" s="521"/>
      <c r="E90" s="521"/>
      <c r="F90" s="521"/>
      <c r="G90" s="521"/>
      <c r="H90" s="521"/>
      <c r="I90" s="519"/>
      <c r="J90" s="519"/>
      <c r="K90" s="519"/>
      <c r="L90" s="519"/>
      <c r="M90" s="519"/>
      <c r="N90" s="519"/>
      <c r="O90" s="519"/>
      <c r="P90" s="519"/>
      <c r="Q90" s="519"/>
      <c r="R90" s="520"/>
      <c r="S90" s="519"/>
      <c r="T90" s="519"/>
      <c r="U90" s="524" t="s">
        <v>505</v>
      </c>
      <c r="V90" s="517" t="s">
        <v>124</v>
      </c>
      <c r="W90" s="516" t="s">
        <v>498</v>
      </c>
      <c r="X90" s="899">
        <v>8.6436104675604977</v>
      </c>
      <c r="Y90" s="899">
        <v>11.579207523749332</v>
      </c>
      <c r="Z90" s="899">
        <v>11.828532156619048</v>
      </c>
      <c r="AA90" s="899">
        <v>12.384392670607287</v>
      </c>
      <c r="AB90" s="899">
        <v>20.883602821867182</v>
      </c>
      <c r="AC90" s="899">
        <v>67.813524697592044</v>
      </c>
      <c r="AD90" s="899">
        <v>46.441583907466381</v>
      </c>
      <c r="AE90" s="899">
        <v>51.217351961286923</v>
      </c>
      <c r="AF90" s="899">
        <v>52.435497696026943</v>
      </c>
      <c r="AG90" s="899">
        <v>66.749817207204075</v>
      </c>
      <c r="AH90" s="899">
        <v>63.759849057036668</v>
      </c>
      <c r="AI90" s="899">
        <v>39.208821070567964</v>
      </c>
      <c r="AJ90" s="899">
        <v>25.782280290952595</v>
      </c>
      <c r="AK90" s="899">
        <v>18.197991360434372</v>
      </c>
      <c r="AL90" s="899">
        <v>0.98936121217696371</v>
      </c>
      <c r="AM90" s="899">
        <v>0.95259202632290929</v>
      </c>
      <c r="AN90" s="899">
        <v>0.91728067697197746</v>
      </c>
      <c r="AO90" s="899">
        <v>0.88336421568225498</v>
      </c>
      <c r="AP90" s="899">
        <v>0.85078224306751404</v>
      </c>
      <c r="AQ90" s="899">
        <v>0.81948584839138805</v>
      </c>
      <c r="AR90" s="899">
        <v>1.8687598313853757</v>
      </c>
      <c r="AS90" s="899">
        <v>2.2001532938284503</v>
      </c>
      <c r="AT90" s="899">
        <v>2.2497252009535624</v>
      </c>
      <c r="AU90" s="899">
        <v>2.3692227057110697</v>
      </c>
      <c r="AV90" s="899">
        <v>3.7555289701398689</v>
      </c>
      <c r="AW90" s="899">
        <v>12.367890218497575</v>
      </c>
      <c r="AX90" s="899">
        <v>8.4345875825258769</v>
      </c>
      <c r="AY90" s="899">
        <v>9.2197428439444842</v>
      </c>
      <c r="AZ90" s="899">
        <v>9.3390724085862775</v>
      </c>
      <c r="BA90" s="899">
        <v>12.509616599449208</v>
      </c>
      <c r="BB90" s="899">
        <v>12.297122967088251</v>
      </c>
      <c r="BC90" s="899">
        <v>8.0541761805686516</v>
      </c>
      <c r="BD90" s="899">
        <v>5.4419208118450255</v>
      </c>
      <c r="BE90" s="899">
        <v>3.9601889580277465</v>
      </c>
      <c r="BF90" s="899">
        <v>0.56862671417491328</v>
      </c>
      <c r="BG90" s="899">
        <v>0.55206477104360518</v>
      </c>
      <c r="BH90" s="899">
        <v>0.53598521460544191</v>
      </c>
      <c r="BI90" s="899">
        <v>0.52037399476256496</v>
      </c>
      <c r="BJ90" s="899">
        <v>0.50521747064326705</v>
      </c>
      <c r="BK90" s="899">
        <v>0.49050239868278345</v>
      </c>
      <c r="BL90" s="899">
        <v>1.1346004652746642</v>
      </c>
      <c r="BM90" s="899">
        <v>1.3447687297422686</v>
      </c>
      <c r="BN90" s="899">
        <v>1.383230974329021</v>
      </c>
      <c r="BO90" s="899">
        <v>1.4651820485890827</v>
      </c>
      <c r="BP90" s="899">
        <v>2.3356169829839115</v>
      </c>
      <c r="BQ90" s="899">
        <v>7.7291058454481467</v>
      </c>
      <c r="BR90" s="899">
        <v>5.2966418829150017</v>
      </c>
      <c r="BS90" s="899">
        <v>5.8177987123739614</v>
      </c>
      <c r="BT90" s="899">
        <v>5.9217047616953913</v>
      </c>
      <c r="BU90" s="899">
        <v>7.9705838131058258</v>
      </c>
      <c r="BV90" s="899">
        <v>6.8086188331246902</v>
      </c>
      <c r="BW90" s="899">
        <v>4.4594020711259637</v>
      </c>
      <c r="BX90" s="899">
        <v>3.0130596097206066</v>
      </c>
      <c r="BY90" s="899">
        <v>2.1926606080564093</v>
      </c>
      <c r="BZ90" s="899">
        <v>0.3148348248212926</v>
      </c>
      <c r="CA90" s="899">
        <v>0.30566487846727441</v>
      </c>
      <c r="CB90" s="899">
        <v>0.29676201792939266</v>
      </c>
      <c r="CC90" s="899">
        <v>0.28811846400911911</v>
      </c>
      <c r="CD90" s="899">
        <v>0.27972666408652341</v>
      </c>
      <c r="CE90" s="900">
        <v>0.2715792855208965</v>
      </c>
      <c r="CF90" s="900">
        <v>0.62820076831111615</v>
      </c>
      <c r="CG90" s="900">
        <v>0.74456584064625031</v>
      </c>
      <c r="CH90" s="900">
        <v>0.76586145292552021</v>
      </c>
      <c r="CI90" s="900">
        <v>0.81123577577283945</v>
      </c>
      <c r="CJ90" s="900">
        <v>1.2931744945440296</v>
      </c>
      <c r="CK90" s="900">
        <v>4.2794185081645137</v>
      </c>
      <c r="CL90" s="900">
        <v>2.9326221891778932</v>
      </c>
      <c r="CM90" s="900">
        <v>3.221174089777942</v>
      </c>
      <c r="CN90" s="900">
        <v>3.2787043500005071</v>
      </c>
      <c r="CO90" s="900">
        <v>4.413119004026762</v>
      </c>
      <c r="CP90" s="900">
        <v>3.7697671673975974</v>
      </c>
      <c r="CQ90" s="900">
        <v>2.4690628049507719</v>
      </c>
      <c r="CR90" s="900">
        <v>1.6682580518204415</v>
      </c>
      <c r="CS90" s="900">
        <v>1.2140230158403003</v>
      </c>
      <c r="CT90" s="900">
        <v>0.1743164090770519</v>
      </c>
      <c r="CU90" s="900">
        <v>0.24378276282048145</v>
      </c>
      <c r="CV90" s="900">
        <v>0.23783684177607947</v>
      </c>
      <c r="CW90" s="900">
        <v>0.23203594319617515</v>
      </c>
      <c r="CX90" s="900">
        <v>0.22637652994748797</v>
      </c>
      <c r="CY90" s="901">
        <v>0.22085515116828089</v>
      </c>
      <c r="CZ90" s="514">
        <v>0</v>
      </c>
      <c r="DA90" s="513">
        <v>0</v>
      </c>
      <c r="DB90" s="513">
        <v>0</v>
      </c>
      <c r="DC90" s="513">
        <v>0</v>
      </c>
      <c r="DD90" s="513">
        <v>0</v>
      </c>
      <c r="DE90" s="513">
        <v>0</v>
      </c>
      <c r="DF90" s="513">
        <v>0</v>
      </c>
      <c r="DG90" s="513">
        <v>0</v>
      </c>
      <c r="DH90" s="513">
        <v>0</v>
      </c>
      <c r="DI90" s="513">
        <v>0</v>
      </c>
      <c r="DJ90" s="513">
        <v>0</v>
      </c>
      <c r="DK90" s="513">
        <v>0</v>
      </c>
      <c r="DL90" s="513">
        <v>0</v>
      </c>
      <c r="DM90" s="513">
        <v>0</v>
      </c>
      <c r="DN90" s="513">
        <v>0</v>
      </c>
      <c r="DO90" s="513">
        <v>0</v>
      </c>
      <c r="DP90" s="513">
        <v>0</v>
      </c>
      <c r="DQ90" s="513">
        <v>0</v>
      </c>
      <c r="DR90" s="513">
        <v>0</v>
      </c>
      <c r="DS90" s="513">
        <v>0</v>
      </c>
      <c r="DT90" s="513">
        <v>0</v>
      </c>
      <c r="DU90" s="513">
        <v>0</v>
      </c>
      <c r="DV90" s="513">
        <v>0</v>
      </c>
      <c r="DW90" s="512">
        <v>0</v>
      </c>
      <c r="DX90" s="470"/>
    </row>
    <row r="91" spans="2:128" x14ac:dyDescent="0.2">
      <c r="B91" s="523"/>
      <c r="C91" s="522"/>
      <c r="D91" s="521"/>
      <c r="E91" s="521"/>
      <c r="F91" s="521"/>
      <c r="G91" s="521"/>
      <c r="H91" s="521"/>
      <c r="I91" s="519"/>
      <c r="J91" s="519"/>
      <c r="K91" s="519"/>
      <c r="L91" s="519"/>
      <c r="M91" s="519"/>
      <c r="N91" s="519"/>
      <c r="O91" s="519"/>
      <c r="P91" s="519"/>
      <c r="Q91" s="519"/>
      <c r="R91" s="520"/>
      <c r="S91" s="519"/>
      <c r="T91" s="519"/>
      <c r="U91" s="524" t="s">
        <v>506</v>
      </c>
      <c r="V91" s="517" t="s">
        <v>124</v>
      </c>
      <c r="W91" s="516" t="s">
        <v>498</v>
      </c>
      <c r="X91" s="899">
        <v>0</v>
      </c>
      <c r="Y91" s="899">
        <v>0</v>
      </c>
      <c r="Z91" s="899">
        <v>0</v>
      </c>
      <c r="AA91" s="899">
        <v>0</v>
      </c>
      <c r="AB91" s="899">
        <v>0</v>
      </c>
      <c r="AC91" s="899">
        <v>0</v>
      </c>
      <c r="AD91" s="899">
        <v>0</v>
      </c>
      <c r="AE91" s="899">
        <v>0</v>
      </c>
      <c r="AF91" s="899">
        <v>0</v>
      </c>
      <c r="AG91" s="899">
        <v>0</v>
      </c>
      <c r="AH91" s="899">
        <v>0</v>
      </c>
      <c r="AI91" s="899">
        <v>0</v>
      </c>
      <c r="AJ91" s="899">
        <v>0</v>
      </c>
      <c r="AK91" s="899">
        <v>0</v>
      </c>
      <c r="AL91" s="899">
        <v>0</v>
      </c>
      <c r="AM91" s="899">
        <v>0</v>
      </c>
      <c r="AN91" s="899">
        <v>0</v>
      </c>
      <c r="AO91" s="899">
        <v>0</v>
      </c>
      <c r="AP91" s="899">
        <v>0</v>
      </c>
      <c r="AQ91" s="899">
        <v>0</v>
      </c>
      <c r="AR91" s="899">
        <v>0</v>
      </c>
      <c r="AS91" s="899">
        <v>0</v>
      </c>
      <c r="AT91" s="899">
        <v>0</v>
      </c>
      <c r="AU91" s="899">
        <v>0</v>
      </c>
      <c r="AV91" s="899">
        <v>0</v>
      </c>
      <c r="AW91" s="899">
        <v>0</v>
      </c>
      <c r="AX91" s="899">
        <v>0</v>
      </c>
      <c r="AY91" s="899">
        <v>0</v>
      </c>
      <c r="AZ91" s="899">
        <v>0</v>
      </c>
      <c r="BA91" s="899">
        <v>0</v>
      </c>
      <c r="BB91" s="899">
        <v>0</v>
      </c>
      <c r="BC91" s="899">
        <v>0</v>
      </c>
      <c r="BD91" s="899">
        <v>0</v>
      </c>
      <c r="BE91" s="899">
        <v>0</v>
      </c>
      <c r="BF91" s="899">
        <v>0</v>
      </c>
      <c r="BG91" s="899">
        <v>0</v>
      </c>
      <c r="BH91" s="899">
        <v>0</v>
      </c>
      <c r="BI91" s="899">
        <v>0</v>
      </c>
      <c r="BJ91" s="899">
        <v>0</v>
      </c>
      <c r="BK91" s="899">
        <v>0</v>
      </c>
      <c r="BL91" s="899">
        <v>0</v>
      </c>
      <c r="BM91" s="899">
        <v>0</v>
      </c>
      <c r="BN91" s="899">
        <v>0</v>
      </c>
      <c r="BO91" s="899">
        <v>0</v>
      </c>
      <c r="BP91" s="899">
        <v>0</v>
      </c>
      <c r="BQ91" s="899">
        <v>0</v>
      </c>
      <c r="BR91" s="899">
        <v>0</v>
      </c>
      <c r="BS91" s="899">
        <v>0</v>
      </c>
      <c r="BT91" s="899">
        <v>0</v>
      </c>
      <c r="BU91" s="899">
        <v>0</v>
      </c>
      <c r="BV91" s="899">
        <v>0</v>
      </c>
      <c r="BW91" s="899">
        <v>0</v>
      </c>
      <c r="BX91" s="899">
        <v>0</v>
      </c>
      <c r="BY91" s="899">
        <v>0</v>
      </c>
      <c r="BZ91" s="899">
        <v>0</v>
      </c>
      <c r="CA91" s="899">
        <v>0</v>
      </c>
      <c r="CB91" s="899">
        <v>0</v>
      </c>
      <c r="CC91" s="899">
        <v>0</v>
      </c>
      <c r="CD91" s="899">
        <v>0</v>
      </c>
      <c r="CE91" s="900">
        <v>0</v>
      </c>
      <c r="CF91" s="900">
        <v>0</v>
      </c>
      <c r="CG91" s="900">
        <v>0</v>
      </c>
      <c r="CH91" s="900">
        <v>0</v>
      </c>
      <c r="CI91" s="900">
        <v>0</v>
      </c>
      <c r="CJ91" s="900">
        <v>0</v>
      </c>
      <c r="CK91" s="900">
        <v>0</v>
      </c>
      <c r="CL91" s="900">
        <v>0</v>
      </c>
      <c r="CM91" s="900">
        <v>0</v>
      </c>
      <c r="CN91" s="900">
        <v>0</v>
      </c>
      <c r="CO91" s="900">
        <v>0</v>
      </c>
      <c r="CP91" s="900">
        <v>0</v>
      </c>
      <c r="CQ91" s="900">
        <v>0</v>
      </c>
      <c r="CR91" s="900">
        <v>0</v>
      </c>
      <c r="CS91" s="900">
        <v>0</v>
      </c>
      <c r="CT91" s="900">
        <v>0</v>
      </c>
      <c r="CU91" s="900">
        <v>0</v>
      </c>
      <c r="CV91" s="900">
        <v>0</v>
      </c>
      <c r="CW91" s="900">
        <v>0</v>
      </c>
      <c r="CX91" s="900">
        <v>0</v>
      </c>
      <c r="CY91" s="901">
        <v>0</v>
      </c>
      <c r="CZ91" s="514">
        <v>0</v>
      </c>
      <c r="DA91" s="513">
        <v>0</v>
      </c>
      <c r="DB91" s="513">
        <v>0</v>
      </c>
      <c r="DC91" s="513">
        <v>0</v>
      </c>
      <c r="DD91" s="513">
        <v>0</v>
      </c>
      <c r="DE91" s="513">
        <v>0</v>
      </c>
      <c r="DF91" s="513">
        <v>0</v>
      </c>
      <c r="DG91" s="513">
        <v>0</v>
      </c>
      <c r="DH91" s="513">
        <v>0</v>
      </c>
      <c r="DI91" s="513">
        <v>0</v>
      </c>
      <c r="DJ91" s="513">
        <v>0</v>
      </c>
      <c r="DK91" s="513">
        <v>0</v>
      </c>
      <c r="DL91" s="513">
        <v>0</v>
      </c>
      <c r="DM91" s="513">
        <v>0</v>
      </c>
      <c r="DN91" s="513">
        <v>0</v>
      </c>
      <c r="DO91" s="513">
        <v>0</v>
      </c>
      <c r="DP91" s="513">
        <v>0</v>
      </c>
      <c r="DQ91" s="513">
        <v>0</v>
      </c>
      <c r="DR91" s="513">
        <v>0</v>
      </c>
      <c r="DS91" s="513">
        <v>0</v>
      </c>
      <c r="DT91" s="513">
        <v>0</v>
      </c>
      <c r="DU91" s="513">
        <v>0</v>
      </c>
      <c r="DV91" s="513">
        <v>0</v>
      </c>
      <c r="DW91" s="512">
        <v>0</v>
      </c>
      <c r="DX91" s="470"/>
    </row>
    <row r="92" spans="2:128" x14ac:dyDescent="0.2">
      <c r="B92" s="523"/>
      <c r="C92" s="522"/>
      <c r="D92" s="521"/>
      <c r="E92" s="521"/>
      <c r="F92" s="521"/>
      <c r="G92" s="521"/>
      <c r="H92" s="521"/>
      <c r="I92" s="519"/>
      <c r="J92" s="519"/>
      <c r="K92" s="519"/>
      <c r="L92" s="519"/>
      <c r="M92" s="519"/>
      <c r="N92" s="519"/>
      <c r="O92" s="519"/>
      <c r="P92" s="519"/>
      <c r="Q92" s="519"/>
      <c r="R92" s="520"/>
      <c r="S92" s="519"/>
      <c r="T92" s="519"/>
      <c r="U92" s="518" t="s">
        <v>507</v>
      </c>
      <c r="V92" s="517" t="s">
        <v>124</v>
      </c>
      <c r="W92" s="516" t="s">
        <v>498</v>
      </c>
      <c r="X92" s="902">
        <v>0</v>
      </c>
      <c r="Y92" s="902">
        <v>0</v>
      </c>
      <c r="Z92" s="902">
        <v>0</v>
      </c>
      <c r="AA92" s="902">
        <v>0</v>
      </c>
      <c r="AB92" s="902">
        <v>0</v>
      </c>
      <c r="AC92" s="902">
        <v>0</v>
      </c>
      <c r="AD92" s="902">
        <v>0</v>
      </c>
      <c r="AE92" s="902">
        <v>0</v>
      </c>
      <c r="AF92" s="902">
        <v>0</v>
      </c>
      <c r="AG92" s="902">
        <v>0</v>
      </c>
      <c r="AH92" s="902">
        <v>0</v>
      </c>
      <c r="AI92" s="902">
        <v>0</v>
      </c>
      <c r="AJ92" s="902">
        <v>0</v>
      </c>
      <c r="AK92" s="902">
        <v>0</v>
      </c>
      <c r="AL92" s="902">
        <v>0</v>
      </c>
      <c r="AM92" s="902">
        <v>0</v>
      </c>
      <c r="AN92" s="902">
        <v>0</v>
      </c>
      <c r="AO92" s="902">
        <v>0</v>
      </c>
      <c r="AP92" s="902">
        <v>0</v>
      </c>
      <c r="AQ92" s="902">
        <v>0</v>
      </c>
      <c r="AR92" s="902">
        <v>0</v>
      </c>
      <c r="AS92" s="902">
        <v>0</v>
      </c>
      <c r="AT92" s="902">
        <v>0</v>
      </c>
      <c r="AU92" s="902">
        <v>0</v>
      </c>
      <c r="AV92" s="902">
        <v>0</v>
      </c>
      <c r="AW92" s="902">
        <v>0</v>
      </c>
      <c r="AX92" s="902">
        <v>0</v>
      </c>
      <c r="AY92" s="902">
        <v>0</v>
      </c>
      <c r="AZ92" s="902">
        <v>0</v>
      </c>
      <c r="BA92" s="902">
        <v>0</v>
      </c>
      <c r="BB92" s="902">
        <v>0</v>
      </c>
      <c r="BC92" s="902">
        <v>0</v>
      </c>
      <c r="BD92" s="902">
        <v>0</v>
      </c>
      <c r="BE92" s="902">
        <v>0</v>
      </c>
      <c r="BF92" s="902">
        <v>0</v>
      </c>
      <c r="BG92" s="902">
        <v>0</v>
      </c>
      <c r="BH92" s="902">
        <v>0</v>
      </c>
      <c r="BI92" s="902">
        <v>0</v>
      </c>
      <c r="BJ92" s="902">
        <v>0</v>
      </c>
      <c r="BK92" s="902">
        <v>0</v>
      </c>
      <c r="BL92" s="902">
        <v>0</v>
      </c>
      <c r="BM92" s="902">
        <v>0</v>
      </c>
      <c r="BN92" s="902">
        <v>0</v>
      </c>
      <c r="BO92" s="902">
        <v>0</v>
      </c>
      <c r="BP92" s="902">
        <v>0</v>
      </c>
      <c r="BQ92" s="902">
        <v>0</v>
      </c>
      <c r="BR92" s="902">
        <v>0</v>
      </c>
      <c r="BS92" s="902">
        <v>0</v>
      </c>
      <c r="BT92" s="902">
        <v>0</v>
      </c>
      <c r="BU92" s="902">
        <v>0</v>
      </c>
      <c r="BV92" s="902">
        <v>0</v>
      </c>
      <c r="BW92" s="902">
        <v>0</v>
      </c>
      <c r="BX92" s="902">
        <v>0</v>
      </c>
      <c r="BY92" s="902">
        <v>0</v>
      </c>
      <c r="BZ92" s="902">
        <v>0</v>
      </c>
      <c r="CA92" s="902">
        <v>0</v>
      </c>
      <c r="CB92" s="902">
        <v>0</v>
      </c>
      <c r="CC92" s="902">
        <v>0</v>
      </c>
      <c r="CD92" s="902">
        <v>0</v>
      </c>
      <c r="CE92" s="903">
        <v>0</v>
      </c>
      <c r="CF92" s="903">
        <v>0</v>
      </c>
      <c r="CG92" s="903">
        <v>0</v>
      </c>
      <c r="CH92" s="903">
        <v>0</v>
      </c>
      <c r="CI92" s="903">
        <v>0</v>
      </c>
      <c r="CJ92" s="903">
        <v>0</v>
      </c>
      <c r="CK92" s="903">
        <v>0</v>
      </c>
      <c r="CL92" s="903">
        <v>0</v>
      </c>
      <c r="CM92" s="903">
        <v>0</v>
      </c>
      <c r="CN92" s="903">
        <v>0</v>
      </c>
      <c r="CO92" s="903">
        <v>0</v>
      </c>
      <c r="CP92" s="903">
        <v>0</v>
      </c>
      <c r="CQ92" s="903">
        <v>0</v>
      </c>
      <c r="CR92" s="903">
        <v>0</v>
      </c>
      <c r="CS92" s="903">
        <v>0</v>
      </c>
      <c r="CT92" s="903">
        <v>0</v>
      </c>
      <c r="CU92" s="903">
        <v>0</v>
      </c>
      <c r="CV92" s="903">
        <v>0</v>
      </c>
      <c r="CW92" s="903">
        <v>0</v>
      </c>
      <c r="CX92" s="903">
        <v>0</v>
      </c>
      <c r="CY92" s="904">
        <v>0</v>
      </c>
      <c r="CZ92" s="514">
        <v>0</v>
      </c>
      <c r="DA92" s="513">
        <v>0</v>
      </c>
      <c r="DB92" s="513">
        <v>0</v>
      </c>
      <c r="DC92" s="513">
        <v>0</v>
      </c>
      <c r="DD92" s="513">
        <v>0</v>
      </c>
      <c r="DE92" s="513">
        <v>0</v>
      </c>
      <c r="DF92" s="513">
        <v>0</v>
      </c>
      <c r="DG92" s="513">
        <v>0</v>
      </c>
      <c r="DH92" s="513">
        <v>0</v>
      </c>
      <c r="DI92" s="513">
        <v>0</v>
      </c>
      <c r="DJ92" s="513">
        <v>0</v>
      </c>
      <c r="DK92" s="513">
        <v>0</v>
      </c>
      <c r="DL92" s="513">
        <v>0</v>
      </c>
      <c r="DM92" s="513">
        <v>0</v>
      </c>
      <c r="DN92" s="513">
        <v>0</v>
      </c>
      <c r="DO92" s="513">
        <v>0</v>
      </c>
      <c r="DP92" s="513">
        <v>0</v>
      </c>
      <c r="DQ92" s="513">
        <v>0</v>
      </c>
      <c r="DR92" s="513">
        <v>0</v>
      </c>
      <c r="DS92" s="513">
        <v>0</v>
      </c>
      <c r="DT92" s="513">
        <v>0</v>
      </c>
      <c r="DU92" s="513">
        <v>0</v>
      </c>
      <c r="DV92" s="513">
        <v>0</v>
      </c>
      <c r="DW92" s="512">
        <v>0</v>
      </c>
      <c r="DX92" s="470"/>
    </row>
    <row r="93" spans="2:128" ht="15.75" thickBot="1" x14ac:dyDescent="0.25">
      <c r="B93" s="511"/>
      <c r="C93" s="510"/>
      <c r="D93" s="509"/>
      <c r="E93" s="509"/>
      <c r="F93" s="509"/>
      <c r="G93" s="509"/>
      <c r="H93" s="509"/>
      <c r="I93" s="507"/>
      <c r="J93" s="507"/>
      <c r="K93" s="507"/>
      <c r="L93" s="507"/>
      <c r="M93" s="507"/>
      <c r="N93" s="507"/>
      <c r="O93" s="507"/>
      <c r="P93" s="507"/>
      <c r="Q93" s="507"/>
      <c r="R93" s="508"/>
      <c r="S93" s="507"/>
      <c r="T93" s="507"/>
      <c r="U93" s="506" t="s">
        <v>127</v>
      </c>
      <c r="V93" s="505" t="s">
        <v>508</v>
      </c>
      <c r="W93" s="504" t="s">
        <v>498</v>
      </c>
      <c r="X93" s="503">
        <f t="shared" ref="X93:BC93" si="94">SUM(X82:X92)</f>
        <v>843.77070945163189</v>
      </c>
      <c r="Y93" s="503">
        <f t="shared" si="94"/>
        <v>1200.0856277386008</v>
      </c>
      <c r="Z93" s="503">
        <f t="shared" si="94"/>
        <v>1254.4552871799451</v>
      </c>
      <c r="AA93" s="503">
        <f t="shared" si="94"/>
        <v>1312.9620217030647</v>
      </c>
      <c r="AB93" s="503">
        <f t="shared" si="94"/>
        <v>2023.5407956554131</v>
      </c>
      <c r="AC93" s="503">
        <f t="shared" si="94"/>
        <v>4584.000285841591</v>
      </c>
      <c r="AD93" s="503">
        <f t="shared" si="94"/>
        <v>3927.8354887875435</v>
      </c>
      <c r="AE93" s="503">
        <f t="shared" si="94"/>
        <v>4546.2599805482487</v>
      </c>
      <c r="AF93" s="503">
        <f t="shared" si="94"/>
        <v>4971.0259951959088</v>
      </c>
      <c r="AG93" s="503">
        <f t="shared" si="94"/>
        <v>5609.1101036847258</v>
      </c>
      <c r="AH93" s="503">
        <f t="shared" si="94"/>
        <v>7187.5030807560379</v>
      </c>
      <c r="AI93" s="503">
        <f t="shared" si="94"/>
        <v>4815.4288444738222</v>
      </c>
      <c r="AJ93" s="503">
        <f t="shared" si="94"/>
        <v>3765.6791770323234</v>
      </c>
      <c r="AK93" s="503">
        <f t="shared" si="94"/>
        <v>3167.6934753459227</v>
      </c>
      <c r="AL93" s="503">
        <f t="shared" si="94"/>
        <v>1511.3133627379157</v>
      </c>
      <c r="AM93" s="503">
        <f t="shared" si="94"/>
        <v>1627.8436864256414</v>
      </c>
      <c r="AN93" s="503">
        <f t="shared" si="94"/>
        <v>1670.776882609347</v>
      </c>
      <c r="AO93" s="503">
        <f t="shared" si="94"/>
        <v>1670.3802349682712</v>
      </c>
      <c r="AP93" s="503">
        <f t="shared" si="94"/>
        <v>1670.648016751215</v>
      </c>
      <c r="AQ93" s="503">
        <f t="shared" si="94"/>
        <v>1763.0149582537929</v>
      </c>
      <c r="AR93" s="503">
        <f t="shared" si="94"/>
        <v>2521.3270009105763</v>
      </c>
      <c r="AS93" s="503">
        <f t="shared" si="94"/>
        <v>2544.804007415978</v>
      </c>
      <c r="AT93" s="503">
        <f t="shared" si="94"/>
        <v>2612.4470819407375</v>
      </c>
      <c r="AU93" s="503">
        <f t="shared" si="94"/>
        <v>2650.8205224639196</v>
      </c>
      <c r="AV93" s="503">
        <f t="shared" si="94"/>
        <v>3018.9169669300227</v>
      </c>
      <c r="AW93" s="503">
        <f t="shared" si="94"/>
        <v>4417.1792314071872</v>
      </c>
      <c r="AX93" s="503">
        <f t="shared" si="94"/>
        <v>3661.3947866457879</v>
      </c>
      <c r="AY93" s="503">
        <f t="shared" si="94"/>
        <v>3714.6320063450144</v>
      </c>
      <c r="AZ93" s="503">
        <f t="shared" si="94"/>
        <v>3746.7596513921935</v>
      </c>
      <c r="BA93" s="503">
        <f t="shared" si="94"/>
        <v>3722.6876437157607</v>
      </c>
      <c r="BB93" s="503">
        <f t="shared" si="94"/>
        <v>4489.3524646488295</v>
      </c>
      <c r="BC93" s="503">
        <f t="shared" si="94"/>
        <v>3322.6237349422013</v>
      </c>
      <c r="BD93" s="503">
        <f t="shared" ref="BD93:CY93" si="95">SUM(BD82:BD92)</f>
        <v>2774.7574694428445</v>
      </c>
      <c r="BE93" s="503">
        <f t="shared" si="95"/>
        <v>2462.1053476201323</v>
      </c>
      <c r="BF93" s="503">
        <f t="shared" si="95"/>
        <v>1753.4096759908459</v>
      </c>
      <c r="BG93" s="503">
        <f t="shared" si="95"/>
        <v>2123.2866804534451</v>
      </c>
      <c r="BH93" s="503">
        <f t="shared" si="95"/>
        <v>2000.1972688030583</v>
      </c>
      <c r="BI93" s="503">
        <f t="shared" si="95"/>
        <v>2068.4830170506029</v>
      </c>
      <c r="BJ93" s="503">
        <f t="shared" si="95"/>
        <v>2108.6721726943574</v>
      </c>
      <c r="BK93" s="503">
        <f t="shared" si="95"/>
        <v>2174.2794928064363</v>
      </c>
      <c r="BL93" s="503">
        <f t="shared" si="95"/>
        <v>2766.1671255657757</v>
      </c>
      <c r="BM93" s="503">
        <f t="shared" si="95"/>
        <v>2543.2760413916735</v>
      </c>
      <c r="BN93" s="503">
        <f t="shared" si="95"/>
        <v>2374.9603127221053</v>
      </c>
      <c r="BO93" s="503">
        <f t="shared" si="95"/>
        <v>2277.731895030458</v>
      </c>
      <c r="BP93" s="503">
        <f t="shared" si="95"/>
        <v>2333.631963357288</v>
      </c>
      <c r="BQ93" s="503">
        <f t="shared" si="95"/>
        <v>3645.72083956699</v>
      </c>
      <c r="BR93" s="503">
        <f t="shared" si="95"/>
        <v>3307.9393750996774</v>
      </c>
      <c r="BS93" s="503">
        <f t="shared" si="95"/>
        <v>3532.2746292756897</v>
      </c>
      <c r="BT93" s="503">
        <f t="shared" si="95"/>
        <v>3663.9949579233321</v>
      </c>
      <c r="BU93" s="503">
        <f t="shared" si="95"/>
        <v>3981.065761383913</v>
      </c>
      <c r="BV93" s="503">
        <f t="shared" si="95"/>
        <v>4997.7509034764616</v>
      </c>
      <c r="BW93" s="503">
        <f t="shared" si="95"/>
        <v>3664.5927969351037</v>
      </c>
      <c r="BX93" s="503">
        <f t="shared" si="95"/>
        <v>3184.3484448290174</v>
      </c>
      <c r="BY93" s="503">
        <f t="shared" si="95"/>
        <v>2910.1241729947105</v>
      </c>
      <c r="BZ93" s="503">
        <f t="shared" si="95"/>
        <v>2174.1038252325752</v>
      </c>
      <c r="CA93" s="503">
        <f t="shared" si="95"/>
        <v>2375.9729450664195</v>
      </c>
      <c r="CB93" s="503">
        <f t="shared" si="95"/>
        <v>2004.7116753505379</v>
      </c>
      <c r="CC93" s="503">
        <f t="shared" si="95"/>
        <v>1835.1863578693067</v>
      </c>
      <c r="CD93" s="503">
        <f t="shared" si="95"/>
        <v>1738.0076539852214</v>
      </c>
      <c r="CE93" s="503">
        <f t="shared" si="95"/>
        <v>1490.1954781076959</v>
      </c>
      <c r="CF93" s="503">
        <f t="shared" si="95"/>
        <v>1998.8411184016643</v>
      </c>
      <c r="CG93" s="503">
        <f t="shared" si="95"/>
        <v>2192.3583726560778</v>
      </c>
      <c r="CH93" s="503">
        <f t="shared" si="95"/>
        <v>2195.3875102629481</v>
      </c>
      <c r="CI93" s="503">
        <f t="shared" si="95"/>
        <v>2197.7306229356709</v>
      </c>
      <c r="CJ93" s="503">
        <f t="shared" si="95"/>
        <v>2595.5066713233441</v>
      </c>
      <c r="CK93" s="503">
        <f t="shared" si="95"/>
        <v>4156.1580951913038</v>
      </c>
      <c r="CL93" s="503">
        <f t="shared" si="95"/>
        <v>3651.1391915082841</v>
      </c>
      <c r="CM93" s="503">
        <f t="shared" si="95"/>
        <v>3941.6978412413905</v>
      </c>
      <c r="CN93" s="503">
        <f t="shared" si="95"/>
        <v>4111.1383112361864</v>
      </c>
      <c r="CO93" s="503">
        <f t="shared" si="95"/>
        <v>4398.4562377059174</v>
      </c>
      <c r="CP93" s="503">
        <f t="shared" si="95"/>
        <v>5247.6447163162866</v>
      </c>
      <c r="CQ93" s="503">
        <f t="shared" si="95"/>
        <v>3667.356087413084</v>
      </c>
      <c r="CR93" s="503">
        <f t="shared" si="95"/>
        <v>2949.939239620574</v>
      </c>
      <c r="CS93" s="503">
        <f t="shared" si="95"/>
        <v>2538.7065074999155</v>
      </c>
      <c r="CT93" s="503">
        <f t="shared" si="95"/>
        <v>1490.0982152312522</v>
      </c>
      <c r="CU93" s="503">
        <f t="shared" si="95"/>
        <v>1609.0914554836247</v>
      </c>
      <c r="CV93" s="503">
        <f t="shared" si="95"/>
        <v>1654.3352843278844</v>
      </c>
      <c r="CW93" s="503">
        <f t="shared" si="95"/>
        <v>1656.17484241074</v>
      </c>
      <c r="CX93" s="503">
        <f t="shared" si="95"/>
        <v>1658.6069780291118</v>
      </c>
      <c r="CY93" s="503">
        <f t="shared" si="95"/>
        <v>1753.0619044278392</v>
      </c>
      <c r="CZ93" s="502">
        <v>0</v>
      </c>
      <c r="DA93" s="501">
        <v>0</v>
      </c>
      <c r="DB93" s="501">
        <v>0</v>
      </c>
      <c r="DC93" s="501">
        <v>0</v>
      </c>
      <c r="DD93" s="501">
        <v>0</v>
      </c>
      <c r="DE93" s="501">
        <v>0</v>
      </c>
      <c r="DF93" s="501">
        <v>0</v>
      </c>
      <c r="DG93" s="501">
        <v>0</v>
      </c>
      <c r="DH93" s="501">
        <v>0</v>
      </c>
      <c r="DI93" s="501">
        <v>0</v>
      </c>
      <c r="DJ93" s="501">
        <v>0</v>
      </c>
      <c r="DK93" s="501">
        <v>0</v>
      </c>
      <c r="DL93" s="501">
        <v>0</v>
      </c>
      <c r="DM93" s="501">
        <v>0</v>
      </c>
      <c r="DN93" s="501">
        <v>0</v>
      </c>
      <c r="DO93" s="501">
        <v>0</v>
      </c>
      <c r="DP93" s="501">
        <v>0</v>
      </c>
      <c r="DQ93" s="501">
        <v>0</v>
      </c>
      <c r="DR93" s="501">
        <v>0</v>
      </c>
      <c r="DS93" s="501">
        <v>0</v>
      </c>
      <c r="DT93" s="501">
        <v>0</v>
      </c>
      <c r="DU93" s="501">
        <v>0</v>
      </c>
      <c r="DV93" s="501">
        <v>0</v>
      </c>
      <c r="DW93" s="500">
        <v>0</v>
      </c>
      <c r="DX93" s="470"/>
    </row>
    <row r="94" spans="2:128" x14ac:dyDescent="0.2">
      <c r="B94" s="489" t="s">
        <v>550</v>
      </c>
      <c r="C94" s="488" t="s">
        <v>551</v>
      </c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5"/>
      <c r="Q94" s="485"/>
      <c r="R94" s="487"/>
      <c r="S94" s="486"/>
      <c r="T94" s="487"/>
      <c r="U94" s="486"/>
      <c r="V94" s="485"/>
      <c r="W94" s="485"/>
      <c r="X94" s="484">
        <f t="shared" ref="X94:BC94" si="96">SUMIF($C:$C,"61.10x",X:X)</f>
        <v>0</v>
      </c>
      <c r="Y94" s="484">
        <f t="shared" si="96"/>
        <v>0</v>
      </c>
      <c r="Z94" s="484">
        <f t="shared" si="96"/>
        <v>0</v>
      </c>
      <c r="AA94" s="484">
        <f t="shared" si="96"/>
        <v>0</v>
      </c>
      <c r="AB94" s="484">
        <f t="shared" si="96"/>
        <v>0</v>
      </c>
      <c r="AC94" s="484">
        <f t="shared" si="96"/>
        <v>0</v>
      </c>
      <c r="AD94" s="484">
        <f t="shared" si="96"/>
        <v>0</v>
      </c>
      <c r="AE94" s="484">
        <f t="shared" si="96"/>
        <v>0</v>
      </c>
      <c r="AF94" s="484">
        <f t="shared" si="96"/>
        <v>0</v>
      </c>
      <c r="AG94" s="484">
        <f t="shared" si="96"/>
        <v>0</v>
      </c>
      <c r="AH94" s="484">
        <f t="shared" si="96"/>
        <v>0</v>
      </c>
      <c r="AI94" s="484">
        <f t="shared" si="96"/>
        <v>0</v>
      </c>
      <c r="AJ94" s="484">
        <f t="shared" si="96"/>
        <v>0</v>
      </c>
      <c r="AK94" s="484">
        <f t="shared" si="96"/>
        <v>0</v>
      </c>
      <c r="AL94" s="484">
        <f t="shared" si="96"/>
        <v>0</v>
      </c>
      <c r="AM94" s="484">
        <f t="shared" si="96"/>
        <v>0</v>
      </c>
      <c r="AN94" s="484">
        <f t="shared" si="96"/>
        <v>0</v>
      </c>
      <c r="AO94" s="484">
        <f t="shared" si="96"/>
        <v>0</v>
      </c>
      <c r="AP94" s="484">
        <f t="shared" si="96"/>
        <v>0</v>
      </c>
      <c r="AQ94" s="484">
        <f t="shared" si="96"/>
        <v>0</v>
      </c>
      <c r="AR94" s="484">
        <f t="shared" si="96"/>
        <v>0</v>
      </c>
      <c r="AS94" s="484">
        <f t="shared" si="96"/>
        <v>0</v>
      </c>
      <c r="AT94" s="484">
        <f t="shared" si="96"/>
        <v>0</v>
      </c>
      <c r="AU94" s="484">
        <f t="shared" si="96"/>
        <v>0</v>
      </c>
      <c r="AV94" s="484">
        <f t="shared" si="96"/>
        <v>0</v>
      </c>
      <c r="AW94" s="484">
        <f t="shared" si="96"/>
        <v>0</v>
      </c>
      <c r="AX94" s="484">
        <f t="shared" si="96"/>
        <v>0</v>
      </c>
      <c r="AY94" s="484">
        <f t="shared" si="96"/>
        <v>0</v>
      </c>
      <c r="AZ94" s="484">
        <f t="shared" si="96"/>
        <v>0</v>
      </c>
      <c r="BA94" s="484">
        <f t="shared" si="96"/>
        <v>0</v>
      </c>
      <c r="BB94" s="484">
        <f t="shared" si="96"/>
        <v>0</v>
      </c>
      <c r="BC94" s="484">
        <f t="shared" si="96"/>
        <v>0</v>
      </c>
      <c r="BD94" s="484">
        <f t="shared" ref="BD94:CI94" si="97">SUMIF($C:$C,"61.10x",BD:BD)</f>
        <v>0</v>
      </c>
      <c r="BE94" s="484">
        <f t="shared" si="97"/>
        <v>0</v>
      </c>
      <c r="BF94" s="484">
        <f t="shared" si="97"/>
        <v>0</v>
      </c>
      <c r="BG94" s="484">
        <f t="shared" si="97"/>
        <v>0</v>
      </c>
      <c r="BH94" s="484">
        <f t="shared" si="97"/>
        <v>0</v>
      </c>
      <c r="BI94" s="484">
        <f t="shared" si="97"/>
        <v>0</v>
      </c>
      <c r="BJ94" s="484">
        <f t="shared" si="97"/>
        <v>0</v>
      </c>
      <c r="BK94" s="484">
        <f t="shared" si="97"/>
        <v>0</v>
      </c>
      <c r="BL94" s="484">
        <f t="shared" si="97"/>
        <v>0</v>
      </c>
      <c r="BM94" s="484">
        <f t="shared" si="97"/>
        <v>0</v>
      </c>
      <c r="BN94" s="484">
        <f t="shared" si="97"/>
        <v>0</v>
      </c>
      <c r="BO94" s="484">
        <f t="shared" si="97"/>
        <v>0</v>
      </c>
      <c r="BP94" s="484">
        <f t="shared" si="97"/>
        <v>0</v>
      </c>
      <c r="BQ94" s="484">
        <f t="shared" si="97"/>
        <v>0</v>
      </c>
      <c r="BR94" s="484">
        <f t="shared" si="97"/>
        <v>0</v>
      </c>
      <c r="BS94" s="484">
        <f t="shared" si="97"/>
        <v>0</v>
      </c>
      <c r="BT94" s="484">
        <f t="shared" si="97"/>
        <v>0</v>
      </c>
      <c r="BU94" s="484">
        <f t="shared" si="97"/>
        <v>0</v>
      </c>
      <c r="BV94" s="484">
        <f t="shared" si="97"/>
        <v>0</v>
      </c>
      <c r="BW94" s="484">
        <f t="shared" si="97"/>
        <v>0</v>
      </c>
      <c r="BX94" s="484">
        <f t="shared" si="97"/>
        <v>0</v>
      </c>
      <c r="BY94" s="484">
        <f t="shared" si="97"/>
        <v>0</v>
      </c>
      <c r="BZ94" s="484">
        <f t="shared" si="97"/>
        <v>0</v>
      </c>
      <c r="CA94" s="484">
        <f t="shared" si="97"/>
        <v>0</v>
      </c>
      <c r="CB94" s="484">
        <f t="shared" si="97"/>
        <v>0</v>
      </c>
      <c r="CC94" s="484">
        <f t="shared" si="97"/>
        <v>0</v>
      </c>
      <c r="CD94" s="484">
        <f t="shared" si="97"/>
        <v>0</v>
      </c>
      <c r="CE94" s="484">
        <f t="shared" si="97"/>
        <v>0</v>
      </c>
      <c r="CF94" s="484">
        <f t="shared" si="97"/>
        <v>0</v>
      </c>
      <c r="CG94" s="484">
        <f t="shared" si="97"/>
        <v>0</v>
      </c>
      <c r="CH94" s="484">
        <f t="shared" si="97"/>
        <v>0</v>
      </c>
      <c r="CI94" s="484">
        <f t="shared" si="97"/>
        <v>0</v>
      </c>
      <c r="CJ94" s="484">
        <f t="shared" ref="CJ94:DO94" si="98">SUMIF($C:$C,"61.10x",CJ:CJ)</f>
        <v>0</v>
      </c>
      <c r="CK94" s="484">
        <f t="shared" si="98"/>
        <v>0</v>
      </c>
      <c r="CL94" s="484">
        <f t="shared" si="98"/>
        <v>0</v>
      </c>
      <c r="CM94" s="484">
        <f t="shared" si="98"/>
        <v>0</v>
      </c>
      <c r="CN94" s="484">
        <f t="shared" si="98"/>
        <v>0</v>
      </c>
      <c r="CO94" s="484">
        <f t="shared" si="98"/>
        <v>0</v>
      </c>
      <c r="CP94" s="484">
        <f t="shared" si="98"/>
        <v>0</v>
      </c>
      <c r="CQ94" s="484">
        <f t="shared" si="98"/>
        <v>0</v>
      </c>
      <c r="CR94" s="484">
        <f t="shared" si="98"/>
        <v>0</v>
      </c>
      <c r="CS94" s="484">
        <f t="shared" si="98"/>
        <v>0</v>
      </c>
      <c r="CT94" s="484">
        <f t="shared" si="98"/>
        <v>0</v>
      </c>
      <c r="CU94" s="484">
        <f t="shared" si="98"/>
        <v>0</v>
      </c>
      <c r="CV94" s="484">
        <f t="shared" si="98"/>
        <v>0</v>
      </c>
      <c r="CW94" s="484">
        <f t="shared" si="98"/>
        <v>0</v>
      </c>
      <c r="CX94" s="484">
        <f t="shared" si="98"/>
        <v>0</v>
      </c>
      <c r="CY94" s="483">
        <f t="shared" si="98"/>
        <v>0</v>
      </c>
      <c r="CZ94" s="482">
        <f t="shared" si="98"/>
        <v>0</v>
      </c>
      <c r="DA94" s="482">
        <f t="shared" si="98"/>
        <v>0</v>
      </c>
      <c r="DB94" s="482">
        <f t="shared" si="98"/>
        <v>0</v>
      </c>
      <c r="DC94" s="482">
        <f t="shared" si="98"/>
        <v>0</v>
      </c>
      <c r="DD94" s="482">
        <f t="shared" si="98"/>
        <v>0</v>
      </c>
      <c r="DE94" s="482">
        <f t="shared" si="98"/>
        <v>0</v>
      </c>
      <c r="DF94" s="482">
        <f t="shared" si="98"/>
        <v>0</v>
      </c>
      <c r="DG94" s="482">
        <f t="shared" si="98"/>
        <v>0</v>
      </c>
      <c r="DH94" s="482">
        <f t="shared" si="98"/>
        <v>0</v>
      </c>
      <c r="DI94" s="482">
        <f t="shared" si="98"/>
        <v>0</v>
      </c>
      <c r="DJ94" s="482">
        <f t="shared" si="98"/>
        <v>0</v>
      </c>
      <c r="DK94" s="482">
        <f t="shared" si="98"/>
        <v>0</v>
      </c>
      <c r="DL94" s="482">
        <f t="shared" si="98"/>
        <v>0</v>
      </c>
      <c r="DM94" s="482">
        <f t="shared" si="98"/>
        <v>0</v>
      </c>
      <c r="DN94" s="482">
        <f t="shared" si="98"/>
        <v>0</v>
      </c>
      <c r="DO94" s="482">
        <f t="shared" si="98"/>
        <v>0</v>
      </c>
      <c r="DP94" s="482">
        <f t="shared" ref="DP94:DW94" si="99">SUMIF($C:$C,"61.10x",DP:DP)</f>
        <v>0</v>
      </c>
      <c r="DQ94" s="482">
        <f t="shared" si="99"/>
        <v>0</v>
      </c>
      <c r="DR94" s="482">
        <f t="shared" si="99"/>
        <v>0</v>
      </c>
      <c r="DS94" s="482">
        <f t="shared" si="99"/>
        <v>0</v>
      </c>
      <c r="DT94" s="482">
        <f t="shared" si="99"/>
        <v>0</v>
      </c>
      <c r="DU94" s="482">
        <f t="shared" si="99"/>
        <v>0</v>
      </c>
      <c r="DV94" s="482">
        <f t="shared" si="99"/>
        <v>0</v>
      </c>
      <c r="DW94" s="481">
        <f t="shared" si="99"/>
        <v>0</v>
      </c>
      <c r="DX94" s="470"/>
    </row>
    <row r="95" spans="2:128" x14ac:dyDescent="0.2">
      <c r="B95" s="479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4"/>
      <c r="R95" s="474"/>
      <c r="S95" s="474"/>
      <c r="T95" s="474"/>
      <c r="U95" s="474"/>
      <c r="V95" s="475"/>
      <c r="W95" s="475"/>
      <c r="X95" s="475"/>
      <c r="Y95" s="475"/>
      <c r="Z95" s="475"/>
      <c r="AA95" s="475"/>
      <c r="AB95" s="475"/>
      <c r="AC95" s="475"/>
      <c r="AD95" s="475"/>
      <c r="AE95" s="475"/>
      <c r="AF95" s="475"/>
      <c r="AG95" s="475"/>
      <c r="AH95" s="475"/>
      <c r="AI95" s="475"/>
      <c r="AJ95" s="475"/>
      <c r="AK95" s="475"/>
      <c r="AL95" s="475"/>
      <c r="AM95" s="475"/>
      <c r="AN95" s="475"/>
      <c r="AO95" s="475"/>
      <c r="AP95" s="475"/>
      <c r="AQ95" s="475"/>
      <c r="AR95" s="475"/>
      <c r="AS95" s="475"/>
      <c r="AT95" s="475"/>
      <c r="AU95" s="475"/>
      <c r="AV95" s="475"/>
      <c r="AW95" s="475"/>
      <c r="AX95" s="475"/>
      <c r="AY95" s="475"/>
      <c r="AZ95" s="475"/>
      <c r="BA95" s="475"/>
      <c r="BB95" s="475"/>
      <c r="BC95" s="475"/>
      <c r="BD95" s="475"/>
      <c r="BE95" s="475"/>
      <c r="BF95" s="475"/>
      <c r="BG95" s="475"/>
      <c r="BH95" s="475"/>
      <c r="BI95" s="475"/>
      <c r="BJ95" s="475"/>
      <c r="BK95" s="475"/>
      <c r="BL95" s="475"/>
      <c r="BM95" s="475"/>
      <c r="BN95" s="475"/>
      <c r="BO95" s="475"/>
      <c r="BP95" s="475"/>
      <c r="BQ95" s="475"/>
      <c r="BR95" s="475"/>
      <c r="BS95" s="475"/>
      <c r="BT95" s="475"/>
      <c r="BU95" s="475"/>
      <c r="BV95" s="475"/>
      <c r="BW95" s="475"/>
      <c r="BX95" s="475"/>
      <c r="BY95" s="475"/>
      <c r="BZ95" s="475"/>
      <c r="CA95" s="475"/>
      <c r="CB95" s="475"/>
      <c r="CC95" s="475"/>
      <c r="CD95" s="474"/>
      <c r="CE95" s="474"/>
      <c r="CF95" s="474"/>
      <c r="CG95" s="474"/>
      <c r="CH95" s="474"/>
      <c r="CI95" s="474"/>
      <c r="CJ95" s="474"/>
      <c r="CK95" s="474"/>
      <c r="CL95" s="474"/>
      <c r="CM95" s="474"/>
      <c r="CN95" s="474"/>
      <c r="CO95" s="474"/>
      <c r="CP95" s="474"/>
      <c r="CQ95" s="474"/>
      <c r="CR95" s="474"/>
      <c r="CS95" s="474"/>
      <c r="CT95" s="474"/>
      <c r="CU95" s="474"/>
      <c r="CV95" s="474"/>
      <c r="CW95" s="474"/>
      <c r="CX95" s="474"/>
      <c r="CY95" s="474"/>
      <c r="CZ95" s="474"/>
      <c r="DA95" s="474"/>
      <c r="DB95" s="474"/>
      <c r="DC95" s="474"/>
      <c r="DD95" s="474"/>
      <c r="DE95" s="474"/>
      <c r="DF95" s="474"/>
      <c r="DG95" s="474"/>
      <c r="DH95" s="474"/>
      <c r="DI95" s="474"/>
      <c r="DJ95" s="474"/>
      <c r="DK95" s="474"/>
      <c r="DL95" s="474"/>
      <c r="DM95" s="474"/>
      <c r="DN95" s="474"/>
      <c r="DO95" s="474"/>
      <c r="DP95" s="474"/>
      <c r="DQ95" s="474"/>
      <c r="DR95" s="474"/>
      <c r="DS95" s="474"/>
      <c r="DT95" s="474"/>
      <c r="DU95" s="474"/>
      <c r="DV95" s="474"/>
      <c r="DW95" s="474"/>
      <c r="DX95" s="470"/>
    </row>
    <row r="96" spans="2:128" x14ac:dyDescent="0.2">
      <c r="B96" s="479"/>
      <c r="C96" s="474"/>
      <c r="D96" s="474"/>
      <c r="E96" s="474"/>
      <c r="F96" s="480"/>
      <c r="G96" s="474"/>
      <c r="H96" s="474"/>
      <c r="I96" s="474"/>
      <c r="J96" s="474"/>
      <c r="K96" s="474"/>
      <c r="L96" s="474"/>
      <c r="M96" s="474"/>
      <c r="N96" s="474"/>
      <c r="O96" s="474"/>
      <c r="P96" s="474" t="s">
        <v>552</v>
      </c>
      <c r="Q96" s="474"/>
      <c r="R96" s="474"/>
      <c r="S96" s="474"/>
      <c r="T96" s="474"/>
      <c r="U96" s="474"/>
      <c r="V96" s="475"/>
      <c r="W96" s="475"/>
      <c r="X96" s="475"/>
      <c r="Y96" s="475"/>
      <c r="Z96" s="475"/>
      <c r="AA96" s="475"/>
      <c r="AB96" s="475"/>
      <c r="AC96" s="475"/>
      <c r="AD96" s="475"/>
      <c r="AE96" s="475"/>
      <c r="AF96" s="475"/>
      <c r="AG96" s="475"/>
      <c r="AH96" s="475"/>
      <c r="AI96" s="475"/>
      <c r="AJ96" s="475"/>
      <c r="AK96" s="475"/>
      <c r="AL96" s="475"/>
      <c r="AM96" s="475"/>
      <c r="AN96" s="475"/>
      <c r="AO96" s="475"/>
      <c r="AP96" s="475"/>
      <c r="AQ96" s="475"/>
      <c r="AR96" s="475"/>
      <c r="AS96" s="475"/>
      <c r="AT96" s="475"/>
      <c r="AU96" s="475"/>
      <c r="AV96" s="475"/>
      <c r="AW96" s="475"/>
      <c r="AX96" s="475"/>
      <c r="AY96" s="475"/>
      <c r="AZ96" s="475"/>
      <c r="BA96" s="475"/>
      <c r="BB96" s="475"/>
      <c r="BC96" s="475"/>
      <c r="BD96" s="475"/>
      <c r="BE96" s="475"/>
      <c r="BF96" s="475"/>
      <c r="BG96" s="475"/>
      <c r="BH96" s="475"/>
      <c r="BI96" s="475"/>
      <c r="BJ96" s="475"/>
      <c r="BK96" s="475"/>
      <c r="BL96" s="475"/>
      <c r="BM96" s="475"/>
      <c r="BN96" s="475"/>
      <c r="BO96" s="475"/>
      <c r="BP96" s="475"/>
      <c r="BQ96" s="475"/>
      <c r="BR96" s="475"/>
      <c r="BS96" s="475"/>
      <c r="BT96" s="475"/>
      <c r="BU96" s="475"/>
      <c r="BV96" s="475"/>
      <c r="BW96" s="475"/>
      <c r="BX96" s="475"/>
      <c r="BY96" s="475"/>
      <c r="BZ96" s="475"/>
      <c r="CA96" s="475"/>
      <c r="CB96" s="475"/>
      <c r="CC96" s="475"/>
      <c r="CD96" s="474"/>
      <c r="CE96" s="474"/>
      <c r="CF96" s="474"/>
      <c r="CG96" s="474"/>
      <c r="CH96" s="474"/>
      <c r="CI96" s="474"/>
      <c r="CJ96" s="474"/>
      <c r="CK96" s="474"/>
      <c r="CL96" s="474"/>
      <c r="CM96" s="474"/>
      <c r="CN96" s="474"/>
      <c r="CO96" s="474"/>
      <c r="CP96" s="474"/>
      <c r="CQ96" s="474"/>
      <c r="CR96" s="474"/>
      <c r="CS96" s="474"/>
      <c r="CT96" s="474"/>
      <c r="CU96" s="474"/>
      <c r="CV96" s="474"/>
      <c r="CW96" s="474"/>
      <c r="CX96" s="474"/>
      <c r="CY96" s="474"/>
      <c r="CZ96" s="474"/>
      <c r="DA96" s="474"/>
      <c r="DB96" s="474"/>
      <c r="DC96" s="474"/>
      <c r="DD96" s="474"/>
      <c r="DE96" s="474"/>
      <c r="DF96" s="474"/>
      <c r="DG96" s="474"/>
      <c r="DH96" s="474"/>
      <c r="DI96" s="474"/>
      <c r="DJ96" s="474"/>
      <c r="DK96" s="474"/>
      <c r="DL96" s="474"/>
      <c r="DM96" s="474"/>
      <c r="DN96" s="474"/>
      <c r="DO96" s="474"/>
      <c r="DP96" s="474"/>
      <c r="DQ96" s="474"/>
      <c r="DR96" s="474"/>
      <c r="DS96" s="474"/>
      <c r="DT96" s="474"/>
      <c r="DU96" s="474"/>
      <c r="DV96" s="474"/>
      <c r="DW96" s="474"/>
      <c r="DX96" s="470"/>
    </row>
    <row r="97" spans="2:128" x14ac:dyDescent="0.2">
      <c r="B97" s="479"/>
      <c r="C97" s="474"/>
      <c r="D97" s="474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5"/>
      <c r="W97" s="475"/>
      <c r="X97" s="475"/>
      <c r="Y97" s="475"/>
      <c r="Z97" s="475"/>
      <c r="AA97" s="475"/>
      <c r="AB97" s="475"/>
      <c r="AC97" s="475"/>
      <c r="AD97" s="475"/>
      <c r="AE97" s="475"/>
      <c r="AF97" s="475"/>
      <c r="AG97" s="475"/>
      <c r="AH97" s="475"/>
      <c r="AI97" s="475"/>
      <c r="AJ97" s="475"/>
      <c r="AK97" s="475"/>
      <c r="AL97" s="475"/>
      <c r="AM97" s="475"/>
      <c r="AN97" s="475"/>
      <c r="AO97" s="475"/>
      <c r="AP97" s="475"/>
      <c r="AQ97" s="475"/>
      <c r="AR97" s="475"/>
      <c r="AS97" s="475"/>
      <c r="AT97" s="475"/>
      <c r="AU97" s="475"/>
      <c r="AV97" s="475"/>
      <c r="AW97" s="475"/>
      <c r="AX97" s="475"/>
      <c r="AY97" s="475"/>
      <c r="AZ97" s="475"/>
      <c r="BA97" s="475"/>
      <c r="BB97" s="475"/>
      <c r="BC97" s="475"/>
      <c r="BD97" s="475"/>
      <c r="BE97" s="475"/>
      <c r="BF97" s="475"/>
      <c r="BG97" s="475"/>
      <c r="BH97" s="475"/>
      <c r="BI97" s="475"/>
      <c r="BJ97" s="475"/>
      <c r="BK97" s="475"/>
      <c r="BL97" s="475"/>
      <c r="BM97" s="475"/>
      <c r="BN97" s="475"/>
      <c r="BO97" s="475"/>
      <c r="BP97" s="475"/>
      <c r="BQ97" s="475"/>
      <c r="BR97" s="475"/>
      <c r="BS97" s="475"/>
      <c r="BT97" s="475"/>
      <c r="BU97" s="475"/>
      <c r="BV97" s="475"/>
      <c r="BW97" s="475"/>
      <c r="BX97" s="475"/>
      <c r="BY97" s="475"/>
      <c r="BZ97" s="475"/>
      <c r="CA97" s="475"/>
      <c r="CB97" s="475"/>
      <c r="CC97" s="475"/>
      <c r="CD97" s="474"/>
      <c r="CE97" s="474"/>
      <c r="CF97" s="474"/>
      <c r="CG97" s="474"/>
      <c r="CH97" s="474"/>
      <c r="CI97" s="474"/>
      <c r="CJ97" s="474"/>
      <c r="CK97" s="474"/>
      <c r="CL97" s="474"/>
      <c r="CM97" s="474"/>
      <c r="CN97" s="474"/>
      <c r="CO97" s="474"/>
      <c r="CP97" s="474"/>
      <c r="CQ97" s="474"/>
      <c r="CR97" s="474"/>
      <c r="CS97" s="474"/>
      <c r="CT97" s="474"/>
      <c r="CU97" s="474"/>
      <c r="CV97" s="474"/>
      <c r="CW97" s="474"/>
      <c r="CX97" s="474"/>
      <c r="CY97" s="474"/>
      <c r="CZ97" s="474"/>
      <c r="DA97" s="474"/>
      <c r="DB97" s="474"/>
      <c r="DC97" s="474"/>
      <c r="DD97" s="474"/>
      <c r="DE97" s="474"/>
      <c r="DF97" s="474"/>
      <c r="DG97" s="474"/>
      <c r="DH97" s="474"/>
      <c r="DI97" s="474"/>
      <c r="DJ97" s="474"/>
      <c r="DK97" s="474"/>
      <c r="DL97" s="474"/>
      <c r="DM97" s="474"/>
      <c r="DN97" s="474"/>
      <c r="DO97" s="474"/>
      <c r="DP97" s="474"/>
      <c r="DQ97" s="474"/>
      <c r="DR97" s="474"/>
      <c r="DS97" s="474"/>
      <c r="DT97" s="474"/>
      <c r="DU97" s="474"/>
      <c r="DV97" s="474"/>
      <c r="DW97" s="474"/>
      <c r="DX97" s="470"/>
    </row>
    <row r="98" spans="2:128" x14ac:dyDescent="0.2">
      <c r="B98" s="479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474"/>
      <c r="O98" s="474"/>
      <c r="P98" s="474"/>
      <c r="Q98" s="474"/>
      <c r="R98" s="474"/>
      <c r="S98" s="474"/>
      <c r="T98" s="474"/>
      <c r="U98" s="474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475"/>
      <c r="AG98" s="475"/>
      <c r="AH98" s="475"/>
      <c r="AI98" s="475"/>
      <c r="AJ98" s="475"/>
      <c r="AK98" s="475"/>
      <c r="AL98" s="475"/>
      <c r="AM98" s="475"/>
      <c r="AN98" s="475"/>
      <c r="AO98" s="475"/>
      <c r="AP98" s="475"/>
      <c r="AQ98" s="475"/>
      <c r="AR98" s="475"/>
      <c r="AS98" s="475"/>
      <c r="AT98" s="475"/>
      <c r="AU98" s="475"/>
      <c r="AV98" s="475"/>
      <c r="AW98" s="475"/>
      <c r="AX98" s="475"/>
      <c r="AY98" s="475"/>
      <c r="AZ98" s="475"/>
      <c r="BA98" s="475"/>
      <c r="BB98" s="475"/>
      <c r="BC98" s="475"/>
      <c r="BD98" s="475"/>
      <c r="BE98" s="475"/>
      <c r="BF98" s="475"/>
      <c r="BG98" s="475"/>
      <c r="BH98" s="475"/>
      <c r="BI98" s="475"/>
      <c r="BJ98" s="475"/>
      <c r="BK98" s="475"/>
      <c r="BL98" s="475"/>
      <c r="BM98" s="475"/>
      <c r="BN98" s="475"/>
      <c r="BO98" s="475"/>
      <c r="BP98" s="475"/>
      <c r="BQ98" s="475"/>
      <c r="BR98" s="475"/>
      <c r="BS98" s="475"/>
      <c r="BT98" s="475"/>
      <c r="BU98" s="475"/>
      <c r="BV98" s="475"/>
      <c r="BW98" s="475"/>
      <c r="BX98" s="475"/>
      <c r="BY98" s="475"/>
      <c r="BZ98" s="475"/>
      <c r="CA98" s="475"/>
      <c r="CB98" s="475"/>
      <c r="CC98" s="475"/>
      <c r="CD98" s="474"/>
      <c r="CE98" s="474"/>
      <c r="CF98" s="474"/>
      <c r="CG98" s="474"/>
      <c r="CH98" s="474"/>
      <c r="CI98" s="474"/>
      <c r="CJ98" s="474"/>
      <c r="CK98" s="474"/>
      <c r="CL98" s="474"/>
      <c r="CM98" s="474"/>
      <c r="CN98" s="474"/>
      <c r="CO98" s="474"/>
      <c r="CP98" s="474"/>
      <c r="CQ98" s="474"/>
      <c r="CR98" s="474"/>
      <c r="CS98" s="474"/>
      <c r="CT98" s="474"/>
      <c r="CU98" s="474"/>
      <c r="CV98" s="474"/>
      <c r="CW98" s="474"/>
      <c r="CX98" s="474"/>
      <c r="CY98" s="474"/>
      <c r="CZ98" s="474"/>
      <c r="DA98" s="474"/>
      <c r="DB98" s="474"/>
      <c r="DC98" s="474"/>
      <c r="DD98" s="474"/>
      <c r="DE98" s="474"/>
      <c r="DF98" s="474"/>
      <c r="DG98" s="474"/>
      <c r="DH98" s="474"/>
      <c r="DI98" s="474"/>
      <c r="DJ98" s="474"/>
      <c r="DK98" s="474"/>
      <c r="DL98" s="474"/>
      <c r="DM98" s="474"/>
      <c r="DN98" s="474"/>
      <c r="DO98" s="474"/>
      <c r="DP98" s="474"/>
      <c r="DQ98" s="474"/>
      <c r="DR98" s="474"/>
      <c r="DS98" s="474"/>
      <c r="DT98" s="474"/>
      <c r="DU98" s="474"/>
      <c r="DV98" s="474"/>
      <c r="DW98" s="474"/>
      <c r="DX98" s="470"/>
    </row>
    <row r="99" spans="2:128" x14ac:dyDescent="0.2">
      <c r="B99" s="479"/>
      <c r="C99" s="474"/>
      <c r="D99" s="474"/>
      <c r="E99" s="474"/>
      <c r="F99" s="474"/>
      <c r="G99" s="474"/>
      <c r="H99" s="474"/>
      <c r="I99" s="474"/>
      <c r="J99" s="474"/>
      <c r="K99" s="474"/>
      <c r="L99" s="474"/>
      <c r="M99" s="474"/>
      <c r="N99" s="474"/>
      <c r="O99" s="474"/>
      <c r="P99" s="474"/>
      <c r="Q99" s="474"/>
      <c r="R99" s="474"/>
      <c r="S99" s="474"/>
      <c r="T99" s="474"/>
      <c r="U99" s="474"/>
      <c r="V99" s="475"/>
      <c r="W99" s="475"/>
      <c r="X99" s="475"/>
      <c r="Y99" s="475"/>
      <c r="Z99" s="475"/>
      <c r="AA99" s="475"/>
      <c r="AB99" s="475"/>
      <c r="AC99" s="475"/>
      <c r="AD99" s="475"/>
      <c r="AE99" s="475"/>
      <c r="AF99" s="475"/>
      <c r="AG99" s="475"/>
      <c r="AH99" s="475"/>
      <c r="AI99" s="475"/>
      <c r="AJ99" s="475"/>
      <c r="AK99" s="475"/>
      <c r="AL99" s="475"/>
      <c r="AM99" s="475"/>
      <c r="AN99" s="475"/>
      <c r="AO99" s="475"/>
      <c r="AP99" s="475"/>
      <c r="AQ99" s="475"/>
      <c r="AR99" s="475"/>
      <c r="AS99" s="475"/>
      <c r="AT99" s="475"/>
      <c r="AU99" s="475"/>
      <c r="AV99" s="475"/>
      <c r="AW99" s="475"/>
      <c r="AX99" s="475"/>
      <c r="AY99" s="475"/>
      <c r="AZ99" s="475"/>
      <c r="BA99" s="475"/>
      <c r="BB99" s="475"/>
      <c r="BC99" s="475"/>
      <c r="BD99" s="475"/>
      <c r="BE99" s="475"/>
      <c r="BF99" s="475"/>
      <c r="BG99" s="475"/>
      <c r="BH99" s="475"/>
      <c r="BI99" s="475"/>
      <c r="BJ99" s="475"/>
      <c r="BK99" s="475"/>
      <c r="BL99" s="475"/>
      <c r="BM99" s="475"/>
      <c r="BN99" s="475"/>
      <c r="BO99" s="475"/>
      <c r="BP99" s="475"/>
      <c r="BQ99" s="475"/>
      <c r="BR99" s="475"/>
      <c r="BS99" s="475"/>
      <c r="BT99" s="475"/>
      <c r="BU99" s="475"/>
      <c r="BV99" s="475"/>
      <c r="BW99" s="475"/>
      <c r="BX99" s="475"/>
      <c r="BY99" s="475"/>
      <c r="BZ99" s="475"/>
      <c r="CA99" s="475"/>
      <c r="CB99" s="475"/>
      <c r="CC99" s="475"/>
      <c r="CD99" s="474"/>
      <c r="CE99" s="474"/>
      <c r="CF99" s="474"/>
      <c r="CG99" s="474"/>
      <c r="CH99" s="474"/>
      <c r="CI99" s="474"/>
      <c r="CJ99" s="474"/>
      <c r="CK99" s="474"/>
      <c r="CL99" s="474"/>
      <c r="CM99" s="474"/>
      <c r="CN99" s="474"/>
      <c r="CO99" s="474"/>
      <c r="CP99" s="474"/>
      <c r="CQ99" s="474"/>
      <c r="CR99" s="474"/>
      <c r="CS99" s="474"/>
      <c r="CT99" s="474"/>
      <c r="CU99" s="474"/>
      <c r="CV99" s="474"/>
      <c r="CW99" s="474"/>
      <c r="CX99" s="474"/>
      <c r="CY99" s="474"/>
      <c r="CZ99" s="474"/>
      <c r="DA99" s="474"/>
      <c r="DB99" s="474"/>
      <c r="DC99" s="474"/>
      <c r="DD99" s="474"/>
      <c r="DE99" s="474"/>
      <c r="DF99" s="474"/>
      <c r="DG99" s="474"/>
      <c r="DH99" s="474"/>
      <c r="DI99" s="474"/>
      <c r="DJ99" s="474"/>
      <c r="DK99" s="474"/>
      <c r="DL99" s="474"/>
      <c r="DM99" s="474"/>
      <c r="DN99" s="474"/>
      <c r="DO99" s="474"/>
      <c r="DP99" s="474"/>
      <c r="DQ99" s="474"/>
      <c r="DR99" s="474"/>
      <c r="DS99" s="474"/>
      <c r="DT99" s="474"/>
      <c r="DU99" s="474"/>
      <c r="DV99" s="474"/>
      <c r="DW99" s="474"/>
      <c r="DX99" s="470"/>
    </row>
    <row r="100" spans="2:128" x14ac:dyDescent="0.2">
      <c r="B100" s="479"/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  <c r="O100" s="474"/>
      <c r="P100" s="474"/>
      <c r="Q100" s="474"/>
      <c r="R100" s="474"/>
      <c r="S100" s="474"/>
      <c r="T100" s="474"/>
      <c r="U100" s="474"/>
      <c r="V100" s="475"/>
      <c r="W100" s="475"/>
      <c r="X100" s="475"/>
      <c r="Y100" s="475"/>
      <c r="Z100" s="475"/>
      <c r="AA100" s="475"/>
      <c r="AB100" s="475"/>
      <c r="AC100" s="475"/>
      <c r="AD100" s="475"/>
      <c r="AE100" s="475"/>
      <c r="AF100" s="475"/>
      <c r="AG100" s="475"/>
      <c r="AH100" s="475"/>
      <c r="AI100" s="475"/>
      <c r="AJ100" s="475"/>
      <c r="AK100" s="475"/>
      <c r="AL100" s="475"/>
      <c r="AM100" s="475"/>
      <c r="AN100" s="475"/>
      <c r="AO100" s="475"/>
      <c r="AP100" s="475"/>
      <c r="AQ100" s="475"/>
      <c r="AR100" s="475"/>
      <c r="AS100" s="475"/>
      <c r="AT100" s="475"/>
      <c r="AU100" s="475"/>
      <c r="AV100" s="475"/>
      <c r="AW100" s="475"/>
      <c r="AX100" s="475"/>
      <c r="AY100" s="475"/>
      <c r="AZ100" s="475"/>
      <c r="BA100" s="475"/>
      <c r="BB100" s="475"/>
      <c r="BC100" s="475"/>
      <c r="BD100" s="475"/>
      <c r="BE100" s="475"/>
      <c r="BF100" s="475"/>
      <c r="BG100" s="475"/>
      <c r="BH100" s="475"/>
      <c r="BI100" s="475"/>
      <c r="BJ100" s="475"/>
      <c r="BK100" s="475"/>
      <c r="BL100" s="475"/>
      <c r="BM100" s="475"/>
      <c r="BN100" s="475"/>
      <c r="BO100" s="475"/>
      <c r="BP100" s="475"/>
      <c r="BQ100" s="475"/>
      <c r="BR100" s="475"/>
      <c r="BS100" s="475"/>
      <c r="BT100" s="475"/>
      <c r="BU100" s="475"/>
      <c r="BV100" s="475"/>
      <c r="BW100" s="475"/>
      <c r="BX100" s="475"/>
      <c r="BY100" s="475"/>
      <c r="BZ100" s="475"/>
      <c r="CA100" s="475"/>
      <c r="CB100" s="475"/>
      <c r="CC100" s="475"/>
      <c r="CD100" s="474"/>
      <c r="CE100" s="474"/>
      <c r="CF100" s="474"/>
      <c r="CG100" s="474"/>
      <c r="CH100" s="474"/>
      <c r="CI100" s="474"/>
      <c r="CJ100" s="474"/>
      <c r="CK100" s="474"/>
      <c r="CL100" s="474"/>
      <c r="CM100" s="474"/>
      <c r="CN100" s="474"/>
      <c r="CO100" s="474"/>
      <c r="CP100" s="474"/>
      <c r="CQ100" s="474"/>
      <c r="CR100" s="474"/>
      <c r="CS100" s="474"/>
      <c r="CT100" s="474"/>
      <c r="CU100" s="474"/>
      <c r="CV100" s="474"/>
      <c r="CW100" s="474"/>
      <c r="CX100" s="474"/>
      <c r="CY100" s="474"/>
      <c r="CZ100" s="474"/>
      <c r="DA100" s="474"/>
      <c r="DB100" s="474"/>
      <c r="DC100" s="474"/>
      <c r="DD100" s="474"/>
      <c r="DE100" s="474"/>
      <c r="DF100" s="474"/>
      <c r="DG100" s="474"/>
      <c r="DH100" s="474"/>
      <c r="DI100" s="474"/>
      <c r="DJ100" s="474"/>
      <c r="DK100" s="474"/>
      <c r="DL100" s="474"/>
      <c r="DM100" s="474"/>
      <c r="DN100" s="474"/>
      <c r="DO100" s="474"/>
      <c r="DP100" s="474"/>
      <c r="DQ100" s="474"/>
      <c r="DR100" s="474"/>
      <c r="DS100" s="474"/>
      <c r="DT100" s="474"/>
      <c r="DU100" s="474"/>
      <c r="DV100" s="474"/>
      <c r="DW100" s="474"/>
      <c r="DX100" s="470"/>
    </row>
    <row r="101" spans="2:128" x14ac:dyDescent="0.2">
      <c r="B101" s="479"/>
      <c r="C101" s="474"/>
      <c r="D101" s="474"/>
      <c r="E101" s="474"/>
      <c r="F101" s="474"/>
      <c r="G101" s="474"/>
      <c r="H101" s="474"/>
      <c r="I101" s="474"/>
      <c r="J101" s="474"/>
      <c r="K101" s="474"/>
      <c r="L101" s="474"/>
      <c r="M101" s="474"/>
      <c r="N101" s="474"/>
      <c r="O101" s="474"/>
      <c r="P101" s="474"/>
      <c r="Q101" s="474"/>
      <c r="R101" s="474"/>
      <c r="S101" s="474"/>
      <c r="T101" s="474"/>
      <c r="U101" s="474"/>
      <c r="V101" s="475"/>
      <c r="W101" s="475"/>
      <c r="X101" s="475"/>
      <c r="Y101" s="475"/>
      <c r="Z101" s="475"/>
      <c r="AA101" s="475"/>
      <c r="AB101" s="475"/>
      <c r="AC101" s="475"/>
      <c r="AD101" s="475"/>
      <c r="AE101" s="475"/>
      <c r="AF101" s="475"/>
      <c r="AG101" s="475"/>
      <c r="AH101" s="475"/>
      <c r="AI101" s="475"/>
      <c r="AJ101" s="475"/>
      <c r="AK101" s="475"/>
      <c r="AL101" s="475"/>
      <c r="AM101" s="475"/>
      <c r="AN101" s="475"/>
      <c r="AO101" s="475"/>
      <c r="AP101" s="475"/>
      <c r="AQ101" s="475"/>
      <c r="AR101" s="475"/>
      <c r="AS101" s="475"/>
      <c r="AT101" s="475"/>
      <c r="AU101" s="475"/>
      <c r="AV101" s="475"/>
      <c r="AW101" s="475"/>
      <c r="AX101" s="475"/>
      <c r="AY101" s="475"/>
      <c r="AZ101" s="475"/>
      <c r="BA101" s="475"/>
      <c r="BB101" s="475"/>
      <c r="BC101" s="475"/>
      <c r="BD101" s="475"/>
      <c r="BE101" s="475"/>
      <c r="BF101" s="475"/>
      <c r="BG101" s="475"/>
      <c r="BH101" s="475"/>
      <c r="BI101" s="475"/>
      <c r="BJ101" s="475"/>
      <c r="BK101" s="475"/>
      <c r="BL101" s="475"/>
      <c r="BM101" s="475"/>
      <c r="BN101" s="475"/>
      <c r="BO101" s="475"/>
      <c r="BP101" s="475"/>
      <c r="BQ101" s="475"/>
      <c r="BR101" s="475"/>
      <c r="BS101" s="475"/>
      <c r="BT101" s="475"/>
      <c r="BU101" s="475"/>
      <c r="BV101" s="475"/>
      <c r="BW101" s="475"/>
      <c r="BX101" s="475"/>
      <c r="BY101" s="475"/>
      <c r="BZ101" s="475"/>
      <c r="CA101" s="475"/>
      <c r="CB101" s="475"/>
      <c r="CC101" s="475"/>
      <c r="CD101" s="474"/>
      <c r="CE101" s="474"/>
      <c r="CF101" s="474"/>
      <c r="CG101" s="474"/>
      <c r="CH101" s="474"/>
      <c r="CI101" s="474"/>
      <c r="CJ101" s="474"/>
      <c r="CK101" s="474"/>
      <c r="CL101" s="474"/>
      <c r="CM101" s="474"/>
      <c r="CN101" s="474"/>
      <c r="CO101" s="474"/>
      <c r="CP101" s="474"/>
      <c r="CQ101" s="474"/>
      <c r="CR101" s="474"/>
      <c r="CS101" s="474"/>
      <c r="CT101" s="474"/>
      <c r="CU101" s="474"/>
      <c r="CV101" s="474"/>
      <c r="CW101" s="474"/>
      <c r="CX101" s="474"/>
      <c r="CY101" s="474"/>
      <c r="CZ101" s="474"/>
      <c r="DA101" s="474"/>
      <c r="DB101" s="474"/>
      <c r="DC101" s="474"/>
      <c r="DD101" s="474"/>
      <c r="DE101" s="474"/>
      <c r="DF101" s="474"/>
      <c r="DG101" s="474"/>
      <c r="DH101" s="474"/>
      <c r="DI101" s="474"/>
      <c r="DJ101" s="474"/>
      <c r="DK101" s="474"/>
      <c r="DL101" s="474"/>
      <c r="DM101" s="474"/>
      <c r="DN101" s="474"/>
      <c r="DO101" s="474"/>
      <c r="DP101" s="474"/>
      <c r="DQ101" s="474"/>
      <c r="DR101" s="474"/>
      <c r="DS101" s="474"/>
      <c r="DT101" s="474"/>
      <c r="DU101" s="474"/>
      <c r="DV101" s="474"/>
      <c r="DW101" s="474"/>
      <c r="DX101" s="470"/>
    </row>
    <row r="102" spans="2:128" x14ac:dyDescent="0.2">
      <c r="B102" s="479"/>
      <c r="C102" s="474"/>
      <c r="D102" s="474"/>
      <c r="E102" s="474"/>
      <c r="F102" s="474"/>
      <c r="G102" s="474"/>
      <c r="H102" s="474"/>
      <c r="I102" s="474"/>
      <c r="J102" s="474"/>
      <c r="K102" s="474"/>
      <c r="L102" s="474"/>
      <c r="M102" s="474"/>
      <c r="N102" s="474"/>
      <c r="O102" s="474"/>
      <c r="P102" s="474"/>
      <c r="Q102" s="474"/>
      <c r="R102" s="474"/>
      <c r="S102" s="474"/>
      <c r="T102" s="474"/>
      <c r="U102" s="474"/>
      <c r="V102" s="475"/>
      <c r="W102" s="475"/>
      <c r="X102" s="475"/>
      <c r="Y102" s="475"/>
      <c r="Z102" s="475"/>
      <c r="AA102" s="475"/>
      <c r="AB102" s="475"/>
      <c r="AC102" s="475"/>
      <c r="AD102" s="475"/>
      <c r="AE102" s="475"/>
      <c r="AF102" s="475"/>
      <c r="AG102" s="475"/>
      <c r="AH102" s="475"/>
      <c r="AI102" s="475"/>
      <c r="AJ102" s="475"/>
      <c r="AK102" s="475"/>
      <c r="AL102" s="475"/>
      <c r="AM102" s="475"/>
      <c r="AN102" s="475"/>
      <c r="AO102" s="475"/>
      <c r="AP102" s="475"/>
      <c r="AQ102" s="475"/>
      <c r="AR102" s="475"/>
      <c r="AS102" s="475"/>
      <c r="AT102" s="475"/>
      <c r="AU102" s="475"/>
      <c r="AV102" s="475"/>
      <c r="AW102" s="475"/>
      <c r="AX102" s="475"/>
      <c r="AY102" s="475"/>
      <c r="AZ102" s="475"/>
      <c r="BA102" s="475"/>
      <c r="BB102" s="475"/>
      <c r="BC102" s="475"/>
      <c r="BD102" s="475"/>
      <c r="BE102" s="475"/>
      <c r="BF102" s="475"/>
      <c r="BG102" s="475"/>
      <c r="BH102" s="475"/>
      <c r="BI102" s="475"/>
      <c r="BJ102" s="475"/>
      <c r="BK102" s="475"/>
      <c r="BL102" s="475"/>
      <c r="BM102" s="475"/>
      <c r="BN102" s="475"/>
      <c r="BO102" s="475"/>
      <c r="BP102" s="475"/>
      <c r="BQ102" s="475"/>
      <c r="BR102" s="475"/>
      <c r="BS102" s="475"/>
      <c r="BT102" s="475"/>
      <c r="BU102" s="475"/>
      <c r="BV102" s="475"/>
      <c r="BW102" s="475"/>
      <c r="BX102" s="475"/>
      <c r="BY102" s="475"/>
      <c r="BZ102" s="475"/>
      <c r="CA102" s="475"/>
      <c r="CB102" s="475"/>
      <c r="CC102" s="475"/>
      <c r="CD102" s="474"/>
      <c r="CE102" s="474"/>
      <c r="CF102" s="474"/>
      <c r="CG102" s="474"/>
      <c r="CH102" s="474"/>
      <c r="CI102" s="474"/>
      <c r="CJ102" s="474"/>
      <c r="CK102" s="474"/>
      <c r="CL102" s="474"/>
      <c r="CM102" s="474"/>
      <c r="CN102" s="474"/>
      <c r="CO102" s="474"/>
      <c r="CP102" s="474"/>
      <c r="CQ102" s="474"/>
      <c r="CR102" s="474"/>
      <c r="CS102" s="474"/>
      <c r="CT102" s="474"/>
      <c r="CU102" s="474"/>
      <c r="CV102" s="474"/>
      <c r="CW102" s="474"/>
      <c r="CX102" s="474"/>
      <c r="CY102" s="474"/>
      <c r="CZ102" s="474"/>
      <c r="DA102" s="474"/>
      <c r="DB102" s="474"/>
      <c r="DC102" s="474"/>
      <c r="DD102" s="474"/>
      <c r="DE102" s="474"/>
      <c r="DF102" s="474"/>
      <c r="DG102" s="474"/>
      <c r="DH102" s="474"/>
      <c r="DI102" s="474"/>
      <c r="DJ102" s="474"/>
      <c r="DK102" s="474"/>
      <c r="DL102" s="474"/>
      <c r="DM102" s="474"/>
      <c r="DN102" s="474"/>
      <c r="DO102" s="474"/>
      <c r="DP102" s="474"/>
      <c r="DQ102" s="474"/>
      <c r="DR102" s="474"/>
      <c r="DS102" s="474"/>
      <c r="DT102" s="474"/>
      <c r="DU102" s="474"/>
      <c r="DV102" s="474"/>
      <c r="DW102" s="474"/>
      <c r="DX102" s="470"/>
    </row>
    <row r="103" spans="2:128" x14ac:dyDescent="0.2">
      <c r="B103" s="479"/>
      <c r="C103" s="620" t="str">
        <f>'TITLE PAGE'!B9</f>
        <v>Company:</v>
      </c>
      <c r="D103" s="620" t="str">
        <f>'TITLE PAGE'!D9</f>
        <v>Severn Trent Water</v>
      </c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  <c r="AC103" s="474"/>
      <c r="AD103" s="474"/>
      <c r="AE103" s="474"/>
      <c r="AF103" s="474"/>
      <c r="AG103" s="474"/>
      <c r="AH103" s="474"/>
      <c r="AI103" s="474"/>
      <c r="AJ103" s="474"/>
      <c r="AK103" s="474"/>
      <c r="AL103" s="474"/>
      <c r="AM103" s="474"/>
      <c r="AN103" s="474"/>
      <c r="AO103" s="474"/>
      <c r="AP103" s="474"/>
      <c r="AQ103" s="474"/>
      <c r="AR103" s="474"/>
      <c r="AS103" s="474"/>
      <c r="AT103" s="474"/>
      <c r="AU103" s="474"/>
      <c r="AV103" s="474"/>
      <c r="AW103" s="474"/>
      <c r="AX103" s="474"/>
      <c r="AY103" s="474"/>
      <c r="AZ103" s="474"/>
      <c r="BA103" s="474"/>
      <c r="BB103" s="474"/>
      <c r="BC103" s="474"/>
      <c r="BD103" s="474"/>
      <c r="BE103" s="474"/>
      <c r="BF103" s="474"/>
      <c r="BG103" s="474"/>
      <c r="BH103" s="474"/>
      <c r="BI103" s="474"/>
      <c r="BJ103" s="474"/>
      <c r="BK103" s="474"/>
      <c r="BL103" s="474"/>
      <c r="BM103" s="474"/>
      <c r="BN103" s="474"/>
      <c r="BO103" s="474"/>
      <c r="BP103" s="474"/>
      <c r="BQ103" s="474"/>
      <c r="BR103" s="474"/>
      <c r="BS103" s="474"/>
      <c r="BT103" s="474"/>
      <c r="BU103" s="474"/>
      <c r="BV103" s="474"/>
      <c r="BW103" s="474"/>
      <c r="BX103" s="474"/>
      <c r="BY103" s="474"/>
      <c r="BZ103" s="474"/>
      <c r="CA103" s="474"/>
      <c r="CB103" s="474"/>
      <c r="CC103" s="474"/>
      <c r="CD103" s="474"/>
      <c r="CE103" s="474"/>
      <c r="CF103" s="474"/>
      <c r="CG103" s="474"/>
      <c r="CH103" s="474"/>
      <c r="CI103" s="474"/>
      <c r="CJ103" s="474"/>
      <c r="CK103" s="474"/>
      <c r="CL103" s="474"/>
      <c r="CM103" s="474"/>
      <c r="CN103" s="474"/>
      <c r="CO103" s="474"/>
      <c r="CP103" s="474"/>
      <c r="CQ103" s="474"/>
      <c r="CR103" s="474"/>
      <c r="CS103" s="474"/>
      <c r="CT103" s="474"/>
      <c r="CU103" s="474"/>
      <c r="CV103" s="474"/>
      <c r="CW103" s="474"/>
      <c r="CX103" s="474"/>
      <c r="CY103" s="474"/>
      <c r="CZ103" s="474"/>
      <c r="DA103" s="474"/>
      <c r="DB103" s="474"/>
      <c r="DC103" s="474"/>
      <c r="DD103" s="474"/>
      <c r="DE103" s="474"/>
      <c r="DF103" s="474"/>
      <c r="DG103" s="474"/>
      <c r="DH103" s="474"/>
      <c r="DI103" s="474"/>
      <c r="DJ103" s="474"/>
      <c r="DK103" s="474"/>
      <c r="DL103" s="474"/>
      <c r="DM103" s="474"/>
      <c r="DN103" s="474"/>
      <c r="DO103" s="474"/>
      <c r="DP103" s="474"/>
      <c r="DQ103" s="474"/>
      <c r="DR103" s="474"/>
      <c r="DS103" s="474"/>
      <c r="DT103" s="474"/>
      <c r="DU103" s="474"/>
      <c r="DV103" s="474"/>
      <c r="DW103" s="474"/>
      <c r="DX103" s="470"/>
    </row>
    <row r="104" spans="2:128" x14ac:dyDescent="0.2">
      <c r="B104" s="478"/>
      <c r="C104" s="620" t="str">
        <f>'TITLE PAGE'!B10</f>
        <v>Resource Zone Name:</v>
      </c>
      <c r="D104" s="620" t="str">
        <f>'TITLE PAGE'!D10</f>
        <v>Rutland</v>
      </c>
      <c r="E104" s="475"/>
      <c r="F104" s="475"/>
      <c r="G104" s="475"/>
      <c r="H104" s="475"/>
      <c r="I104" s="475"/>
      <c r="J104" s="475"/>
      <c r="K104" s="475"/>
      <c r="L104" s="475"/>
      <c r="M104" s="475"/>
      <c r="N104" s="475"/>
      <c r="O104" s="475"/>
      <c r="P104" s="475"/>
      <c r="Q104" s="475"/>
      <c r="R104" s="475"/>
      <c r="S104" s="474"/>
      <c r="T104" s="474"/>
      <c r="U104" s="475"/>
      <c r="V104" s="475"/>
      <c r="W104" s="475"/>
      <c r="X104" s="475"/>
      <c r="Y104" s="475"/>
      <c r="Z104" s="475"/>
      <c r="AA104" s="475"/>
      <c r="AB104" s="475"/>
      <c r="AC104" s="475"/>
      <c r="AD104" s="475"/>
      <c r="AE104" s="475"/>
      <c r="AF104" s="475"/>
      <c r="AG104" s="475"/>
      <c r="AH104" s="475"/>
      <c r="AI104" s="475"/>
      <c r="AJ104" s="475"/>
      <c r="AK104" s="475"/>
      <c r="AL104" s="475"/>
      <c r="AM104" s="475"/>
      <c r="AN104" s="475"/>
      <c r="AO104" s="475"/>
      <c r="AP104" s="475"/>
      <c r="AQ104" s="475"/>
      <c r="AR104" s="475"/>
      <c r="AS104" s="475"/>
      <c r="AT104" s="475"/>
      <c r="AU104" s="475"/>
      <c r="AV104" s="475"/>
      <c r="AW104" s="475"/>
      <c r="AX104" s="475"/>
      <c r="AY104" s="475"/>
      <c r="AZ104" s="475"/>
      <c r="BA104" s="475"/>
      <c r="BB104" s="475"/>
      <c r="BC104" s="475"/>
      <c r="BD104" s="475"/>
      <c r="BE104" s="475"/>
      <c r="BF104" s="475"/>
      <c r="BG104" s="475"/>
      <c r="BH104" s="475"/>
      <c r="BI104" s="475"/>
      <c r="BJ104" s="475"/>
      <c r="BK104" s="475"/>
      <c r="BL104" s="475"/>
      <c r="BM104" s="475"/>
      <c r="BN104" s="475"/>
      <c r="BO104" s="475"/>
      <c r="BP104" s="475"/>
      <c r="BQ104" s="475"/>
      <c r="BR104" s="475"/>
      <c r="BS104" s="475"/>
      <c r="BT104" s="475"/>
      <c r="BU104" s="475"/>
      <c r="BV104" s="475"/>
      <c r="BW104" s="475"/>
      <c r="BX104" s="475"/>
      <c r="BY104" s="475"/>
      <c r="BZ104" s="475"/>
      <c r="CA104" s="475"/>
      <c r="CB104" s="475"/>
      <c r="CC104" s="475"/>
      <c r="CD104" s="474"/>
      <c r="CE104" s="474"/>
      <c r="CF104" s="474"/>
      <c r="CG104" s="474"/>
      <c r="CH104" s="474"/>
      <c r="CI104" s="474"/>
      <c r="CJ104" s="474"/>
      <c r="CK104" s="474"/>
      <c r="CL104" s="474"/>
      <c r="CM104" s="474"/>
      <c r="CN104" s="474"/>
      <c r="CO104" s="474"/>
      <c r="CP104" s="474"/>
      <c r="CQ104" s="474"/>
      <c r="CR104" s="474"/>
      <c r="CS104" s="474"/>
      <c r="CT104" s="474"/>
      <c r="CU104" s="474"/>
      <c r="CV104" s="474"/>
      <c r="CW104" s="474"/>
      <c r="CX104" s="474"/>
      <c r="CY104" s="474"/>
      <c r="CZ104" s="474"/>
      <c r="DA104" s="474"/>
      <c r="DB104" s="474"/>
      <c r="DC104" s="474"/>
      <c r="DD104" s="474"/>
      <c r="DE104" s="474"/>
      <c r="DF104" s="474"/>
      <c r="DG104" s="474"/>
      <c r="DH104" s="474"/>
      <c r="DI104" s="474"/>
      <c r="DJ104" s="474"/>
      <c r="DK104" s="474"/>
      <c r="DL104" s="474"/>
      <c r="DM104" s="474"/>
      <c r="DN104" s="474"/>
      <c r="DO104" s="474"/>
      <c r="DP104" s="474"/>
      <c r="DQ104" s="474"/>
      <c r="DR104" s="474"/>
      <c r="DS104" s="474"/>
      <c r="DT104" s="474"/>
      <c r="DU104" s="474"/>
      <c r="DV104" s="474"/>
      <c r="DW104" s="474"/>
      <c r="DX104" s="470"/>
    </row>
    <row r="105" spans="2:128" x14ac:dyDescent="0.2">
      <c r="B105" s="478"/>
      <c r="C105" s="620" t="str">
        <f>'TITLE PAGE'!B11</f>
        <v>Resource Zone Number:</v>
      </c>
      <c r="D105" s="621">
        <f>'TITLE PAGE'!D11</f>
        <v>9</v>
      </c>
      <c r="E105" s="475"/>
      <c r="F105" s="475"/>
      <c r="G105" s="475"/>
      <c r="H105" s="475"/>
      <c r="I105" s="475"/>
      <c r="J105" s="475"/>
      <c r="K105" s="475"/>
      <c r="L105" s="475"/>
      <c r="M105" s="475"/>
      <c r="N105" s="475"/>
      <c r="O105" s="475"/>
      <c r="P105" s="475"/>
      <c r="Q105" s="475"/>
      <c r="R105" s="475"/>
      <c r="S105" s="474"/>
      <c r="T105" s="474"/>
      <c r="U105" s="475"/>
      <c r="V105" s="475"/>
      <c r="W105" s="475"/>
      <c r="X105" s="475"/>
      <c r="Y105" s="475"/>
      <c r="Z105" s="475"/>
      <c r="AA105" s="475"/>
      <c r="AB105" s="475"/>
      <c r="AC105" s="475"/>
      <c r="AD105" s="475"/>
      <c r="AE105" s="475"/>
      <c r="AF105" s="475"/>
      <c r="AG105" s="475"/>
      <c r="AH105" s="475"/>
      <c r="AI105" s="475"/>
      <c r="AJ105" s="475"/>
      <c r="AK105" s="475"/>
      <c r="AL105" s="475"/>
      <c r="AM105" s="475"/>
      <c r="AN105" s="475"/>
      <c r="AO105" s="475"/>
      <c r="AP105" s="475"/>
      <c r="AQ105" s="475"/>
      <c r="AR105" s="475"/>
      <c r="AS105" s="475"/>
      <c r="AT105" s="475"/>
      <c r="AU105" s="475"/>
      <c r="AV105" s="475"/>
      <c r="AW105" s="475"/>
      <c r="AX105" s="475"/>
      <c r="AY105" s="475"/>
      <c r="AZ105" s="475"/>
      <c r="BA105" s="475"/>
      <c r="BB105" s="475"/>
      <c r="BC105" s="475"/>
      <c r="BD105" s="475"/>
      <c r="BE105" s="475"/>
      <c r="BF105" s="475"/>
      <c r="BG105" s="475"/>
      <c r="BH105" s="475"/>
      <c r="BI105" s="475"/>
      <c r="BJ105" s="475"/>
      <c r="BK105" s="475"/>
      <c r="BL105" s="475"/>
      <c r="BM105" s="475"/>
      <c r="BN105" s="475"/>
      <c r="BO105" s="475"/>
      <c r="BP105" s="475"/>
      <c r="BQ105" s="475"/>
      <c r="BR105" s="475"/>
      <c r="BS105" s="475"/>
      <c r="BT105" s="475"/>
      <c r="BU105" s="475"/>
      <c r="BV105" s="475"/>
      <c r="BW105" s="475"/>
      <c r="BX105" s="475"/>
      <c r="BY105" s="475"/>
      <c r="BZ105" s="475"/>
      <c r="CA105" s="475"/>
      <c r="CB105" s="475"/>
      <c r="CC105" s="475"/>
      <c r="CD105" s="474"/>
      <c r="CE105" s="474"/>
      <c r="CF105" s="474"/>
      <c r="CG105" s="474"/>
      <c r="CH105" s="474"/>
      <c r="CI105" s="474"/>
      <c r="CJ105" s="474"/>
      <c r="CK105" s="474"/>
      <c r="CL105" s="474"/>
      <c r="CM105" s="474"/>
      <c r="CN105" s="474"/>
      <c r="CO105" s="474"/>
      <c r="CP105" s="474"/>
      <c r="CQ105" s="474"/>
      <c r="CR105" s="474"/>
      <c r="CS105" s="474"/>
      <c r="CT105" s="474"/>
      <c r="CU105" s="474"/>
      <c r="CV105" s="474"/>
      <c r="CW105" s="474"/>
      <c r="CX105" s="474"/>
      <c r="CY105" s="474"/>
      <c r="CZ105" s="474"/>
      <c r="DA105" s="474"/>
      <c r="DB105" s="474"/>
      <c r="DC105" s="474"/>
      <c r="DD105" s="474"/>
      <c r="DE105" s="474"/>
      <c r="DF105" s="474"/>
      <c r="DG105" s="474"/>
      <c r="DH105" s="474"/>
      <c r="DI105" s="474"/>
      <c r="DJ105" s="474"/>
      <c r="DK105" s="474"/>
      <c r="DL105" s="474"/>
      <c r="DM105" s="474"/>
      <c r="DN105" s="474"/>
      <c r="DO105" s="474"/>
      <c r="DP105" s="474"/>
      <c r="DQ105" s="474"/>
      <c r="DR105" s="474"/>
      <c r="DS105" s="474"/>
      <c r="DT105" s="474"/>
      <c r="DU105" s="474"/>
      <c r="DV105" s="474"/>
      <c r="DW105" s="474"/>
      <c r="DX105" s="470"/>
    </row>
    <row r="106" spans="2:128" x14ac:dyDescent="0.2">
      <c r="B106" s="478"/>
      <c r="C106" s="620" t="str">
        <f>'TITLE PAGE'!B12</f>
        <v xml:space="preserve">Planning Scenario Name:                                                                     </v>
      </c>
      <c r="D106" s="620" t="str">
        <f>'TITLE PAGE'!D12</f>
        <v>Dry Year Annual Average</v>
      </c>
      <c r="E106" s="475"/>
      <c r="F106" s="475"/>
      <c r="G106" s="475"/>
      <c r="H106" s="475"/>
      <c r="I106" s="475"/>
      <c r="J106" s="475"/>
      <c r="K106" s="475"/>
      <c r="L106" s="475"/>
      <c r="M106" s="475"/>
      <c r="N106" s="475"/>
      <c r="O106" s="475"/>
      <c r="P106" s="475"/>
      <c r="Q106" s="475"/>
      <c r="R106" s="475"/>
      <c r="S106" s="474"/>
      <c r="T106" s="474"/>
      <c r="U106" s="475"/>
      <c r="V106" s="475"/>
      <c r="W106" s="475"/>
      <c r="X106" s="475"/>
      <c r="Y106" s="475"/>
      <c r="Z106" s="475"/>
      <c r="AA106" s="475"/>
      <c r="AB106" s="475"/>
      <c r="AC106" s="475"/>
      <c r="AD106" s="475"/>
      <c r="AE106" s="475"/>
      <c r="AF106" s="475"/>
      <c r="AG106" s="475"/>
      <c r="AH106" s="475"/>
      <c r="AI106" s="475"/>
      <c r="AJ106" s="475"/>
      <c r="AK106" s="475"/>
      <c r="AL106" s="475"/>
      <c r="AM106" s="475"/>
      <c r="AN106" s="475"/>
      <c r="AO106" s="475"/>
      <c r="AP106" s="475"/>
      <c r="AQ106" s="475"/>
      <c r="AR106" s="475"/>
      <c r="AS106" s="475"/>
      <c r="AT106" s="475"/>
      <c r="AU106" s="475"/>
      <c r="AV106" s="475"/>
      <c r="AW106" s="475"/>
      <c r="AX106" s="475"/>
      <c r="AY106" s="475"/>
      <c r="AZ106" s="475"/>
      <c r="BA106" s="475"/>
      <c r="BB106" s="475"/>
      <c r="BC106" s="475"/>
      <c r="BD106" s="475"/>
      <c r="BE106" s="475"/>
      <c r="BF106" s="475"/>
      <c r="BG106" s="475"/>
      <c r="BH106" s="475"/>
      <c r="BI106" s="475"/>
      <c r="BJ106" s="475"/>
      <c r="BK106" s="475"/>
      <c r="BL106" s="475"/>
      <c r="BM106" s="475"/>
      <c r="BN106" s="475"/>
      <c r="BO106" s="475"/>
      <c r="BP106" s="475"/>
      <c r="BQ106" s="475"/>
      <c r="BR106" s="475"/>
      <c r="BS106" s="475"/>
      <c r="BT106" s="475"/>
      <c r="BU106" s="475"/>
      <c r="BV106" s="475"/>
      <c r="BW106" s="475"/>
      <c r="BX106" s="475"/>
      <c r="BY106" s="475"/>
      <c r="BZ106" s="475"/>
      <c r="CA106" s="475"/>
      <c r="CB106" s="475"/>
      <c r="CC106" s="475"/>
      <c r="CD106" s="474"/>
      <c r="CE106" s="474"/>
      <c r="CF106" s="474"/>
      <c r="CG106" s="474"/>
      <c r="CH106" s="474"/>
      <c r="CI106" s="474"/>
      <c r="CJ106" s="474"/>
      <c r="CK106" s="474"/>
      <c r="CL106" s="474"/>
      <c r="CM106" s="474"/>
      <c r="CN106" s="474"/>
      <c r="CO106" s="474"/>
      <c r="CP106" s="474"/>
      <c r="CQ106" s="474"/>
      <c r="CR106" s="474"/>
      <c r="CS106" s="474"/>
      <c r="CT106" s="474"/>
      <c r="CU106" s="474"/>
      <c r="CV106" s="474"/>
      <c r="CW106" s="474"/>
      <c r="CX106" s="474"/>
      <c r="CY106" s="474"/>
      <c r="CZ106" s="474"/>
      <c r="DA106" s="474"/>
      <c r="DB106" s="474"/>
      <c r="DC106" s="474"/>
      <c r="DD106" s="474"/>
      <c r="DE106" s="474"/>
      <c r="DF106" s="474"/>
      <c r="DG106" s="474"/>
      <c r="DH106" s="474"/>
      <c r="DI106" s="474"/>
      <c r="DJ106" s="474"/>
      <c r="DK106" s="474"/>
      <c r="DL106" s="474"/>
      <c r="DM106" s="474"/>
      <c r="DN106" s="474"/>
      <c r="DO106" s="474"/>
      <c r="DP106" s="474"/>
      <c r="DQ106" s="474"/>
      <c r="DR106" s="474"/>
      <c r="DS106" s="474"/>
      <c r="DT106" s="474"/>
      <c r="DU106" s="474"/>
      <c r="DV106" s="474"/>
      <c r="DW106" s="474"/>
      <c r="DX106" s="470"/>
    </row>
    <row r="107" spans="2:128" x14ac:dyDescent="0.2">
      <c r="B107" s="478"/>
      <c r="C107" s="620" t="str">
        <f>'TITLE PAGE'!B13</f>
        <v xml:space="preserve">Chosen Level of Service:  </v>
      </c>
      <c r="D107" s="620" t="str">
        <f>'TITLE PAGE'!D13</f>
        <v>No more than 3 in 100 Temporary Use Bans</v>
      </c>
      <c r="E107" s="475"/>
      <c r="F107" s="475"/>
      <c r="G107" s="475"/>
      <c r="H107" s="475"/>
      <c r="I107" s="475"/>
      <c r="J107" s="475"/>
      <c r="K107" s="475"/>
      <c r="L107" s="475"/>
      <c r="M107" s="475"/>
      <c r="N107" s="475"/>
      <c r="O107" s="475"/>
      <c r="P107" s="475"/>
      <c r="Q107" s="475"/>
      <c r="R107" s="475"/>
      <c r="S107" s="474"/>
      <c r="T107" s="474"/>
      <c r="U107" s="475"/>
      <c r="V107" s="475"/>
      <c r="W107" s="475"/>
      <c r="X107" s="475"/>
      <c r="Y107" s="475"/>
      <c r="Z107" s="475"/>
      <c r="AA107" s="475"/>
      <c r="AB107" s="475"/>
      <c r="AC107" s="475"/>
      <c r="AD107" s="475"/>
      <c r="AE107" s="475"/>
      <c r="AF107" s="475"/>
      <c r="AG107" s="475"/>
      <c r="AH107" s="475"/>
      <c r="AI107" s="475"/>
      <c r="AJ107" s="475"/>
      <c r="AK107" s="475"/>
      <c r="AL107" s="475"/>
      <c r="AM107" s="475"/>
      <c r="AN107" s="475"/>
      <c r="AO107" s="475"/>
      <c r="AP107" s="475"/>
      <c r="AQ107" s="475"/>
      <c r="AR107" s="475"/>
      <c r="AS107" s="475"/>
      <c r="AT107" s="475"/>
      <c r="AU107" s="475"/>
      <c r="AV107" s="475"/>
      <c r="AW107" s="475"/>
      <c r="AX107" s="475"/>
      <c r="AY107" s="475"/>
      <c r="AZ107" s="475"/>
      <c r="BA107" s="475"/>
      <c r="BB107" s="475"/>
      <c r="BC107" s="475"/>
      <c r="BD107" s="475"/>
      <c r="BE107" s="475"/>
      <c r="BF107" s="475"/>
      <c r="BG107" s="475"/>
      <c r="BH107" s="475"/>
      <c r="BI107" s="475"/>
      <c r="BJ107" s="475"/>
      <c r="BK107" s="475"/>
      <c r="BL107" s="475"/>
      <c r="BM107" s="475"/>
      <c r="BN107" s="475"/>
      <c r="BO107" s="475"/>
      <c r="BP107" s="475"/>
      <c r="BQ107" s="475"/>
      <c r="BR107" s="475"/>
      <c r="BS107" s="475"/>
      <c r="BT107" s="475"/>
      <c r="BU107" s="475"/>
      <c r="BV107" s="475"/>
      <c r="BW107" s="475"/>
      <c r="BX107" s="475"/>
      <c r="BY107" s="475"/>
      <c r="BZ107" s="475"/>
      <c r="CA107" s="475"/>
      <c r="CB107" s="475"/>
      <c r="CC107" s="475"/>
      <c r="CD107" s="474"/>
      <c r="CE107" s="474"/>
      <c r="CF107" s="474"/>
      <c r="CG107" s="474"/>
      <c r="CH107" s="474"/>
      <c r="CI107" s="474"/>
      <c r="CJ107" s="474"/>
      <c r="CK107" s="474"/>
      <c r="CL107" s="474"/>
      <c r="CM107" s="474"/>
      <c r="CN107" s="474"/>
      <c r="CO107" s="474"/>
      <c r="CP107" s="474"/>
      <c r="CQ107" s="474"/>
      <c r="CR107" s="474"/>
      <c r="CS107" s="474"/>
      <c r="CT107" s="474"/>
      <c r="CU107" s="474"/>
      <c r="CV107" s="474"/>
      <c r="CW107" s="474"/>
      <c r="CX107" s="474"/>
      <c r="CY107" s="474"/>
      <c r="CZ107" s="474"/>
      <c r="DA107" s="474"/>
      <c r="DB107" s="474"/>
      <c r="DC107" s="474"/>
      <c r="DD107" s="474"/>
      <c r="DE107" s="474"/>
      <c r="DF107" s="474"/>
      <c r="DG107" s="474"/>
      <c r="DH107" s="474"/>
      <c r="DI107" s="474"/>
      <c r="DJ107" s="474"/>
      <c r="DK107" s="474"/>
      <c r="DL107" s="474"/>
      <c r="DM107" s="474"/>
      <c r="DN107" s="474"/>
      <c r="DO107" s="474"/>
      <c r="DP107" s="474"/>
      <c r="DQ107" s="474"/>
      <c r="DR107" s="474"/>
      <c r="DS107" s="474"/>
      <c r="DT107" s="474"/>
      <c r="DU107" s="474"/>
      <c r="DV107" s="474"/>
      <c r="DW107" s="474"/>
      <c r="DX107" s="470"/>
    </row>
    <row r="108" spans="2:128" x14ac:dyDescent="0.2">
      <c r="B108" s="478"/>
      <c r="C108" s="477"/>
      <c r="D108" s="476"/>
      <c r="E108" s="474"/>
      <c r="F108" s="474"/>
      <c r="G108" s="474"/>
      <c r="H108" s="474"/>
      <c r="I108" s="474"/>
      <c r="J108" s="474"/>
      <c r="K108" s="474"/>
      <c r="L108" s="474"/>
      <c r="M108" s="474"/>
      <c r="N108" s="474"/>
      <c r="O108" s="474"/>
      <c r="P108" s="474"/>
      <c r="Q108" s="474"/>
      <c r="R108" s="474"/>
      <c r="S108" s="474"/>
      <c r="T108" s="474"/>
      <c r="U108" s="474"/>
      <c r="V108" s="474"/>
      <c r="W108" s="474"/>
      <c r="X108" s="474"/>
      <c r="Y108" s="474"/>
      <c r="Z108" s="474"/>
      <c r="AA108" s="474"/>
      <c r="AB108" s="474"/>
      <c r="AC108" s="474"/>
      <c r="AD108" s="474"/>
      <c r="AE108" s="474"/>
      <c r="AF108" s="474"/>
      <c r="AG108" s="474"/>
      <c r="AH108" s="474"/>
      <c r="AI108" s="474"/>
      <c r="AJ108" s="474"/>
      <c r="AK108" s="474"/>
      <c r="AL108" s="474"/>
      <c r="AM108" s="474"/>
      <c r="AN108" s="474"/>
      <c r="AO108" s="474"/>
      <c r="AP108" s="474"/>
      <c r="AQ108" s="474"/>
      <c r="AR108" s="474"/>
      <c r="AS108" s="474"/>
      <c r="AT108" s="474"/>
      <c r="AU108" s="474"/>
      <c r="AV108" s="474"/>
      <c r="AW108" s="474"/>
      <c r="AX108" s="474"/>
      <c r="AY108" s="474"/>
      <c r="AZ108" s="474"/>
      <c r="BA108" s="474"/>
      <c r="BB108" s="474"/>
      <c r="BC108" s="474"/>
      <c r="BD108" s="474"/>
      <c r="BE108" s="474"/>
      <c r="BF108" s="474"/>
      <c r="BG108" s="474"/>
      <c r="BH108" s="474"/>
      <c r="BI108" s="474"/>
      <c r="BJ108" s="474"/>
      <c r="BK108" s="474"/>
      <c r="BL108" s="474"/>
      <c r="BM108" s="474"/>
      <c r="BN108" s="474"/>
      <c r="BO108" s="474"/>
      <c r="BP108" s="474"/>
      <c r="BQ108" s="474"/>
      <c r="BR108" s="474"/>
      <c r="BS108" s="474"/>
      <c r="BT108" s="474"/>
      <c r="BU108" s="474"/>
      <c r="BV108" s="474"/>
      <c r="BW108" s="474"/>
      <c r="BX108" s="474"/>
      <c r="BY108" s="474"/>
      <c r="BZ108" s="474"/>
      <c r="CA108" s="474"/>
      <c r="CB108" s="474"/>
      <c r="CC108" s="474"/>
      <c r="CD108" s="474"/>
      <c r="CE108" s="474"/>
      <c r="CF108" s="474"/>
      <c r="CG108" s="474"/>
      <c r="CH108" s="474"/>
      <c r="CI108" s="474"/>
      <c r="CJ108" s="474"/>
      <c r="CK108" s="474"/>
      <c r="CL108" s="474"/>
      <c r="CM108" s="474"/>
      <c r="CN108" s="474"/>
      <c r="CO108" s="474"/>
      <c r="CP108" s="474"/>
      <c r="CQ108" s="474"/>
      <c r="CR108" s="474"/>
      <c r="CS108" s="474"/>
      <c r="CT108" s="474"/>
      <c r="CU108" s="474"/>
      <c r="CV108" s="474"/>
      <c r="CW108" s="474"/>
      <c r="CX108" s="474"/>
      <c r="CY108" s="474"/>
      <c r="CZ108" s="474"/>
      <c r="DA108" s="474"/>
      <c r="DB108" s="474"/>
      <c r="DC108" s="474"/>
      <c r="DD108" s="474"/>
      <c r="DE108" s="474"/>
      <c r="DF108" s="474"/>
      <c r="DG108" s="474"/>
      <c r="DH108" s="474"/>
      <c r="DI108" s="474"/>
      <c r="DJ108" s="474"/>
      <c r="DK108" s="474"/>
      <c r="DL108" s="474"/>
      <c r="DM108" s="474"/>
      <c r="DN108" s="474"/>
      <c r="DO108" s="474"/>
      <c r="DP108" s="474"/>
      <c r="DQ108" s="474"/>
      <c r="DR108" s="474"/>
      <c r="DS108" s="474"/>
      <c r="DT108" s="474"/>
      <c r="DU108" s="474"/>
      <c r="DV108" s="474"/>
      <c r="DW108" s="474"/>
      <c r="DX108" s="470"/>
    </row>
    <row r="109" spans="2:128" x14ac:dyDescent="0.2">
      <c r="B109" s="478"/>
      <c r="C109" s="477"/>
      <c r="D109" s="476"/>
      <c r="E109" s="475"/>
      <c r="F109" s="475"/>
      <c r="G109" s="475"/>
      <c r="H109" s="475"/>
      <c r="I109" s="475"/>
      <c r="J109" s="475"/>
      <c r="K109" s="475"/>
      <c r="L109" s="475"/>
      <c r="M109" s="475"/>
      <c r="N109" s="475"/>
      <c r="O109" s="475"/>
      <c r="P109" s="475"/>
      <c r="Q109" s="475"/>
      <c r="R109" s="475"/>
      <c r="S109" s="474"/>
      <c r="T109" s="474"/>
      <c r="U109" s="475"/>
      <c r="V109" s="475"/>
      <c r="W109" s="475"/>
      <c r="X109" s="475"/>
      <c r="Y109" s="475"/>
      <c r="Z109" s="475"/>
      <c r="AA109" s="475"/>
      <c r="AB109" s="475"/>
      <c r="AC109" s="475"/>
      <c r="AD109" s="475"/>
      <c r="AE109" s="475"/>
      <c r="AF109" s="475"/>
      <c r="AG109" s="475"/>
      <c r="AH109" s="475"/>
      <c r="AI109" s="475"/>
      <c r="AJ109" s="475"/>
      <c r="AK109" s="475"/>
      <c r="AL109" s="475"/>
      <c r="AM109" s="475"/>
      <c r="AN109" s="475"/>
      <c r="AO109" s="475"/>
      <c r="AP109" s="475"/>
      <c r="AQ109" s="475"/>
      <c r="AR109" s="475"/>
      <c r="AS109" s="475"/>
      <c r="AT109" s="475"/>
      <c r="AU109" s="475"/>
      <c r="AV109" s="475"/>
      <c r="AW109" s="475"/>
      <c r="AX109" s="475"/>
      <c r="AY109" s="475"/>
      <c r="AZ109" s="475"/>
      <c r="BA109" s="475"/>
      <c r="BB109" s="475"/>
      <c r="BC109" s="475"/>
      <c r="BD109" s="475"/>
      <c r="BE109" s="475"/>
      <c r="BF109" s="475"/>
      <c r="BG109" s="475"/>
      <c r="BH109" s="475"/>
      <c r="BI109" s="475"/>
      <c r="BJ109" s="475"/>
      <c r="BK109" s="475"/>
      <c r="BL109" s="475"/>
      <c r="BM109" s="475"/>
      <c r="BN109" s="475"/>
      <c r="BO109" s="475"/>
      <c r="BP109" s="475"/>
      <c r="BQ109" s="475"/>
      <c r="BR109" s="475"/>
      <c r="BS109" s="475"/>
      <c r="BT109" s="475"/>
      <c r="BU109" s="475"/>
      <c r="BV109" s="475"/>
      <c r="BW109" s="475"/>
      <c r="BX109" s="475"/>
      <c r="BY109" s="475"/>
      <c r="BZ109" s="475"/>
      <c r="CA109" s="475"/>
      <c r="CB109" s="475"/>
      <c r="CC109" s="475"/>
      <c r="CD109" s="474"/>
      <c r="CE109" s="474"/>
      <c r="CF109" s="474"/>
      <c r="CG109" s="474"/>
      <c r="CH109" s="474"/>
      <c r="CI109" s="474"/>
      <c r="CJ109" s="474"/>
      <c r="CK109" s="474"/>
      <c r="CL109" s="474"/>
      <c r="CM109" s="474"/>
      <c r="CN109" s="474"/>
      <c r="CO109" s="474"/>
      <c r="CP109" s="474"/>
      <c r="CQ109" s="474"/>
      <c r="CR109" s="474"/>
      <c r="CS109" s="474"/>
      <c r="CT109" s="474"/>
      <c r="CU109" s="474"/>
      <c r="CV109" s="474"/>
      <c r="CW109" s="474"/>
      <c r="CX109" s="474"/>
      <c r="CY109" s="474"/>
      <c r="CZ109" s="474"/>
      <c r="DA109" s="474"/>
      <c r="DB109" s="474"/>
      <c r="DC109" s="474"/>
      <c r="DD109" s="474"/>
      <c r="DE109" s="474"/>
      <c r="DF109" s="474"/>
      <c r="DG109" s="474"/>
      <c r="DH109" s="474"/>
      <c r="DI109" s="474"/>
      <c r="DJ109" s="474"/>
      <c r="DK109" s="474"/>
      <c r="DL109" s="474"/>
      <c r="DM109" s="474"/>
      <c r="DN109" s="474"/>
      <c r="DO109" s="474"/>
      <c r="DP109" s="474"/>
      <c r="DQ109" s="474"/>
      <c r="DR109" s="474"/>
      <c r="DS109" s="474"/>
      <c r="DT109" s="474"/>
      <c r="DU109" s="474"/>
      <c r="DV109" s="474"/>
      <c r="DW109" s="474"/>
      <c r="DX109" s="470"/>
    </row>
    <row r="110" spans="2:128" x14ac:dyDescent="0.2">
      <c r="B110" s="471"/>
      <c r="C110" s="470"/>
      <c r="D110" s="470"/>
      <c r="E110" s="470"/>
      <c r="F110" s="470"/>
      <c r="G110" s="470"/>
      <c r="H110" s="470"/>
      <c r="I110" s="470"/>
      <c r="J110" s="470"/>
      <c r="K110" s="470"/>
      <c r="L110" s="470"/>
      <c r="M110" s="470"/>
      <c r="N110" s="470"/>
      <c r="O110" s="470"/>
      <c r="P110" s="470"/>
      <c r="Q110" s="470"/>
      <c r="R110" s="470"/>
      <c r="S110" s="470"/>
      <c r="T110" s="470"/>
      <c r="U110" s="470"/>
      <c r="V110" s="470"/>
      <c r="W110" s="470"/>
      <c r="X110" s="470"/>
      <c r="Y110" s="470"/>
      <c r="Z110" s="470"/>
      <c r="AA110" s="470"/>
      <c r="AB110" s="470"/>
      <c r="AC110" s="470"/>
      <c r="AD110" s="470"/>
      <c r="AE110" s="470"/>
      <c r="AF110" s="470"/>
      <c r="AG110" s="470"/>
      <c r="AH110" s="470"/>
      <c r="AI110" s="470"/>
      <c r="AJ110" s="470"/>
      <c r="AK110" s="470"/>
      <c r="AL110" s="470"/>
      <c r="AM110" s="470"/>
      <c r="AN110" s="470"/>
      <c r="AO110" s="470"/>
      <c r="AP110" s="470"/>
      <c r="AQ110" s="470"/>
      <c r="AR110" s="470"/>
      <c r="AS110" s="470"/>
      <c r="AT110" s="470"/>
      <c r="AU110" s="470"/>
      <c r="AV110" s="470"/>
      <c r="AW110" s="470"/>
      <c r="AX110" s="470"/>
      <c r="AY110" s="470"/>
      <c r="AZ110" s="470"/>
      <c r="BA110" s="470"/>
      <c r="BB110" s="470"/>
      <c r="BC110" s="470"/>
      <c r="BD110" s="470"/>
      <c r="BE110" s="470"/>
      <c r="BF110" s="470"/>
      <c r="BG110" s="470"/>
      <c r="BH110" s="470"/>
      <c r="BI110" s="470"/>
      <c r="BJ110" s="470"/>
      <c r="BK110" s="470"/>
      <c r="BL110" s="470"/>
      <c r="BM110" s="470"/>
      <c r="BN110" s="470"/>
      <c r="BO110" s="470"/>
      <c r="BP110" s="470"/>
      <c r="BQ110" s="470"/>
      <c r="BR110" s="470"/>
      <c r="BS110" s="470"/>
      <c r="BT110" s="470"/>
      <c r="BU110" s="470"/>
      <c r="BV110" s="470"/>
      <c r="BW110" s="470"/>
      <c r="BX110" s="470"/>
      <c r="BY110" s="470"/>
      <c r="BZ110" s="470"/>
      <c r="CA110" s="470"/>
      <c r="CB110" s="470"/>
      <c r="CC110" s="470"/>
      <c r="CD110" s="470"/>
      <c r="CE110" s="470"/>
      <c r="CF110" s="470"/>
      <c r="CG110" s="470"/>
      <c r="CH110" s="470"/>
      <c r="CI110" s="470"/>
      <c r="CJ110" s="470"/>
      <c r="CK110" s="470"/>
      <c r="CL110" s="470"/>
      <c r="CM110" s="470"/>
      <c r="CN110" s="470"/>
      <c r="CO110" s="470"/>
      <c r="CP110" s="470"/>
      <c r="CQ110" s="470"/>
      <c r="CR110" s="470"/>
      <c r="CS110" s="470"/>
      <c r="CT110" s="470"/>
      <c r="CU110" s="470"/>
      <c r="CV110" s="470"/>
      <c r="CW110" s="470"/>
      <c r="CX110" s="470"/>
      <c r="CY110" s="470"/>
      <c r="CZ110" s="470"/>
      <c r="DA110" s="470"/>
      <c r="DB110" s="470"/>
      <c r="DC110" s="470"/>
      <c r="DD110" s="470"/>
      <c r="DE110" s="470"/>
      <c r="DF110" s="470"/>
      <c r="DG110" s="470"/>
      <c r="DH110" s="470"/>
      <c r="DI110" s="470"/>
      <c r="DJ110" s="470"/>
      <c r="DK110" s="470"/>
      <c r="DL110" s="470"/>
      <c r="DM110" s="470"/>
      <c r="DN110" s="470"/>
      <c r="DO110" s="470"/>
      <c r="DP110" s="470"/>
      <c r="DQ110" s="470"/>
      <c r="DR110" s="470"/>
      <c r="DS110" s="470"/>
      <c r="DT110" s="470"/>
      <c r="DU110" s="470"/>
      <c r="DV110" s="470"/>
      <c r="DW110" s="470"/>
      <c r="DX110" s="470"/>
    </row>
    <row r="111" spans="2:128" x14ac:dyDescent="0.2">
      <c r="B111" s="471"/>
      <c r="C111" s="470"/>
      <c r="D111" s="470"/>
      <c r="E111" s="470"/>
      <c r="F111" s="470"/>
      <c r="G111" s="470"/>
      <c r="H111" s="470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  <c r="U111" s="470"/>
      <c r="V111" s="470"/>
      <c r="W111" s="470"/>
      <c r="X111" s="470"/>
      <c r="Y111" s="470"/>
      <c r="Z111" s="470"/>
      <c r="AA111" s="470"/>
      <c r="AB111" s="470"/>
      <c r="AC111" s="470"/>
      <c r="AD111" s="470"/>
      <c r="AE111" s="470"/>
      <c r="AF111" s="470"/>
      <c r="AG111" s="470"/>
      <c r="AH111" s="470"/>
      <c r="AI111" s="470"/>
      <c r="AJ111" s="470"/>
      <c r="AK111" s="470"/>
      <c r="AL111" s="470"/>
      <c r="AM111" s="470"/>
      <c r="AN111" s="470"/>
      <c r="AO111" s="470"/>
      <c r="AP111" s="470"/>
      <c r="AQ111" s="470"/>
      <c r="AR111" s="470"/>
      <c r="AS111" s="470"/>
      <c r="AT111" s="470"/>
      <c r="AU111" s="470"/>
      <c r="AV111" s="470"/>
      <c r="AW111" s="470"/>
      <c r="AX111" s="470"/>
      <c r="AY111" s="470"/>
      <c r="AZ111" s="470"/>
      <c r="BA111" s="470"/>
      <c r="BB111" s="470"/>
      <c r="BC111" s="470"/>
      <c r="BD111" s="470"/>
      <c r="BE111" s="470"/>
      <c r="BF111" s="470"/>
      <c r="BG111" s="470"/>
      <c r="BH111" s="470"/>
      <c r="BI111" s="470"/>
      <c r="BJ111" s="470"/>
      <c r="BK111" s="470"/>
      <c r="BL111" s="470"/>
      <c r="BM111" s="470"/>
      <c r="BN111" s="470"/>
      <c r="BO111" s="470"/>
      <c r="BP111" s="470"/>
      <c r="BQ111" s="470"/>
      <c r="BR111" s="470"/>
      <c r="BS111" s="470"/>
      <c r="BT111" s="470"/>
      <c r="BU111" s="470"/>
      <c r="BV111" s="470"/>
      <c r="BW111" s="470"/>
      <c r="BX111" s="470"/>
      <c r="BY111" s="470"/>
      <c r="BZ111" s="470"/>
      <c r="CA111" s="470"/>
      <c r="CB111" s="470"/>
      <c r="CC111" s="470"/>
      <c r="CD111" s="470"/>
      <c r="CE111" s="470"/>
      <c r="CF111" s="470"/>
      <c r="CG111" s="470"/>
      <c r="CH111" s="470"/>
      <c r="CI111" s="470"/>
      <c r="CJ111" s="470"/>
      <c r="CK111" s="470"/>
      <c r="CL111" s="470"/>
      <c r="CM111" s="470"/>
      <c r="CN111" s="470"/>
      <c r="CO111" s="470"/>
      <c r="CP111" s="470"/>
      <c r="CQ111" s="470"/>
      <c r="CR111" s="470"/>
      <c r="CS111" s="470"/>
      <c r="CT111" s="470"/>
      <c r="CU111" s="470"/>
      <c r="CV111" s="470"/>
      <c r="CW111" s="470"/>
      <c r="CX111" s="470"/>
      <c r="CY111" s="470"/>
      <c r="CZ111" s="470"/>
      <c r="DA111" s="470"/>
      <c r="DB111" s="470"/>
      <c r="DC111" s="470"/>
      <c r="DD111" s="470"/>
      <c r="DE111" s="470"/>
      <c r="DF111" s="470"/>
      <c r="DG111" s="470"/>
      <c r="DH111" s="470"/>
      <c r="DI111" s="470"/>
      <c r="DJ111" s="470"/>
      <c r="DK111" s="470"/>
      <c r="DL111" s="470"/>
      <c r="DM111" s="470"/>
      <c r="DN111" s="470"/>
      <c r="DO111" s="470"/>
      <c r="DP111" s="470"/>
      <c r="DQ111" s="470"/>
      <c r="DR111" s="470"/>
      <c r="DS111" s="470"/>
      <c r="DT111" s="470"/>
      <c r="DU111" s="470"/>
      <c r="DV111" s="470"/>
      <c r="DW111" s="470"/>
      <c r="DX111" s="470"/>
    </row>
    <row r="112" spans="2:128" x14ac:dyDescent="0.2">
      <c r="B112" s="471" t="s">
        <v>553</v>
      </c>
      <c r="C112" s="473" t="s">
        <v>554</v>
      </c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0"/>
      <c r="AB112" s="470"/>
      <c r="AC112" s="470"/>
      <c r="AD112" s="470"/>
      <c r="AE112" s="470"/>
      <c r="AF112" s="470"/>
      <c r="AG112" s="470"/>
      <c r="AH112" s="470"/>
      <c r="AI112" s="470"/>
      <c r="AJ112" s="470"/>
      <c r="AK112" s="470"/>
      <c r="AL112" s="470"/>
      <c r="AM112" s="470"/>
      <c r="AN112" s="470"/>
      <c r="AO112" s="470"/>
      <c r="AP112" s="470"/>
      <c r="AQ112" s="470"/>
      <c r="AR112" s="470"/>
      <c r="AS112" s="470"/>
      <c r="AT112" s="470"/>
      <c r="AU112" s="470"/>
      <c r="AV112" s="470"/>
      <c r="AW112" s="470"/>
      <c r="AX112" s="470"/>
      <c r="AY112" s="470"/>
      <c r="AZ112" s="470"/>
      <c r="BA112" s="470"/>
      <c r="BB112" s="470"/>
      <c r="BC112" s="470"/>
      <c r="BD112" s="470"/>
      <c r="BE112" s="470"/>
      <c r="BF112" s="470"/>
      <c r="BG112" s="470"/>
      <c r="BH112" s="470"/>
      <c r="BI112" s="470"/>
      <c r="BJ112" s="470"/>
      <c r="BK112" s="470"/>
      <c r="BL112" s="470"/>
      <c r="BM112" s="470"/>
      <c r="BN112" s="470"/>
      <c r="BO112" s="470"/>
      <c r="BP112" s="470"/>
      <c r="BQ112" s="470"/>
      <c r="BR112" s="470"/>
      <c r="BS112" s="470"/>
      <c r="BT112" s="470"/>
      <c r="BU112" s="470"/>
      <c r="BV112" s="470"/>
      <c r="BW112" s="470"/>
      <c r="BX112" s="470"/>
      <c r="BY112" s="470"/>
      <c r="BZ112" s="470"/>
      <c r="CA112" s="470"/>
      <c r="CB112" s="470"/>
      <c r="CC112" s="470"/>
      <c r="CD112" s="470"/>
      <c r="CE112" s="470"/>
      <c r="CF112" s="470"/>
      <c r="CG112" s="470"/>
      <c r="CH112" s="470"/>
      <c r="CI112" s="470"/>
      <c r="CJ112" s="470"/>
      <c r="CK112" s="470"/>
      <c r="CL112" s="470"/>
      <c r="CM112" s="470"/>
      <c r="CN112" s="470"/>
      <c r="CO112" s="470"/>
      <c r="CP112" s="470"/>
      <c r="CQ112" s="470"/>
      <c r="CR112" s="470"/>
      <c r="CS112" s="470"/>
      <c r="CT112" s="470"/>
      <c r="CU112" s="470"/>
      <c r="CV112" s="470"/>
      <c r="CW112" s="470"/>
      <c r="CX112" s="470"/>
      <c r="CY112" s="470"/>
      <c r="CZ112" s="470"/>
      <c r="DA112" s="470"/>
      <c r="DB112" s="470"/>
      <c r="DC112" s="470"/>
      <c r="DD112" s="470"/>
      <c r="DE112" s="470"/>
      <c r="DF112" s="470"/>
      <c r="DG112" s="470"/>
      <c r="DH112" s="470"/>
      <c r="DI112" s="470"/>
      <c r="DJ112" s="470"/>
      <c r="DK112" s="470"/>
      <c r="DL112" s="470"/>
      <c r="DM112" s="470"/>
      <c r="DN112" s="470"/>
      <c r="DO112" s="470"/>
      <c r="DP112" s="470"/>
      <c r="DQ112" s="470"/>
      <c r="DR112" s="470"/>
      <c r="DS112" s="470"/>
      <c r="DT112" s="470"/>
      <c r="DU112" s="470"/>
      <c r="DV112" s="470"/>
      <c r="DW112" s="470"/>
      <c r="DX112" s="470"/>
    </row>
    <row r="113" spans="2:128" x14ac:dyDescent="0.2">
      <c r="B113" s="472" t="s">
        <v>54</v>
      </c>
      <c r="C113" s="470" t="s">
        <v>555</v>
      </c>
      <c r="D113" s="470"/>
      <c r="E113" s="470"/>
      <c r="F113" s="470"/>
      <c r="G113" s="470"/>
      <c r="H113" s="470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  <c r="Y113" s="470"/>
      <c r="Z113" s="470"/>
      <c r="AA113" s="470"/>
      <c r="AB113" s="470"/>
      <c r="AC113" s="470"/>
      <c r="AD113" s="470"/>
      <c r="AE113" s="470"/>
      <c r="AF113" s="470"/>
      <c r="AG113" s="470"/>
      <c r="AH113" s="470"/>
      <c r="AI113" s="470"/>
      <c r="AJ113" s="470"/>
      <c r="AK113" s="470"/>
      <c r="AL113" s="470"/>
      <c r="AM113" s="470"/>
      <c r="AN113" s="470"/>
      <c r="AO113" s="470"/>
      <c r="AP113" s="470"/>
      <c r="AQ113" s="470"/>
      <c r="AR113" s="470"/>
      <c r="AS113" s="470"/>
      <c r="AT113" s="470"/>
      <c r="AU113" s="470"/>
      <c r="AV113" s="470"/>
      <c r="AW113" s="470"/>
      <c r="AX113" s="470"/>
      <c r="AY113" s="470"/>
      <c r="AZ113" s="470"/>
      <c r="BA113" s="470"/>
      <c r="BB113" s="470"/>
      <c r="BC113" s="470"/>
      <c r="BD113" s="470"/>
      <c r="BE113" s="470"/>
      <c r="BF113" s="470"/>
      <c r="BG113" s="470"/>
      <c r="BH113" s="470"/>
      <c r="BI113" s="470"/>
      <c r="BJ113" s="470"/>
      <c r="BK113" s="470"/>
      <c r="BL113" s="470"/>
      <c r="BM113" s="470"/>
      <c r="BN113" s="470"/>
      <c r="BO113" s="470"/>
      <c r="BP113" s="470"/>
      <c r="BQ113" s="470"/>
      <c r="BR113" s="470"/>
      <c r="BS113" s="470"/>
      <c r="BT113" s="470"/>
      <c r="BU113" s="470"/>
      <c r="BV113" s="470"/>
      <c r="BW113" s="470"/>
      <c r="BX113" s="470"/>
      <c r="BY113" s="470"/>
      <c r="BZ113" s="470"/>
      <c r="CA113" s="470"/>
      <c r="CB113" s="470"/>
      <c r="CC113" s="470"/>
      <c r="CD113" s="470"/>
      <c r="CE113" s="470"/>
      <c r="CF113" s="470"/>
      <c r="CG113" s="470"/>
      <c r="CH113" s="470"/>
      <c r="CI113" s="470"/>
      <c r="CJ113" s="470"/>
      <c r="CK113" s="470"/>
      <c r="CL113" s="470"/>
      <c r="CM113" s="470"/>
      <c r="CN113" s="470"/>
      <c r="CO113" s="470"/>
      <c r="CP113" s="470"/>
      <c r="CQ113" s="470"/>
      <c r="CR113" s="470"/>
      <c r="CS113" s="470"/>
      <c r="CT113" s="470"/>
      <c r="CU113" s="470"/>
      <c r="CV113" s="470"/>
      <c r="CW113" s="470"/>
      <c r="CX113" s="470"/>
      <c r="CY113" s="470"/>
      <c r="CZ113" s="470"/>
      <c r="DA113" s="470"/>
      <c r="DB113" s="470"/>
      <c r="DC113" s="470"/>
      <c r="DD113" s="470"/>
      <c r="DE113" s="470"/>
      <c r="DF113" s="470"/>
      <c r="DG113" s="470"/>
      <c r="DH113" s="470"/>
      <c r="DI113" s="470"/>
      <c r="DJ113" s="470"/>
      <c r="DK113" s="470"/>
      <c r="DL113" s="470"/>
      <c r="DM113" s="470"/>
      <c r="DN113" s="470"/>
      <c r="DO113" s="470"/>
      <c r="DP113" s="470"/>
      <c r="DQ113" s="470"/>
      <c r="DR113" s="470"/>
      <c r="DS113" s="470"/>
      <c r="DT113" s="470"/>
      <c r="DU113" s="470"/>
      <c r="DV113" s="470"/>
      <c r="DW113" s="470"/>
      <c r="DX113" s="470"/>
    </row>
    <row r="114" spans="2:128" x14ac:dyDescent="0.2">
      <c r="B114" s="472" t="s">
        <v>55</v>
      </c>
      <c r="C114" s="470" t="s">
        <v>556</v>
      </c>
      <c r="D114" s="470"/>
      <c r="E114" s="470"/>
      <c r="F114" s="470"/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  <c r="AB114" s="470"/>
      <c r="AC114" s="470"/>
      <c r="AD114" s="470"/>
      <c r="AE114" s="470"/>
      <c r="AF114" s="470"/>
      <c r="AG114" s="470"/>
      <c r="AH114" s="470"/>
      <c r="AI114" s="470"/>
      <c r="AJ114" s="470"/>
      <c r="AK114" s="470"/>
      <c r="AL114" s="470"/>
      <c r="AM114" s="470"/>
      <c r="AN114" s="470"/>
      <c r="AO114" s="470"/>
      <c r="AP114" s="470"/>
      <c r="AQ114" s="470"/>
      <c r="AR114" s="470"/>
      <c r="AS114" s="470"/>
      <c r="AT114" s="470"/>
      <c r="AU114" s="470"/>
      <c r="AV114" s="470"/>
      <c r="AW114" s="470"/>
      <c r="AX114" s="470"/>
      <c r="AY114" s="470"/>
      <c r="AZ114" s="470"/>
      <c r="BA114" s="470"/>
      <c r="BB114" s="470"/>
      <c r="BC114" s="470"/>
      <c r="BD114" s="470"/>
      <c r="BE114" s="470"/>
      <c r="BF114" s="470"/>
      <c r="BG114" s="470"/>
      <c r="BH114" s="470"/>
      <c r="BI114" s="470"/>
      <c r="BJ114" s="470"/>
      <c r="BK114" s="470"/>
      <c r="BL114" s="470"/>
      <c r="BM114" s="470"/>
      <c r="BN114" s="470"/>
      <c r="BO114" s="470"/>
      <c r="BP114" s="470"/>
      <c r="BQ114" s="470"/>
      <c r="BR114" s="470"/>
      <c r="BS114" s="470"/>
      <c r="BT114" s="470"/>
      <c r="BU114" s="470"/>
      <c r="BV114" s="470"/>
      <c r="BW114" s="470"/>
      <c r="BX114" s="470"/>
      <c r="BY114" s="470"/>
      <c r="BZ114" s="470"/>
      <c r="CA114" s="470"/>
      <c r="CB114" s="470"/>
      <c r="CC114" s="470"/>
      <c r="CD114" s="470"/>
      <c r="CE114" s="470"/>
      <c r="CF114" s="470"/>
      <c r="CG114" s="470"/>
      <c r="CH114" s="470"/>
      <c r="CI114" s="470"/>
      <c r="CJ114" s="470"/>
      <c r="CK114" s="470"/>
      <c r="CL114" s="470"/>
      <c r="CM114" s="470"/>
      <c r="CN114" s="470"/>
      <c r="CO114" s="470"/>
      <c r="CP114" s="470"/>
      <c r="CQ114" s="470"/>
      <c r="CR114" s="470"/>
      <c r="CS114" s="470"/>
      <c r="CT114" s="470"/>
      <c r="CU114" s="470"/>
      <c r="CV114" s="470"/>
      <c r="CW114" s="470"/>
      <c r="CX114" s="470"/>
      <c r="CY114" s="470"/>
      <c r="CZ114" s="470"/>
      <c r="DA114" s="470"/>
      <c r="DB114" s="470"/>
      <c r="DC114" s="470"/>
      <c r="DD114" s="470"/>
      <c r="DE114" s="470"/>
      <c r="DF114" s="470"/>
      <c r="DG114" s="470"/>
      <c r="DH114" s="470"/>
      <c r="DI114" s="470"/>
      <c r="DJ114" s="470"/>
      <c r="DK114" s="470"/>
      <c r="DL114" s="470"/>
      <c r="DM114" s="470"/>
      <c r="DN114" s="470"/>
      <c r="DO114" s="470"/>
      <c r="DP114" s="470"/>
      <c r="DQ114" s="470"/>
      <c r="DR114" s="470"/>
      <c r="DS114" s="470"/>
      <c r="DT114" s="470"/>
      <c r="DU114" s="470"/>
      <c r="DV114" s="470"/>
      <c r="DW114" s="470"/>
      <c r="DX114" s="470"/>
    </row>
    <row r="115" spans="2:128" x14ac:dyDescent="0.2">
      <c r="B115" s="472" t="s">
        <v>56</v>
      </c>
      <c r="C115" s="470" t="s">
        <v>557</v>
      </c>
      <c r="D115" s="470"/>
      <c r="E115" s="470"/>
      <c r="F115" s="470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  <c r="Y115" s="470"/>
      <c r="Z115" s="470"/>
      <c r="AA115" s="470"/>
      <c r="AB115" s="470"/>
      <c r="AC115" s="470"/>
      <c r="AD115" s="470"/>
      <c r="AE115" s="470"/>
      <c r="AF115" s="470"/>
      <c r="AG115" s="470"/>
      <c r="AH115" s="470"/>
      <c r="AI115" s="470"/>
      <c r="AJ115" s="470"/>
      <c r="AK115" s="470"/>
      <c r="AL115" s="470"/>
      <c r="AM115" s="470"/>
      <c r="AN115" s="470"/>
      <c r="AO115" s="470"/>
      <c r="AP115" s="470"/>
      <c r="AQ115" s="470"/>
      <c r="AR115" s="470"/>
      <c r="AS115" s="470"/>
      <c r="AT115" s="470"/>
      <c r="AU115" s="470"/>
      <c r="AV115" s="470"/>
      <c r="AW115" s="470"/>
      <c r="AX115" s="470"/>
      <c r="AY115" s="470"/>
      <c r="AZ115" s="470"/>
      <c r="BA115" s="470"/>
      <c r="BB115" s="470"/>
      <c r="BC115" s="470"/>
      <c r="BD115" s="470"/>
      <c r="BE115" s="470"/>
      <c r="BF115" s="470"/>
      <c r="BG115" s="470"/>
      <c r="BH115" s="470"/>
      <c r="BI115" s="470"/>
      <c r="BJ115" s="470"/>
      <c r="BK115" s="470"/>
      <c r="BL115" s="470"/>
      <c r="BM115" s="470"/>
      <c r="BN115" s="470"/>
      <c r="BO115" s="470"/>
      <c r="BP115" s="470"/>
      <c r="BQ115" s="470"/>
      <c r="BR115" s="470"/>
      <c r="BS115" s="470"/>
      <c r="BT115" s="470"/>
      <c r="BU115" s="470"/>
      <c r="BV115" s="470"/>
      <c r="BW115" s="470"/>
      <c r="BX115" s="470"/>
      <c r="BY115" s="470"/>
      <c r="BZ115" s="470"/>
      <c r="CA115" s="470"/>
      <c r="CB115" s="470"/>
      <c r="CC115" s="470"/>
      <c r="CD115" s="470"/>
      <c r="CE115" s="470"/>
      <c r="CF115" s="470"/>
      <c r="CG115" s="470"/>
      <c r="CH115" s="470"/>
      <c r="CI115" s="470"/>
      <c r="CJ115" s="470"/>
      <c r="CK115" s="470"/>
      <c r="CL115" s="470"/>
      <c r="CM115" s="470"/>
      <c r="CN115" s="470"/>
      <c r="CO115" s="470"/>
      <c r="CP115" s="470"/>
      <c r="CQ115" s="470"/>
      <c r="CR115" s="470"/>
      <c r="CS115" s="470"/>
      <c r="CT115" s="470"/>
      <c r="CU115" s="470"/>
      <c r="CV115" s="470"/>
      <c r="CW115" s="470"/>
      <c r="CX115" s="470"/>
      <c r="CY115" s="470"/>
      <c r="CZ115" s="470"/>
      <c r="DA115" s="470"/>
      <c r="DB115" s="470"/>
      <c r="DC115" s="470"/>
      <c r="DD115" s="470"/>
      <c r="DE115" s="470"/>
      <c r="DF115" s="470"/>
      <c r="DG115" s="470"/>
      <c r="DH115" s="470"/>
      <c r="DI115" s="470"/>
      <c r="DJ115" s="470"/>
      <c r="DK115" s="470"/>
      <c r="DL115" s="470"/>
      <c r="DM115" s="470"/>
      <c r="DN115" s="470"/>
      <c r="DO115" s="470"/>
      <c r="DP115" s="470"/>
      <c r="DQ115" s="470"/>
      <c r="DR115" s="470"/>
      <c r="DS115" s="470"/>
      <c r="DT115" s="470"/>
      <c r="DU115" s="470"/>
      <c r="DV115" s="470"/>
      <c r="DW115" s="470"/>
      <c r="DX115" s="470"/>
    </row>
    <row r="116" spans="2:128" x14ac:dyDescent="0.2">
      <c r="B116" s="472" t="s">
        <v>57</v>
      </c>
      <c r="C116" s="470" t="s">
        <v>558</v>
      </c>
      <c r="D116" s="470"/>
      <c r="E116" s="470"/>
      <c r="F116" s="470"/>
      <c r="G116" s="470"/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  <c r="Y116" s="470"/>
      <c r="Z116" s="470"/>
      <c r="AA116" s="470"/>
      <c r="AB116" s="470"/>
      <c r="AC116" s="470"/>
      <c r="AD116" s="470"/>
      <c r="AE116" s="470"/>
      <c r="AF116" s="470"/>
      <c r="AG116" s="470"/>
      <c r="AH116" s="470"/>
      <c r="AI116" s="470"/>
      <c r="AJ116" s="470"/>
      <c r="AK116" s="470"/>
      <c r="AL116" s="470"/>
      <c r="AM116" s="470"/>
      <c r="AN116" s="470"/>
      <c r="AO116" s="470"/>
      <c r="AP116" s="470"/>
      <c r="AQ116" s="470"/>
      <c r="AR116" s="470"/>
      <c r="AS116" s="470"/>
      <c r="AT116" s="470"/>
      <c r="AU116" s="470"/>
      <c r="AV116" s="470"/>
      <c r="AW116" s="470"/>
      <c r="AX116" s="470"/>
      <c r="AY116" s="470"/>
      <c r="AZ116" s="470"/>
      <c r="BA116" s="470"/>
      <c r="BB116" s="470"/>
      <c r="BC116" s="470"/>
      <c r="BD116" s="470"/>
      <c r="BE116" s="470"/>
      <c r="BF116" s="470"/>
      <c r="BG116" s="470"/>
      <c r="BH116" s="470"/>
      <c r="BI116" s="470"/>
      <c r="BJ116" s="470"/>
      <c r="BK116" s="470"/>
      <c r="BL116" s="470"/>
      <c r="BM116" s="470"/>
      <c r="BN116" s="470"/>
      <c r="BO116" s="470"/>
      <c r="BP116" s="470"/>
      <c r="BQ116" s="470"/>
      <c r="BR116" s="470"/>
      <c r="BS116" s="470"/>
      <c r="BT116" s="470"/>
      <c r="BU116" s="470"/>
      <c r="BV116" s="470"/>
      <c r="BW116" s="470"/>
      <c r="BX116" s="470"/>
      <c r="BY116" s="470"/>
      <c r="BZ116" s="470"/>
      <c r="CA116" s="470"/>
      <c r="CB116" s="470"/>
      <c r="CC116" s="470"/>
      <c r="CD116" s="470"/>
      <c r="CE116" s="470"/>
      <c r="CF116" s="470"/>
      <c r="CG116" s="470"/>
      <c r="CH116" s="470"/>
      <c r="CI116" s="470"/>
      <c r="CJ116" s="470"/>
      <c r="CK116" s="470"/>
      <c r="CL116" s="470"/>
      <c r="CM116" s="470"/>
      <c r="CN116" s="470"/>
      <c r="CO116" s="470"/>
      <c r="CP116" s="470"/>
      <c r="CQ116" s="470"/>
      <c r="CR116" s="470"/>
      <c r="CS116" s="470"/>
      <c r="CT116" s="470"/>
      <c r="CU116" s="470"/>
      <c r="CV116" s="470"/>
      <c r="CW116" s="470"/>
      <c r="CX116" s="470"/>
      <c r="CY116" s="470"/>
      <c r="CZ116" s="470"/>
      <c r="DA116" s="470"/>
      <c r="DB116" s="470"/>
      <c r="DC116" s="470"/>
      <c r="DD116" s="470"/>
      <c r="DE116" s="470"/>
      <c r="DF116" s="470"/>
      <c r="DG116" s="470"/>
      <c r="DH116" s="470"/>
      <c r="DI116" s="470"/>
      <c r="DJ116" s="470"/>
      <c r="DK116" s="470"/>
      <c r="DL116" s="470"/>
      <c r="DM116" s="470"/>
      <c r="DN116" s="470"/>
      <c r="DO116" s="470"/>
      <c r="DP116" s="470"/>
      <c r="DQ116" s="470"/>
      <c r="DR116" s="470"/>
      <c r="DS116" s="470"/>
      <c r="DT116" s="470"/>
      <c r="DU116" s="470"/>
      <c r="DV116" s="470"/>
      <c r="DW116" s="470"/>
      <c r="DX116" s="470"/>
    </row>
    <row r="117" spans="2:128" x14ac:dyDescent="0.2">
      <c r="B117" s="472" t="s">
        <v>58</v>
      </c>
      <c r="C117" s="470" t="s">
        <v>559</v>
      </c>
      <c r="D117" s="470"/>
      <c r="E117" s="470"/>
      <c r="F117" s="470"/>
      <c r="G117" s="470"/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  <c r="Y117" s="470"/>
      <c r="Z117" s="470"/>
      <c r="AA117" s="470"/>
      <c r="AB117" s="470"/>
      <c r="AC117" s="470"/>
      <c r="AD117" s="470"/>
      <c r="AE117" s="470"/>
      <c r="AF117" s="470"/>
      <c r="AG117" s="470"/>
      <c r="AH117" s="470"/>
      <c r="AI117" s="470"/>
      <c r="AJ117" s="470"/>
      <c r="AK117" s="470"/>
      <c r="AL117" s="470"/>
      <c r="AM117" s="470"/>
      <c r="AN117" s="470"/>
      <c r="AO117" s="470"/>
      <c r="AP117" s="470"/>
      <c r="AQ117" s="470"/>
      <c r="AR117" s="470"/>
      <c r="AS117" s="470"/>
      <c r="AT117" s="470"/>
      <c r="AU117" s="470"/>
      <c r="AV117" s="470"/>
      <c r="AW117" s="470"/>
      <c r="AX117" s="470"/>
      <c r="AY117" s="470"/>
      <c r="AZ117" s="470"/>
      <c r="BA117" s="470"/>
      <c r="BB117" s="470"/>
      <c r="BC117" s="470"/>
      <c r="BD117" s="470"/>
      <c r="BE117" s="470"/>
      <c r="BF117" s="470"/>
      <c r="BG117" s="470"/>
      <c r="BH117" s="470"/>
      <c r="BI117" s="470"/>
      <c r="BJ117" s="470"/>
      <c r="BK117" s="470"/>
      <c r="BL117" s="470"/>
      <c r="BM117" s="470"/>
      <c r="BN117" s="470"/>
      <c r="BO117" s="470"/>
      <c r="BP117" s="470"/>
      <c r="BQ117" s="470"/>
      <c r="BR117" s="470"/>
      <c r="BS117" s="470"/>
      <c r="BT117" s="470"/>
      <c r="BU117" s="470"/>
      <c r="BV117" s="470"/>
      <c r="BW117" s="470"/>
      <c r="BX117" s="470"/>
      <c r="BY117" s="470"/>
      <c r="BZ117" s="470"/>
      <c r="CA117" s="470"/>
      <c r="CB117" s="470"/>
      <c r="CC117" s="470"/>
      <c r="CD117" s="470"/>
      <c r="CE117" s="470"/>
      <c r="CF117" s="470"/>
      <c r="CG117" s="470"/>
      <c r="CH117" s="470"/>
      <c r="CI117" s="470"/>
      <c r="CJ117" s="470"/>
      <c r="CK117" s="470"/>
      <c r="CL117" s="470"/>
      <c r="CM117" s="470"/>
      <c r="CN117" s="470"/>
      <c r="CO117" s="470"/>
      <c r="CP117" s="470"/>
      <c r="CQ117" s="470"/>
      <c r="CR117" s="470"/>
      <c r="CS117" s="470"/>
      <c r="CT117" s="470"/>
      <c r="CU117" s="470"/>
      <c r="CV117" s="470"/>
      <c r="CW117" s="470"/>
      <c r="CX117" s="470"/>
      <c r="CY117" s="470"/>
      <c r="CZ117" s="470"/>
      <c r="DA117" s="470"/>
      <c r="DB117" s="470"/>
      <c r="DC117" s="470"/>
      <c r="DD117" s="470"/>
      <c r="DE117" s="470"/>
      <c r="DF117" s="470"/>
      <c r="DG117" s="470"/>
      <c r="DH117" s="470"/>
      <c r="DI117" s="470"/>
      <c r="DJ117" s="470"/>
      <c r="DK117" s="470"/>
      <c r="DL117" s="470"/>
      <c r="DM117" s="470"/>
      <c r="DN117" s="470"/>
      <c r="DO117" s="470"/>
      <c r="DP117" s="470"/>
      <c r="DQ117" s="470"/>
      <c r="DR117" s="470"/>
      <c r="DS117" s="470"/>
      <c r="DT117" s="470"/>
      <c r="DU117" s="470"/>
      <c r="DV117" s="470"/>
      <c r="DW117" s="470"/>
      <c r="DX117" s="470"/>
    </row>
    <row r="118" spans="2:128" x14ac:dyDescent="0.2">
      <c r="B118" s="472" t="s">
        <v>59</v>
      </c>
      <c r="C118" s="470" t="s">
        <v>560</v>
      </c>
      <c r="D118" s="470"/>
      <c r="E118" s="470"/>
      <c r="F118" s="470"/>
      <c r="G118" s="470"/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  <c r="Y118" s="470"/>
      <c r="Z118" s="470"/>
      <c r="AA118" s="470"/>
      <c r="AB118" s="470"/>
      <c r="AC118" s="470"/>
      <c r="AD118" s="470"/>
      <c r="AE118" s="470"/>
      <c r="AF118" s="470"/>
      <c r="AG118" s="470"/>
      <c r="AH118" s="470"/>
      <c r="AI118" s="470"/>
      <c r="AJ118" s="470"/>
      <c r="AK118" s="470"/>
      <c r="AL118" s="470"/>
      <c r="AM118" s="470"/>
      <c r="AN118" s="470"/>
      <c r="AO118" s="470"/>
      <c r="AP118" s="470"/>
      <c r="AQ118" s="470"/>
      <c r="AR118" s="470"/>
      <c r="AS118" s="470"/>
      <c r="AT118" s="470"/>
      <c r="AU118" s="470"/>
      <c r="AV118" s="470"/>
      <c r="AW118" s="470"/>
      <c r="AX118" s="470"/>
      <c r="AY118" s="470"/>
      <c r="AZ118" s="470"/>
      <c r="BA118" s="470"/>
      <c r="BB118" s="470"/>
      <c r="BC118" s="470"/>
      <c r="BD118" s="470"/>
      <c r="BE118" s="470"/>
      <c r="BF118" s="470"/>
      <c r="BG118" s="470"/>
      <c r="BH118" s="470"/>
      <c r="BI118" s="470"/>
      <c r="BJ118" s="470"/>
      <c r="BK118" s="470"/>
      <c r="BL118" s="470"/>
      <c r="BM118" s="470"/>
      <c r="BN118" s="470"/>
      <c r="BO118" s="470"/>
      <c r="BP118" s="470"/>
      <c r="BQ118" s="470"/>
      <c r="BR118" s="470"/>
      <c r="BS118" s="470"/>
      <c r="BT118" s="470"/>
      <c r="BU118" s="470"/>
      <c r="BV118" s="470"/>
      <c r="BW118" s="470"/>
      <c r="BX118" s="470"/>
      <c r="BY118" s="470"/>
      <c r="BZ118" s="470"/>
      <c r="CA118" s="470"/>
      <c r="CB118" s="470"/>
      <c r="CC118" s="470"/>
      <c r="CD118" s="470"/>
      <c r="CE118" s="470"/>
      <c r="CF118" s="470"/>
      <c r="CG118" s="470"/>
      <c r="CH118" s="470"/>
      <c r="CI118" s="470"/>
      <c r="CJ118" s="470"/>
      <c r="CK118" s="470"/>
      <c r="CL118" s="470"/>
      <c r="CM118" s="470"/>
      <c r="CN118" s="470"/>
      <c r="CO118" s="470"/>
      <c r="CP118" s="470"/>
      <c r="CQ118" s="470"/>
      <c r="CR118" s="470"/>
      <c r="CS118" s="470"/>
      <c r="CT118" s="470"/>
      <c r="CU118" s="470"/>
      <c r="CV118" s="470"/>
      <c r="CW118" s="470"/>
      <c r="CX118" s="470"/>
      <c r="CY118" s="470"/>
      <c r="CZ118" s="470"/>
      <c r="DA118" s="470"/>
      <c r="DB118" s="470"/>
      <c r="DC118" s="470"/>
      <c r="DD118" s="470"/>
      <c r="DE118" s="470"/>
      <c r="DF118" s="470"/>
      <c r="DG118" s="470"/>
      <c r="DH118" s="470"/>
      <c r="DI118" s="470"/>
      <c r="DJ118" s="470"/>
      <c r="DK118" s="470"/>
      <c r="DL118" s="470"/>
      <c r="DM118" s="470"/>
      <c r="DN118" s="470"/>
      <c r="DO118" s="470"/>
      <c r="DP118" s="470"/>
      <c r="DQ118" s="470"/>
      <c r="DR118" s="470"/>
      <c r="DS118" s="470"/>
      <c r="DT118" s="470"/>
      <c r="DU118" s="470"/>
      <c r="DV118" s="470"/>
      <c r="DW118" s="470"/>
      <c r="DX118" s="470"/>
    </row>
    <row r="119" spans="2:128" x14ac:dyDescent="0.2">
      <c r="B119" s="472" t="s">
        <v>60</v>
      </c>
      <c r="C119" s="470" t="s">
        <v>561</v>
      </c>
      <c r="D119" s="470"/>
      <c r="E119" s="470"/>
      <c r="F119" s="470"/>
      <c r="G119" s="470"/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  <c r="Y119" s="470"/>
      <c r="Z119" s="470"/>
      <c r="AA119" s="470"/>
      <c r="AB119" s="470"/>
      <c r="AC119" s="470"/>
      <c r="AD119" s="470"/>
      <c r="AE119" s="470"/>
      <c r="AF119" s="470"/>
      <c r="AG119" s="470"/>
      <c r="AH119" s="470"/>
      <c r="AI119" s="470"/>
      <c r="AJ119" s="470"/>
      <c r="AK119" s="470"/>
      <c r="AL119" s="470"/>
      <c r="AM119" s="470"/>
      <c r="AN119" s="470"/>
      <c r="AO119" s="470"/>
      <c r="AP119" s="470"/>
      <c r="AQ119" s="470"/>
      <c r="AR119" s="470"/>
      <c r="AS119" s="470"/>
      <c r="AT119" s="470"/>
      <c r="AU119" s="470"/>
      <c r="AV119" s="470"/>
      <c r="AW119" s="470"/>
      <c r="AX119" s="470"/>
      <c r="AY119" s="470"/>
      <c r="AZ119" s="470"/>
      <c r="BA119" s="470"/>
      <c r="BB119" s="470"/>
      <c r="BC119" s="470"/>
      <c r="BD119" s="470"/>
      <c r="BE119" s="470"/>
      <c r="BF119" s="470"/>
      <c r="BG119" s="470"/>
      <c r="BH119" s="470"/>
      <c r="BI119" s="470"/>
      <c r="BJ119" s="470"/>
      <c r="BK119" s="470"/>
      <c r="BL119" s="470"/>
      <c r="BM119" s="470"/>
      <c r="BN119" s="470"/>
      <c r="BO119" s="470"/>
      <c r="BP119" s="470"/>
      <c r="BQ119" s="470"/>
      <c r="BR119" s="470"/>
      <c r="BS119" s="470"/>
      <c r="BT119" s="470"/>
      <c r="BU119" s="470"/>
      <c r="BV119" s="470"/>
      <c r="BW119" s="470"/>
      <c r="BX119" s="470"/>
      <c r="BY119" s="470"/>
      <c r="BZ119" s="470"/>
      <c r="CA119" s="470"/>
      <c r="CB119" s="470"/>
      <c r="CC119" s="470"/>
      <c r="CD119" s="470"/>
      <c r="CE119" s="470"/>
      <c r="CF119" s="470"/>
      <c r="CG119" s="470"/>
      <c r="CH119" s="470"/>
      <c r="CI119" s="470"/>
      <c r="CJ119" s="470"/>
      <c r="CK119" s="470"/>
      <c r="CL119" s="470"/>
      <c r="CM119" s="470"/>
      <c r="CN119" s="470"/>
      <c r="CO119" s="470"/>
      <c r="CP119" s="470"/>
      <c r="CQ119" s="470"/>
      <c r="CR119" s="470"/>
      <c r="CS119" s="470"/>
      <c r="CT119" s="470"/>
      <c r="CU119" s="470"/>
      <c r="CV119" s="470"/>
      <c r="CW119" s="470"/>
      <c r="CX119" s="470"/>
      <c r="CY119" s="470"/>
      <c r="CZ119" s="470"/>
      <c r="DA119" s="470"/>
      <c r="DB119" s="470"/>
      <c r="DC119" s="470"/>
      <c r="DD119" s="470"/>
      <c r="DE119" s="470"/>
      <c r="DF119" s="470"/>
      <c r="DG119" s="470"/>
      <c r="DH119" s="470"/>
      <c r="DI119" s="470"/>
      <c r="DJ119" s="470"/>
      <c r="DK119" s="470"/>
      <c r="DL119" s="470"/>
      <c r="DM119" s="470"/>
      <c r="DN119" s="470"/>
      <c r="DO119" s="470"/>
      <c r="DP119" s="470"/>
      <c r="DQ119" s="470"/>
      <c r="DR119" s="470"/>
      <c r="DS119" s="470"/>
      <c r="DT119" s="470"/>
      <c r="DU119" s="470"/>
      <c r="DV119" s="470"/>
      <c r="DW119" s="470"/>
    </row>
    <row r="120" spans="2:128" x14ac:dyDescent="0.2">
      <c r="B120" s="472" t="s">
        <v>61</v>
      </c>
      <c r="C120" s="470" t="s">
        <v>562</v>
      </c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  <c r="Y120" s="470"/>
      <c r="Z120" s="470"/>
      <c r="AA120" s="470"/>
      <c r="AB120" s="470"/>
      <c r="AC120" s="470"/>
      <c r="AD120" s="470"/>
      <c r="AE120" s="470"/>
      <c r="AF120" s="470"/>
      <c r="AG120" s="470"/>
      <c r="AH120" s="470"/>
      <c r="AI120" s="470"/>
      <c r="AJ120" s="470"/>
      <c r="AK120" s="470"/>
      <c r="AL120" s="470"/>
      <c r="AM120" s="470"/>
      <c r="AN120" s="470"/>
      <c r="AO120" s="470"/>
      <c r="AP120" s="470"/>
      <c r="AQ120" s="470"/>
      <c r="AR120" s="470"/>
      <c r="AS120" s="470"/>
      <c r="AT120" s="470"/>
      <c r="AU120" s="470"/>
      <c r="AV120" s="470"/>
      <c r="AW120" s="470"/>
      <c r="AX120" s="470"/>
      <c r="AY120" s="470"/>
      <c r="AZ120" s="470"/>
      <c r="BA120" s="470"/>
      <c r="BB120" s="470"/>
      <c r="BC120" s="470"/>
      <c r="BD120" s="470"/>
      <c r="BE120" s="470"/>
      <c r="BF120" s="470"/>
      <c r="BG120" s="470"/>
      <c r="BH120" s="470"/>
      <c r="BI120" s="470"/>
      <c r="BJ120" s="470"/>
      <c r="BK120" s="470"/>
      <c r="BL120" s="470"/>
      <c r="BM120" s="470"/>
      <c r="BN120" s="470"/>
      <c r="BO120" s="470"/>
      <c r="BP120" s="470"/>
      <c r="BQ120" s="470"/>
      <c r="BR120" s="470"/>
      <c r="BS120" s="470"/>
      <c r="BT120" s="470"/>
      <c r="BU120" s="470"/>
      <c r="BV120" s="470"/>
      <c r="BW120" s="470"/>
      <c r="BX120" s="470"/>
      <c r="BY120" s="470"/>
      <c r="BZ120" s="470"/>
      <c r="CA120" s="470"/>
      <c r="CB120" s="470"/>
      <c r="CC120" s="470"/>
      <c r="CD120" s="470"/>
      <c r="CE120" s="470"/>
      <c r="CF120" s="470"/>
      <c r="CG120" s="470"/>
      <c r="CH120" s="470"/>
      <c r="CI120" s="470"/>
      <c r="CJ120" s="470"/>
      <c r="CK120" s="470"/>
      <c r="CL120" s="470"/>
      <c r="CM120" s="470"/>
      <c r="CN120" s="470"/>
      <c r="CO120" s="470"/>
      <c r="CP120" s="470"/>
      <c r="CQ120" s="470"/>
      <c r="CR120" s="470"/>
      <c r="CS120" s="470"/>
      <c r="CT120" s="470"/>
      <c r="CU120" s="470"/>
      <c r="CV120" s="470"/>
      <c r="CW120" s="470"/>
      <c r="CX120" s="470"/>
      <c r="CY120" s="470"/>
      <c r="CZ120" s="470"/>
      <c r="DA120" s="470"/>
      <c r="DB120" s="470"/>
      <c r="DC120" s="470"/>
      <c r="DD120" s="470"/>
      <c r="DE120" s="470"/>
      <c r="DF120" s="470"/>
      <c r="DG120" s="470"/>
      <c r="DH120" s="470"/>
      <c r="DI120" s="470"/>
      <c r="DJ120" s="470"/>
      <c r="DK120" s="470"/>
      <c r="DL120" s="470"/>
      <c r="DM120" s="470"/>
      <c r="DN120" s="470"/>
      <c r="DO120" s="470"/>
      <c r="DP120" s="470"/>
      <c r="DQ120" s="470"/>
      <c r="DR120" s="470"/>
      <c r="DS120" s="470"/>
      <c r="DT120" s="470"/>
      <c r="DU120" s="470"/>
      <c r="DV120" s="470"/>
      <c r="DW120" s="470"/>
    </row>
    <row r="121" spans="2:128" x14ac:dyDescent="0.2">
      <c r="B121" s="472" t="s">
        <v>62</v>
      </c>
      <c r="C121" s="470" t="s">
        <v>563</v>
      </c>
      <c r="D121" s="470"/>
      <c r="E121" s="470"/>
      <c r="F121" s="470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  <c r="AB121" s="470"/>
      <c r="AC121" s="470"/>
      <c r="AD121" s="470"/>
      <c r="AE121" s="470"/>
      <c r="AF121" s="470"/>
      <c r="AG121" s="470"/>
      <c r="AH121" s="470"/>
      <c r="AI121" s="470"/>
      <c r="AJ121" s="470"/>
      <c r="AK121" s="470"/>
      <c r="AL121" s="470"/>
      <c r="AM121" s="470"/>
      <c r="AN121" s="470"/>
      <c r="AO121" s="470"/>
      <c r="AP121" s="470"/>
      <c r="AQ121" s="470"/>
      <c r="AR121" s="470"/>
      <c r="AS121" s="470"/>
      <c r="AT121" s="470"/>
      <c r="AU121" s="470"/>
      <c r="AV121" s="470"/>
      <c r="AW121" s="470"/>
      <c r="AX121" s="470"/>
      <c r="AY121" s="470"/>
      <c r="AZ121" s="470"/>
      <c r="BA121" s="470"/>
      <c r="BB121" s="470"/>
      <c r="BC121" s="470"/>
      <c r="BD121" s="470"/>
      <c r="BE121" s="470"/>
      <c r="BF121" s="470"/>
      <c r="BG121" s="470"/>
      <c r="BH121" s="470"/>
      <c r="BI121" s="470"/>
      <c r="BJ121" s="470"/>
      <c r="BK121" s="470"/>
      <c r="BL121" s="470"/>
      <c r="BM121" s="470"/>
      <c r="BN121" s="470"/>
      <c r="BO121" s="470"/>
      <c r="BP121" s="470"/>
      <c r="BQ121" s="470"/>
      <c r="BR121" s="470"/>
      <c r="BS121" s="470"/>
      <c r="BT121" s="470"/>
      <c r="BU121" s="470"/>
      <c r="BV121" s="470"/>
      <c r="BW121" s="470"/>
      <c r="BX121" s="470"/>
      <c r="BY121" s="470"/>
      <c r="BZ121" s="470"/>
      <c r="CA121" s="470"/>
      <c r="CB121" s="470"/>
      <c r="CC121" s="470"/>
      <c r="CD121" s="470"/>
      <c r="CE121" s="470"/>
      <c r="CF121" s="470"/>
      <c r="CG121" s="470"/>
      <c r="CH121" s="470"/>
      <c r="CI121" s="470"/>
      <c r="CJ121" s="470"/>
      <c r="CK121" s="470"/>
      <c r="CL121" s="470"/>
      <c r="CM121" s="470"/>
      <c r="CN121" s="470"/>
      <c r="CO121" s="470"/>
      <c r="CP121" s="470"/>
      <c r="CQ121" s="470"/>
      <c r="CR121" s="470"/>
      <c r="CS121" s="470"/>
      <c r="CT121" s="470"/>
      <c r="CU121" s="470"/>
      <c r="CV121" s="470"/>
      <c r="CW121" s="470"/>
      <c r="CX121" s="470"/>
      <c r="CY121" s="470"/>
      <c r="CZ121" s="470"/>
      <c r="DA121" s="470"/>
      <c r="DB121" s="470"/>
      <c r="DC121" s="470"/>
      <c r="DD121" s="470"/>
      <c r="DE121" s="470"/>
      <c r="DF121" s="470"/>
      <c r="DG121" s="470"/>
      <c r="DH121" s="470"/>
      <c r="DI121" s="470"/>
      <c r="DJ121" s="470"/>
      <c r="DK121" s="470"/>
      <c r="DL121" s="470"/>
      <c r="DM121" s="470"/>
      <c r="DN121" s="470"/>
      <c r="DO121" s="470"/>
      <c r="DP121" s="470"/>
      <c r="DQ121" s="470"/>
      <c r="DR121" s="470"/>
      <c r="DS121" s="470"/>
      <c r="DT121" s="470"/>
      <c r="DU121" s="470"/>
      <c r="DV121" s="470"/>
      <c r="DW121" s="470"/>
    </row>
    <row r="122" spans="2:128" x14ac:dyDescent="0.2">
      <c r="B122" s="472" t="s">
        <v>564</v>
      </c>
      <c r="C122" s="470" t="s">
        <v>565</v>
      </c>
      <c r="D122" s="470"/>
      <c r="E122" s="470"/>
      <c r="F122" s="470"/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  <c r="Y122" s="470"/>
      <c r="Z122" s="470"/>
      <c r="AA122" s="470"/>
      <c r="AB122" s="470"/>
      <c r="AC122" s="470"/>
      <c r="AD122" s="470"/>
      <c r="AE122" s="470"/>
      <c r="AF122" s="470"/>
      <c r="AG122" s="470"/>
      <c r="AH122" s="470"/>
      <c r="AI122" s="470"/>
      <c r="AJ122" s="470"/>
      <c r="AK122" s="470"/>
      <c r="AL122" s="470"/>
      <c r="AM122" s="470"/>
      <c r="AN122" s="470"/>
      <c r="AO122" s="470"/>
      <c r="AP122" s="470"/>
      <c r="AQ122" s="470"/>
      <c r="AR122" s="470"/>
      <c r="AS122" s="470"/>
      <c r="AT122" s="470"/>
      <c r="AU122" s="470"/>
      <c r="AV122" s="470"/>
      <c r="AW122" s="470"/>
      <c r="AX122" s="470"/>
      <c r="AY122" s="470"/>
      <c r="AZ122" s="470"/>
      <c r="BA122" s="470"/>
      <c r="BB122" s="470"/>
      <c r="BC122" s="470"/>
      <c r="BD122" s="470"/>
      <c r="BE122" s="470"/>
      <c r="BF122" s="470"/>
      <c r="BG122" s="470"/>
      <c r="BH122" s="470"/>
      <c r="BI122" s="470"/>
      <c r="BJ122" s="470"/>
      <c r="BK122" s="470"/>
      <c r="BL122" s="470"/>
      <c r="BM122" s="470"/>
      <c r="BN122" s="470"/>
      <c r="BO122" s="470"/>
      <c r="BP122" s="470"/>
      <c r="BQ122" s="470"/>
      <c r="BR122" s="470"/>
      <c r="BS122" s="470"/>
      <c r="BT122" s="470"/>
      <c r="BU122" s="470"/>
      <c r="BV122" s="470"/>
      <c r="BW122" s="470"/>
      <c r="BX122" s="470"/>
      <c r="BY122" s="470"/>
      <c r="BZ122" s="470"/>
      <c r="CA122" s="470"/>
      <c r="CB122" s="470"/>
      <c r="CC122" s="470"/>
      <c r="CD122" s="470"/>
      <c r="CE122" s="470"/>
      <c r="CF122" s="470"/>
      <c r="CG122" s="470"/>
      <c r="CH122" s="470"/>
      <c r="CI122" s="470"/>
      <c r="CJ122" s="470"/>
      <c r="CK122" s="470"/>
      <c r="CL122" s="470"/>
      <c r="CM122" s="470"/>
      <c r="CN122" s="470"/>
      <c r="CO122" s="470"/>
      <c r="CP122" s="470"/>
      <c r="CQ122" s="470"/>
      <c r="CR122" s="470"/>
      <c r="CS122" s="470"/>
      <c r="CT122" s="470"/>
      <c r="CU122" s="470"/>
      <c r="CV122" s="470"/>
      <c r="CW122" s="470"/>
      <c r="CX122" s="470"/>
      <c r="CY122" s="470"/>
      <c r="CZ122" s="470"/>
      <c r="DA122" s="470"/>
      <c r="DB122" s="470"/>
      <c r="DC122" s="470"/>
      <c r="DD122" s="470"/>
      <c r="DE122" s="470"/>
      <c r="DF122" s="470"/>
      <c r="DG122" s="470"/>
      <c r="DH122" s="470"/>
      <c r="DI122" s="470"/>
      <c r="DJ122" s="470"/>
      <c r="DK122" s="470"/>
      <c r="DL122" s="470"/>
      <c r="DM122" s="470"/>
      <c r="DN122" s="470"/>
      <c r="DO122" s="470"/>
      <c r="DP122" s="470"/>
      <c r="DQ122" s="470"/>
      <c r="DR122" s="470"/>
      <c r="DS122" s="470"/>
      <c r="DT122" s="470"/>
      <c r="DU122" s="470"/>
      <c r="DV122" s="470"/>
      <c r="DW122" s="470"/>
    </row>
    <row r="123" spans="2:128" x14ac:dyDescent="0.2">
      <c r="B123" s="472" t="s">
        <v>566</v>
      </c>
      <c r="C123" s="470" t="s">
        <v>567</v>
      </c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  <c r="Y123" s="470"/>
      <c r="Z123" s="470"/>
      <c r="AA123" s="470"/>
      <c r="AB123" s="470"/>
      <c r="AC123" s="470"/>
      <c r="AD123" s="470"/>
      <c r="AE123" s="470"/>
      <c r="AF123" s="470"/>
      <c r="AG123" s="470"/>
      <c r="AH123" s="470"/>
      <c r="AI123" s="470"/>
      <c r="AJ123" s="470"/>
      <c r="AK123" s="470"/>
      <c r="AL123" s="470"/>
      <c r="AM123" s="470"/>
      <c r="AN123" s="470"/>
      <c r="AO123" s="470"/>
      <c r="AP123" s="470"/>
      <c r="AQ123" s="470"/>
      <c r="AR123" s="470"/>
      <c r="AS123" s="470"/>
      <c r="AT123" s="470"/>
      <c r="AU123" s="470"/>
      <c r="AV123" s="470"/>
      <c r="AW123" s="470"/>
      <c r="AX123" s="470"/>
      <c r="AY123" s="470"/>
      <c r="AZ123" s="470"/>
      <c r="BA123" s="470"/>
      <c r="BB123" s="470"/>
      <c r="BC123" s="470"/>
      <c r="BD123" s="470"/>
      <c r="BE123" s="470"/>
      <c r="BF123" s="470"/>
      <c r="BG123" s="470"/>
      <c r="BH123" s="470"/>
      <c r="BI123" s="470"/>
      <c r="BJ123" s="470"/>
      <c r="BK123" s="470"/>
      <c r="BL123" s="470"/>
      <c r="BM123" s="470"/>
      <c r="BN123" s="470"/>
      <c r="BO123" s="470"/>
      <c r="BP123" s="470"/>
      <c r="BQ123" s="470"/>
      <c r="BR123" s="470"/>
      <c r="BS123" s="470"/>
      <c r="BT123" s="470"/>
      <c r="BU123" s="470"/>
      <c r="BV123" s="470"/>
      <c r="BW123" s="470"/>
      <c r="BX123" s="470"/>
      <c r="BY123" s="470"/>
      <c r="BZ123" s="470"/>
      <c r="CA123" s="470"/>
      <c r="CB123" s="470"/>
      <c r="CC123" s="470"/>
      <c r="CD123" s="470"/>
      <c r="CE123" s="470"/>
      <c r="CF123" s="470"/>
      <c r="CG123" s="470"/>
      <c r="CH123" s="470"/>
      <c r="CI123" s="470"/>
      <c r="CJ123" s="470"/>
      <c r="CK123" s="470"/>
      <c r="CL123" s="470"/>
      <c r="CM123" s="470"/>
      <c r="CN123" s="470"/>
      <c r="CO123" s="470"/>
      <c r="CP123" s="470"/>
      <c r="CQ123" s="470"/>
      <c r="CR123" s="470"/>
      <c r="CS123" s="470"/>
      <c r="CT123" s="470"/>
      <c r="CU123" s="470"/>
      <c r="CV123" s="470"/>
      <c r="CW123" s="470"/>
      <c r="CX123" s="470"/>
      <c r="CY123" s="470"/>
      <c r="CZ123" s="470"/>
      <c r="DA123" s="470"/>
      <c r="DB123" s="470"/>
      <c r="DC123" s="470"/>
      <c r="DD123" s="470"/>
      <c r="DE123" s="470"/>
      <c r="DF123" s="470"/>
      <c r="DG123" s="470"/>
      <c r="DH123" s="470"/>
      <c r="DI123" s="470"/>
      <c r="DJ123" s="470"/>
      <c r="DK123" s="470"/>
      <c r="DL123" s="470"/>
      <c r="DM123" s="470"/>
      <c r="DN123" s="470"/>
      <c r="DO123" s="470"/>
      <c r="DP123" s="470"/>
      <c r="DQ123" s="470"/>
      <c r="DR123" s="470"/>
      <c r="DS123" s="470"/>
      <c r="DT123" s="470"/>
      <c r="DU123" s="470"/>
      <c r="DV123" s="470"/>
      <c r="DW123" s="470"/>
    </row>
    <row r="124" spans="2:128" x14ac:dyDescent="0.2">
      <c r="B124" s="472" t="s">
        <v>568</v>
      </c>
      <c r="C124" s="470"/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  <c r="Y124" s="470"/>
      <c r="Z124" s="470"/>
      <c r="AA124" s="470"/>
      <c r="AB124" s="470"/>
      <c r="AC124" s="470"/>
      <c r="AD124" s="470"/>
      <c r="AE124" s="470"/>
      <c r="AF124" s="470"/>
      <c r="AG124" s="470"/>
      <c r="AH124" s="470"/>
      <c r="AI124" s="470"/>
      <c r="AJ124" s="470"/>
      <c r="AK124" s="470"/>
      <c r="AL124" s="470"/>
      <c r="AM124" s="470"/>
      <c r="AN124" s="470"/>
      <c r="AO124" s="470"/>
      <c r="AP124" s="470"/>
      <c r="AQ124" s="470"/>
      <c r="AR124" s="470"/>
      <c r="AS124" s="470"/>
      <c r="AT124" s="470"/>
      <c r="AU124" s="470"/>
      <c r="AV124" s="470"/>
      <c r="AW124" s="470"/>
      <c r="AX124" s="470"/>
      <c r="AY124" s="470"/>
      <c r="AZ124" s="470"/>
      <c r="BA124" s="470"/>
      <c r="BB124" s="470"/>
      <c r="BC124" s="470"/>
      <c r="BD124" s="470"/>
      <c r="BE124" s="470"/>
      <c r="BF124" s="470"/>
      <c r="BG124" s="470"/>
      <c r="BH124" s="470"/>
      <c r="BI124" s="470"/>
      <c r="BJ124" s="470"/>
      <c r="BK124" s="470"/>
      <c r="BL124" s="470"/>
      <c r="BM124" s="470"/>
      <c r="BN124" s="470"/>
      <c r="BO124" s="470"/>
      <c r="BP124" s="470"/>
      <c r="BQ124" s="470"/>
      <c r="BR124" s="470"/>
      <c r="BS124" s="470"/>
      <c r="BT124" s="470"/>
      <c r="BU124" s="470"/>
      <c r="BV124" s="470"/>
      <c r="BW124" s="470"/>
      <c r="BX124" s="470"/>
      <c r="BY124" s="470"/>
      <c r="BZ124" s="470"/>
      <c r="CA124" s="470"/>
      <c r="CB124" s="470"/>
      <c r="CC124" s="470"/>
      <c r="CD124" s="470"/>
      <c r="CE124" s="470"/>
      <c r="CF124" s="470"/>
      <c r="CG124" s="470"/>
      <c r="CH124" s="470"/>
      <c r="CI124" s="470"/>
      <c r="CJ124" s="470"/>
      <c r="CK124" s="470"/>
      <c r="CL124" s="470"/>
      <c r="CM124" s="470"/>
      <c r="CN124" s="470"/>
      <c r="CO124" s="470"/>
      <c r="CP124" s="470"/>
      <c r="CQ124" s="470"/>
      <c r="CR124" s="470"/>
      <c r="CS124" s="470"/>
      <c r="CT124" s="470"/>
      <c r="CU124" s="470"/>
      <c r="CV124" s="470"/>
      <c r="CW124" s="470"/>
      <c r="CX124" s="470"/>
      <c r="CY124" s="470"/>
      <c r="CZ124" s="470"/>
      <c r="DA124" s="470"/>
      <c r="DB124" s="470"/>
      <c r="DC124" s="470"/>
      <c r="DD124" s="470"/>
      <c r="DE124" s="470"/>
      <c r="DF124" s="470"/>
      <c r="DG124" s="470"/>
      <c r="DH124" s="470"/>
      <c r="DI124" s="470"/>
      <c r="DJ124" s="470"/>
      <c r="DK124" s="470"/>
      <c r="DL124" s="470"/>
      <c r="DM124" s="470"/>
      <c r="DN124" s="470"/>
      <c r="DO124" s="470"/>
      <c r="DP124" s="470"/>
      <c r="DQ124" s="470"/>
      <c r="DR124" s="470"/>
      <c r="DS124" s="470"/>
      <c r="DT124" s="470"/>
      <c r="DU124" s="470"/>
      <c r="DV124" s="470"/>
      <c r="DW124" s="470"/>
    </row>
    <row r="125" spans="2:128" x14ac:dyDescent="0.2">
      <c r="B125" s="472" t="s">
        <v>63</v>
      </c>
      <c r="C125" s="470"/>
      <c r="D125" s="470"/>
      <c r="E125" s="470"/>
      <c r="F125" s="470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  <c r="Y125" s="470"/>
      <c r="Z125" s="470"/>
      <c r="AA125" s="470"/>
      <c r="AB125" s="470"/>
      <c r="AC125" s="470"/>
      <c r="AD125" s="470"/>
      <c r="AE125" s="470"/>
      <c r="AF125" s="470"/>
      <c r="AG125" s="470"/>
      <c r="AH125" s="470"/>
      <c r="AI125" s="470"/>
      <c r="AJ125" s="470"/>
      <c r="AK125" s="470"/>
      <c r="AL125" s="470"/>
      <c r="AM125" s="470"/>
      <c r="AN125" s="470"/>
      <c r="AO125" s="470"/>
      <c r="AP125" s="470"/>
      <c r="AQ125" s="470"/>
      <c r="AR125" s="470"/>
      <c r="AS125" s="470"/>
      <c r="AT125" s="470"/>
      <c r="AU125" s="470"/>
      <c r="AV125" s="470"/>
      <c r="AW125" s="470"/>
      <c r="AX125" s="470"/>
      <c r="AY125" s="470"/>
      <c r="AZ125" s="470"/>
      <c r="BA125" s="470"/>
      <c r="BB125" s="470"/>
      <c r="BC125" s="470"/>
      <c r="BD125" s="470"/>
      <c r="BE125" s="470"/>
      <c r="BF125" s="470"/>
      <c r="BG125" s="470"/>
      <c r="BH125" s="470"/>
      <c r="BI125" s="470"/>
      <c r="BJ125" s="470"/>
      <c r="BK125" s="470"/>
      <c r="BL125" s="470"/>
      <c r="BM125" s="470"/>
      <c r="BN125" s="470"/>
      <c r="BO125" s="470"/>
      <c r="BP125" s="470"/>
      <c r="BQ125" s="470"/>
      <c r="BR125" s="470"/>
      <c r="BS125" s="470"/>
      <c r="BT125" s="470"/>
      <c r="BU125" s="470"/>
      <c r="BV125" s="470"/>
      <c r="BW125" s="470"/>
      <c r="BX125" s="470"/>
      <c r="BY125" s="470"/>
      <c r="BZ125" s="470"/>
      <c r="CA125" s="470"/>
      <c r="CB125" s="470"/>
      <c r="CC125" s="470"/>
      <c r="CD125" s="470"/>
      <c r="CE125" s="470"/>
      <c r="CF125" s="470"/>
      <c r="CG125" s="470"/>
      <c r="CH125" s="470"/>
      <c r="CI125" s="470"/>
      <c r="CJ125" s="470"/>
      <c r="CK125" s="470"/>
      <c r="CL125" s="470"/>
      <c r="CM125" s="470"/>
      <c r="CN125" s="470"/>
      <c r="CO125" s="470"/>
      <c r="CP125" s="470"/>
      <c r="CQ125" s="470"/>
      <c r="CR125" s="470"/>
      <c r="CS125" s="470"/>
      <c r="CT125" s="470"/>
      <c r="CU125" s="470"/>
      <c r="CV125" s="470"/>
      <c r="CW125" s="470"/>
      <c r="CX125" s="470"/>
      <c r="CY125" s="470"/>
      <c r="CZ125" s="470"/>
      <c r="DA125" s="470"/>
      <c r="DB125" s="470"/>
      <c r="DC125" s="470"/>
      <c r="DD125" s="470"/>
      <c r="DE125" s="470"/>
      <c r="DF125" s="470"/>
      <c r="DG125" s="470"/>
      <c r="DH125" s="470"/>
      <c r="DI125" s="470"/>
      <c r="DJ125" s="470"/>
      <c r="DK125" s="470"/>
      <c r="DL125" s="470"/>
      <c r="DM125" s="470"/>
      <c r="DN125" s="470"/>
      <c r="DO125" s="470"/>
      <c r="DP125" s="470"/>
      <c r="DQ125" s="470"/>
      <c r="DR125" s="470"/>
      <c r="DS125" s="470"/>
      <c r="DT125" s="470"/>
      <c r="DU125" s="470"/>
      <c r="DV125" s="470"/>
      <c r="DW125" s="470"/>
    </row>
    <row r="126" spans="2:128" x14ac:dyDescent="0.2">
      <c r="B126" s="472" t="s">
        <v>64</v>
      </c>
      <c r="C126" s="470" t="s">
        <v>569</v>
      </c>
      <c r="D126" s="470"/>
      <c r="E126" s="470"/>
      <c r="F126" s="470"/>
      <c r="G126" s="470"/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  <c r="Y126" s="470"/>
      <c r="Z126" s="470"/>
      <c r="AA126" s="470"/>
      <c r="AB126" s="470"/>
      <c r="AC126" s="470"/>
      <c r="AD126" s="470"/>
      <c r="AE126" s="470"/>
      <c r="AF126" s="470"/>
      <c r="AG126" s="470"/>
      <c r="AH126" s="470"/>
      <c r="AI126" s="470"/>
      <c r="AJ126" s="470"/>
      <c r="AK126" s="470"/>
      <c r="AL126" s="470"/>
      <c r="AM126" s="470"/>
      <c r="AN126" s="470"/>
      <c r="AO126" s="470"/>
      <c r="AP126" s="470"/>
      <c r="AQ126" s="470"/>
      <c r="AR126" s="470"/>
      <c r="AS126" s="470"/>
      <c r="AT126" s="470"/>
      <c r="AU126" s="470"/>
      <c r="AV126" s="470"/>
      <c r="AW126" s="470"/>
      <c r="AX126" s="470"/>
      <c r="AY126" s="470"/>
      <c r="AZ126" s="470"/>
      <c r="BA126" s="470"/>
      <c r="BB126" s="470"/>
      <c r="BC126" s="470"/>
      <c r="BD126" s="470"/>
      <c r="BE126" s="470"/>
      <c r="BF126" s="470"/>
      <c r="BG126" s="470"/>
      <c r="BH126" s="470"/>
      <c r="BI126" s="470"/>
      <c r="BJ126" s="470"/>
      <c r="BK126" s="470"/>
      <c r="BL126" s="470"/>
      <c r="BM126" s="470"/>
      <c r="BN126" s="470"/>
      <c r="BO126" s="470"/>
      <c r="BP126" s="470"/>
      <c r="BQ126" s="470"/>
      <c r="BR126" s="470"/>
      <c r="BS126" s="470"/>
      <c r="BT126" s="470"/>
      <c r="BU126" s="470"/>
      <c r="BV126" s="470"/>
      <c r="BW126" s="470"/>
      <c r="BX126" s="470"/>
      <c r="BY126" s="470"/>
      <c r="BZ126" s="470"/>
      <c r="CA126" s="470"/>
      <c r="CB126" s="470"/>
      <c r="CC126" s="470"/>
      <c r="CD126" s="470"/>
      <c r="CE126" s="470"/>
      <c r="CF126" s="470"/>
      <c r="CG126" s="470"/>
      <c r="CH126" s="470"/>
      <c r="CI126" s="470"/>
      <c r="CJ126" s="470"/>
      <c r="CK126" s="470"/>
      <c r="CL126" s="470"/>
      <c r="CM126" s="470"/>
      <c r="CN126" s="470"/>
      <c r="CO126" s="470"/>
      <c r="CP126" s="470"/>
      <c r="CQ126" s="470"/>
      <c r="CR126" s="470"/>
      <c r="CS126" s="470"/>
      <c r="CT126" s="470"/>
      <c r="CU126" s="470"/>
      <c r="CV126" s="470"/>
      <c r="CW126" s="470"/>
      <c r="CX126" s="470"/>
      <c r="CY126" s="470"/>
      <c r="CZ126" s="470"/>
      <c r="DA126" s="470"/>
      <c r="DB126" s="470"/>
      <c r="DC126" s="470"/>
      <c r="DD126" s="470"/>
      <c r="DE126" s="470"/>
      <c r="DF126" s="470"/>
      <c r="DG126" s="470"/>
      <c r="DH126" s="470"/>
      <c r="DI126" s="470"/>
      <c r="DJ126" s="470"/>
      <c r="DK126" s="470"/>
      <c r="DL126" s="470"/>
      <c r="DM126" s="470"/>
      <c r="DN126" s="470"/>
      <c r="DO126" s="470"/>
      <c r="DP126" s="470"/>
      <c r="DQ126" s="470"/>
      <c r="DR126" s="470"/>
      <c r="DS126" s="470"/>
      <c r="DT126" s="470"/>
      <c r="DU126" s="470"/>
      <c r="DV126" s="470"/>
      <c r="DW126" s="470"/>
    </row>
    <row r="127" spans="2:128" x14ac:dyDescent="0.2">
      <c r="B127" s="472" t="s">
        <v>65</v>
      </c>
      <c r="C127" s="470" t="s">
        <v>494</v>
      </c>
      <c r="D127" s="470"/>
      <c r="E127" s="470"/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0"/>
      <c r="AJ127" s="470"/>
      <c r="AK127" s="470"/>
      <c r="AL127" s="470"/>
      <c r="AM127" s="470"/>
      <c r="AN127" s="470"/>
      <c r="AO127" s="470"/>
      <c r="AP127" s="470"/>
      <c r="AQ127" s="470"/>
      <c r="AR127" s="470"/>
      <c r="AS127" s="470"/>
      <c r="AT127" s="470"/>
      <c r="AU127" s="470"/>
      <c r="AV127" s="470"/>
      <c r="AW127" s="470"/>
      <c r="AX127" s="470"/>
      <c r="AY127" s="470"/>
      <c r="AZ127" s="470"/>
      <c r="BA127" s="470"/>
      <c r="BB127" s="470"/>
      <c r="BC127" s="470"/>
      <c r="BD127" s="470"/>
      <c r="BE127" s="470"/>
      <c r="BF127" s="470"/>
      <c r="BG127" s="470"/>
      <c r="BH127" s="470"/>
      <c r="BI127" s="470"/>
      <c r="BJ127" s="470"/>
      <c r="BK127" s="470"/>
      <c r="BL127" s="470"/>
      <c r="BM127" s="470"/>
      <c r="BN127" s="470"/>
      <c r="BO127" s="470"/>
      <c r="BP127" s="470"/>
      <c r="BQ127" s="470"/>
      <c r="BR127" s="470"/>
      <c r="BS127" s="470"/>
      <c r="BT127" s="470"/>
      <c r="BU127" s="470"/>
      <c r="BV127" s="470"/>
      <c r="BW127" s="470"/>
      <c r="BX127" s="470"/>
      <c r="BY127" s="470"/>
      <c r="BZ127" s="470"/>
      <c r="CA127" s="470"/>
      <c r="CB127" s="470"/>
      <c r="CC127" s="470"/>
      <c r="CD127" s="470"/>
      <c r="CE127" s="470"/>
      <c r="CF127" s="470"/>
      <c r="CG127" s="470"/>
      <c r="CH127" s="470"/>
      <c r="CI127" s="470"/>
      <c r="CJ127" s="470"/>
      <c r="CK127" s="470"/>
      <c r="CL127" s="470"/>
      <c r="CM127" s="470"/>
      <c r="CN127" s="470"/>
      <c r="CO127" s="470"/>
      <c r="CP127" s="470"/>
      <c r="CQ127" s="470"/>
      <c r="CR127" s="470"/>
      <c r="CS127" s="470"/>
      <c r="CT127" s="470"/>
      <c r="CU127" s="470"/>
      <c r="CV127" s="470"/>
      <c r="CW127" s="470"/>
      <c r="CX127" s="470"/>
      <c r="CY127" s="470"/>
      <c r="CZ127" s="470"/>
      <c r="DA127" s="470"/>
      <c r="DB127" s="470"/>
      <c r="DC127" s="470"/>
      <c r="DD127" s="470"/>
      <c r="DE127" s="470"/>
      <c r="DF127" s="470"/>
      <c r="DG127" s="470"/>
      <c r="DH127" s="470"/>
      <c r="DI127" s="470"/>
      <c r="DJ127" s="470"/>
      <c r="DK127" s="470"/>
      <c r="DL127" s="470"/>
      <c r="DM127" s="470"/>
      <c r="DN127" s="470"/>
      <c r="DO127" s="470"/>
      <c r="DP127" s="470"/>
      <c r="DQ127" s="470"/>
      <c r="DR127" s="470"/>
      <c r="DS127" s="470"/>
      <c r="DT127" s="470"/>
      <c r="DU127" s="470"/>
      <c r="DV127" s="470"/>
      <c r="DW127" s="470"/>
    </row>
    <row r="128" spans="2:128" x14ac:dyDescent="0.2">
      <c r="B128" s="472" t="s">
        <v>66</v>
      </c>
      <c r="C128" s="470" t="s">
        <v>570</v>
      </c>
      <c r="D128" s="470"/>
      <c r="E128" s="470"/>
      <c r="F128" s="470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  <c r="AB128" s="470"/>
      <c r="AC128" s="470"/>
      <c r="AD128" s="470"/>
      <c r="AE128" s="470"/>
      <c r="AF128" s="470"/>
      <c r="AG128" s="470"/>
      <c r="AH128" s="470"/>
      <c r="AI128" s="470"/>
      <c r="AJ128" s="470"/>
      <c r="AK128" s="470"/>
      <c r="AL128" s="470"/>
      <c r="AM128" s="470"/>
      <c r="AN128" s="470"/>
      <c r="AO128" s="470"/>
      <c r="AP128" s="470"/>
      <c r="AQ128" s="470"/>
      <c r="AR128" s="470"/>
      <c r="AS128" s="470"/>
      <c r="AT128" s="470"/>
      <c r="AU128" s="470"/>
      <c r="AV128" s="470"/>
      <c r="AW128" s="470"/>
      <c r="AX128" s="470"/>
      <c r="AY128" s="470"/>
      <c r="AZ128" s="470"/>
      <c r="BA128" s="470"/>
      <c r="BB128" s="470"/>
      <c r="BC128" s="470"/>
      <c r="BD128" s="470"/>
      <c r="BE128" s="470"/>
      <c r="BF128" s="470"/>
      <c r="BG128" s="470"/>
      <c r="BH128" s="470"/>
      <c r="BI128" s="470"/>
      <c r="BJ128" s="470"/>
      <c r="BK128" s="470"/>
      <c r="BL128" s="470"/>
      <c r="BM128" s="470"/>
      <c r="BN128" s="470"/>
      <c r="BO128" s="470"/>
      <c r="BP128" s="470"/>
      <c r="BQ128" s="470"/>
      <c r="BR128" s="470"/>
      <c r="BS128" s="470"/>
      <c r="BT128" s="470"/>
      <c r="BU128" s="470"/>
      <c r="BV128" s="470"/>
      <c r="BW128" s="470"/>
      <c r="BX128" s="470"/>
      <c r="BY128" s="470"/>
      <c r="BZ128" s="470"/>
      <c r="CA128" s="470"/>
      <c r="CB128" s="470"/>
      <c r="CC128" s="470"/>
      <c r="CD128" s="470"/>
      <c r="CE128" s="470"/>
      <c r="CF128" s="470"/>
      <c r="CG128" s="470"/>
      <c r="CH128" s="470"/>
      <c r="CI128" s="470"/>
      <c r="CJ128" s="470"/>
      <c r="CK128" s="470"/>
      <c r="CL128" s="470"/>
      <c r="CM128" s="470"/>
      <c r="CN128" s="470"/>
      <c r="CO128" s="470"/>
      <c r="CP128" s="470"/>
      <c r="CQ128" s="470"/>
      <c r="CR128" s="470"/>
      <c r="CS128" s="470"/>
      <c r="CT128" s="470"/>
      <c r="CU128" s="470"/>
      <c r="CV128" s="470"/>
      <c r="CW128" s="470"/>
      <c r="CX128" s="470"/>
      <c r="CY128" s="470"/>
      <c r="CZ128" s="470"/>
      <c r="DA128" s="470"/>
      <c r="DB128" s="470"/>
      <c r="DC128" s="470"/>
      <c r="DD128" s="470"/>
      <c r="DE128" s="470"/>
      <c r="DF128" s="470"/>
      <c r="DG128" s="470"/>
      <c r="DH128" s="470"/>
      <c r="DI128" s="470"/>
      <c r="DJ128" s="470"/>
      <c r="DK128" s="470"/>
      <c r="DL128" s="470"/>
      <c r="DM128" s="470"/>
      <c r="DN128" s="470"/>
      <c r="DO128" s="470"/>
      <c r="DP128" s="470"/>
      <c r="DQ128" s="470"/>
      <c r="DR128" s="470"/>
      <c r="DS128" s="470"/>
      <c r="DT128" s="470"/>
      <c r="DU128" s="470"/>
      <c r="DV128" s="470"/>
      <c r="DW128" s="470"/>
    </row>
    <row r="129" spans="2:127" x14ac:dyDescent="0.2">
      <c r="B129" s="472" t="s">
        <v>67</v>
      </c>
      <c r="C129" s="470" t="s">
        <v>571</v>
      </c>
      <c r="D129" s="470"/>
      <c r="E129" s="470"/>
      <c r="F129" s="470"/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  <c r="AB129" s="470"/>
      <c r="AC129" s="470"/>
      <c r="AD129" s="470"/>
      <c r="AE129" s="470"/>
      <c r="AF129" s="470"/>
      <c r="AG129" s="470"/>
      <c r="AH129" s="470"/>
      <c r="AI129" s="470"/>
      <c r="AJ129" s="470"/>
      <c r="AK129" s="470"/>
      <c r="AL129" s="470"/>
      <c r="AM129" s="470"/>
      <c r="AN129" s="470"/>
      <c r="AO129" s="470"/>
      <c r="AP129" s="470"/>
      <c r="AQ129" s="470"/>
      <c r="AR129" s="470"/>
      <c r="AS129" s="470"/>
      <c r="AT129" s="470"/>
      <c r="AU129" s="470"/>
      <c r="AV129" s="470"/>
      <c r="AW129" s="470"/>
      <c r="AX129" s="470"/>
      <c r="AY129" s="470"/>
      <c r="AZ129" s="470"/>
      <c r="BA129" s="470"/>
      <c r="BB129" s="470"/>
      <c r="BC129" s="470"/>
      <c r="BD129" s="470"/>
      <c r="BE129" s="470"/>
      <c r="BF129" s="470"/>
      <c r="BG129" s="470"/>
      <c r="BH129" s="470"/>
      <c r="BI129" s="470"/>
      <c r="BJ129" s="470"/>
      <c r="BK129" s="470"/>
      <c r="BL129" s="470"/>
      <c r="BM129" s="470"/>
      <c r="BN129" s="470"/>
      <c r="BO129" s="470"/>
      <c r="BP129" s="470"/>
      <c r="BQ129" s="470"/>
      <c r="BR129" s="470"/>
      <c r="BS129" s="470"/>
      <c r="BT129" s="470"/>
      <c r="BU129" s="470"/>
      <c r="BV129" s="470"/>
      <c r="BW129" s="470"/>
      <c r="BX129" s="470"/>
      <c r="BY129" s="470"/>
      <c r="BZ129" s="470"/>
      <c r="CA129" s="470"/>
      <c r="CB129" s="470"/>
      <c r="CC129" s="470"/>
      <c r="CD129" s="470"/>
      <c r="CE129" s="470"/>
      <c r="CF129" s="470"/>
      <c r="CG129" s="470"/>
      <c r="CH129" s="470"/>
      <c r="CI129" s="470"/>
      <c r="CJ129" s="470"/>
      <c r="CK129" s="470"/>
      <c r="CL129" s="470"/>
      <c r="CM129" s="470"/>
      <c r="CN129" s="470"/>
      <c r="CO129" s="470"/>
      <c r="CP129" s="470"/>
      <c r="CQ129" s="470"/>
      <c r="CR129" s="470"/>
      <c r="CS129" s="470"/>
      <c r="CT129" s="470"/>
      <c r="CU129" s="470"/>
      <c r="CV129" s="470"/>
      <c r="CW129" s="470"/>
      <c r="CX129" s="470"/>
      <c r="CY129" s="470"/>
      <c r="CZ129" s="470"/>
      <c r="DA129" s="470"/>
      <c r="DB129" s="470"/>
      <c r="DC129" s="470"/>
      <c r="DD129" s="470"/>
      <c r="DE129" s="470"/>
      <c r="DF129" s="470"/>
      <c r="DG129" s="470"/>
      <c r="DH129" s="470"/>
      <c r="DI129" s="470"/>
      <c r="DJ129" s="470"/>
      <c r="DK129" s="470"/>
      <c r="DL129" s="470"/>
      <c r="DM129" s="470"/>
      <c r="DN129" s="470"/>
      <c r="DO129" s="470"/>
      <c r="DP129" s="470"/>
      <c r="DQ129" s="470"/>
      <c r="DR129" s="470"/>
      <c r="DS129" s="470"/>
      <c r="DT129" s="470"/>
      <c r="DU129" s="470"/>
      <c r="DV129" s="470"/>
      <c r="DW129" s="470"/>
    </row>
    <row r="130" spans="2:127" x14ac:dyDescent="0.2">
      <c r="B130" s="472" t="s">
        <v>68</v>
      </c>
      <c r="C130" s="470" t="s">
        <v>572</v>
      </c>
      <c r="D130" s="470"/>
      <c r="E130" s="470"/>
      <c r="F130" s="470"/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  <c r="Y130" s="470"/>
      <c r="Z130" s="470"/>
      <c r="AA130" s="470"/>
      <c r="AB130" s="470"/>
      <c r="AC130" s="470"/>
      <c r="AD130" s="470"/>
      <c r="AE130" s="470"/>
      <c r="AF130" s="470"/>
      <c r="AG130" s="470"/>
      <c r="AH130" s="470"/>
      <c r="AI130" s="470"/>
      <c r="AJ130" s="470"/>
      <c r="AK130" s="470"/>
      <c r="AL130" s="470"/>
      <c r="AM130" s="470"/>
      <c r="AN130" s="470"/>
      <c r="AO130" s="470"/>
      <c r="AP130" s="470"/>
      <c r="AQ130" s="470"/>
      <c r="AR130" s="470"/>
      <c r="AS130" s="470"/>
      <c r="AT130" s="470"/>
      <c r="AU130" s="470"/>
      <c r="AV130" s="470"/>
      <c r="AW130" s="470"/>
      <c r="AX130" s="470"/>
      <c r="AY130" s="470"/>
      <c r="AZ130" s="470"/>
      <c r="BA130" s="470"/>
      <c r="BB130" s="470"/>
      <c r="BC130" s="470"/>
      <c r="BD130" s="470"/>
      <c r="BE130" s="470"/>
      <c r="BF130" s="470"/>
      <c r="BG130" s="470"/>
      <c r="BH130" s="470"/>
      <c r="BI130" s="470"/>
      <c r="BJ130" s="470"/>
      <c r="BK130" s="470"/>
      <c r="BL130" s="470"/>
      <c r="BM130" s="470"/>
      <c r="BN130" s="470"/>
      <c r="BO130" s="470"/>
      <c r="BP130" s="470"/>
      <c r="BQ130" s="470"/>
      <c r="BR130" s="470"/>
      <c r="BS130" s="470"/>
      <c r="BT130" s="470"/>
      <c r="BU130" s="470"/>
      <c r="BV130" s="470"/>
      <c r="BW130" s="470"/>
      <c r="BX130" s="470"/>
      <c r="BY130" s="470"/>
      <c r="BZ130" s="470"/>
      <c r="CA130" s="470"/>
      <c r="CB130" s="470"/>
      <c r="CC130" s="470"/>
      <c r="CD130" s="470"/>
      <c r="CE130" s="470"/>
      <c r="CF130" s="470"/>
      <c r="CG130" s="470"/>
      <c r="CH130" s="470"/>
      <c r="CI130" s="470"/>
      <c r="CJ130" s="470"/>
      <c r="CK130" s="470"/>
      <c r="CL130" s="470"/>
      <c r="CM130" s="470"/>
      <c r="CN130" s="470"/>
      <c r="CO130" s="470"/>
      <c r="CP130" s="470"/>
      <c r="CQ130" s="470"/>
      <c r="CR130" s="470"/>
      <c r="CS130" s="470"/>
      <c r="CT130" s="470"/>
      <c r="CU130" s="470"/>
      <c r="CV130" s="470"/>
      <c r="CW130" s="470"/>
      <c r="CX130" s="470"/>
      <c r="CY130" s="470"/>
      <c r="CZ130" s="470"/>
      <c r="DA130" s="470"/>
      <c r="DB130" s="470"/>
      <c r="DC130" s="470"/>
      <c r="DD130" s="470"/>
      <c r="DE130" s="470"/>
      <c r="DF130" s="470"/>
      <c r="DG130" s="470"/>
      <c r="DH130" s="470"/>
      <c r="DI130" s="470"/>
      <c r="DJ130" s="470"/>
      <c r="DK130" s="470"/>
      <c r="DL130" s="470"/>
      <c r="DM130" s="470"/>
      <c r="DN130" s="470"/>
      <c r="DO130" s="470"/>
      <c r="DP130" s="470"/>
      <c r="DQ130" s="470"/>
      <c r="DR130" s="470"/>
      <c r="DS130" s="470"/>
      <c r="DT130" s="470"/>
      <c r="DU130" s="470"/>
      <c r="DV130" s="470"/>
      <c r="DW130" s="470"/>
    </row>
    <row r="131" spans="2:127" x14ac:dyDescent="0.2">
      <c r="B131" s="472" t="s">
        <v>69</v>
      </c>
      <c r="C131" s="470" t="s">
        <v>573</v>
      </c>
      <c r="D131" s="470"/>
      <c r="E131" s="470"/>
      <c r="F131" s="470"/>
      <c r="G131" s="470"/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  <c r="Y131" s="470"/>
      <c r="Z131" s="470"/>
      <c r="AA131" s="470"/>
      <c r="AB131" s="470"/>
      <c r="AC131" s="470"/>
      <c r="AD131" s="470"/>
      <c r="AE131" s="470"/>
      <c r="AF131" s="470"/>
      <c r="AG131" s="470"/>
      <c r="AH131" s="470"/>
      <c r="AI131" s="470"/>
      <c r="AJ131" s="470"/>
      <c r="AK131" s="470"/>
      <c r="AL131" s="470"/>
      <c r="AM131" s="470"/>
      <c r="AN131" s="470"/>
      <c r="AO131" s="470"/>
      <c r="AP131" s="470"/>
      <c r="AQ131" s="470"/>
      <c r="AR131" s="470"/>
      <c r="AS131" s="470"/>
      <c r="AT131" s="470"/>
      <c r="AU131" s="470"/>
      <c r="AV131" s="470"/>
      <c r="AW131" s="470"/>
      <c r="AX131" s="470"/>
      <c r="AY131" s="470"/>
      <c r="AZ131" s="470"/>
      <c r="BA131" s="470"/>
      <c r="BB131" s="470"/>
      <c r="BC131" s="470"/>
      <c r="BD131" s="470"/>
      <c r="BE131" s="470"/>
      <c r="BF131" s="470"/>
      <c r="BG131" s="470"/>
      <c r="BH131" s="470"/>
      <c r="BI131" s="470"/>
      <c r="BJ131" s="470"/>
      <c r="BK131" s="470"/>
      <c r="BL131" s="470"/>
      <c r="BM131" s="470"/>
      <c r="BN131" s="470"/>
      <c r="BO131" s="470"/>
      <c r="BP131" s="470"/>
      <c r="BQ131" s="470"/>
      <c r="BR131" s="470"/>
      <c r="BS131" s="470"/>
      <c r="BT131" s="470"/>
      <c r="BU131" s="470"/>
      <c r="BV131" s="470"/>
      <c r="BW131" s="470"/>
      <c r="BX131" s="470"/>
      <c r="BY131" s="470"/>
      <c r="BZ131" s="470"/>
      <c r="CA131" s="470"/>
      <c r="CB131" s="470"/>
      <c r="CC131" s="470"/>
      <c r="CD131" s="470"/>
      <c r="CE131" s="470"/>
      <c r="CF131" s="470"/>
      <c r="CG131" s="470"/>
      <c r="CH131" s="470"/>
      <c r="CI131" s="470"/>
      <c r="CJ131" s="470"/>
      <c r="CK131" s="470"/>
      <c r="CL131" s="470"/>
      <c r="CM131" s="470"/>
      <c r="CN131" s="470"/>
      <c r="CO131" s="470"/>
      <c r="CP131" s="470"/>
      <c r="CQ131" s="470"/>
      <c r="CR131" s="470"/>
      <c r="CS131" s="470"/>
      <c r="CT131" s="470"/>
      <c r="CU131" s="470"/>
      <c r="CV131" s="470"/>
      <c r="CW131" s="470"/>
      <c r="CX131" s="470"/>
      <c r="CY131" s="470"/>
      <c r="CZ131" s="470"/>
      <c r="DA131" s="470"/>
      <c r="DB131" s="470"/>
      <c r="DC131" s="470"/>
      <c r="DD131" s="470"/>
      <c r="DE131" s="470"/>
      <c r="DF131" s="470"/>
      <c r="DG131" s="470"/>
      <c r="DH131" s="470"/>
      <c r="DI131" s="470"/>
      <c r="DJ131" s="470"/>
      <c r="DK131" s="470"/>
      <c r="DL131" s="470"/>
      <c r="DM131" s="470"/>
      <c r="DN131" s="470"/>
      <c r="DO131" s="470"/>
      <c r="DP131" s="470"/>
      <c r="DQ131" s="470"/>
      <c r="DR131" s="470"/>
      <c r="DS131" s="470"/>
      <c r="DT131" s="470"/>
      <c r="DU131" s="470"/>
      <c r="DV131" s="470"/>
      <c r="DW131" s="470"/>
    </row>
    <row r="132" spans="2:127" x14ac:dyDescent="0.2">
      <c r="B132" s="472" t="s">
        <v>70</v>
      </c>
      <c r="C132" s="470" t="s">
        <v>574</v>
      </c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  <c r="AB132" s="470"/>
      <c r="AC132" s="470"/>
      <c r="AD132" s="470"/>
      <c r="AE132" s="470"/>
      <c r="AF132" s="470"/>
      <c r="AG132" s="470"/>
      <c r="AH132" s="470"/>
      <c r="AI132" s="470"/>
      <c r="AJ132" s="470"/>
      <c r="AK132" s="470"/>
      <c r="AL132" s="470"/>
      <c r="AM132" s="470"/>
      <c r="AN132" s="470"/>
      <c r="AO132" s="470"/>
      <c r="AP132" s="470"/>
      <c r="AQ132" s="470"/>
      <c r="AR132" s="470"/>
      <c r="AS132" s="470"/>
      <c r="AT132" s="470"/>
      <c r="AU132" s="470"/>
      <c r="AV132" s="470"/>
      <c r="AW132" s="470"/>
      <c r="AX132" s="470"/>
      <c r="AY132" s="470"/>
      <c r="AZ132" s="470"/>
      <c r="BA132" s="470"/>
      <c r="BB132" s="470"/>
      <c r="BC132" s="470"/>
      <c r="BD132" s="470"/>
      <c r="BE132" s="470"/>
      <c r="BF132" s="470"/>
      <c r="BG132" s="470"/>
      <c r="BH132" s="470"/>
      <c r="BI132" s="470"/>
      <c r="BJ132" s="470"/>
      <c r="BK132" s="470"/>
      <c r="BL132" s="470"/>
      <c r="BM132" s="470"/>
      <c r="BN132" s="470"/>
      <c r="BO132" s="470"/>
      <c r="BP132" s="470"/>
      <c r="BQ132" s="470"/>
      <c r="BR132" s="470"/>
      <c r="BS132" s="470"/>
      <c r="BT132" s="470"/>
      <c r="BU132" s="470"/>
      <c r="BV132" s="470"/>
      <c r="BW132" s="470"/>
      <c r="BX132" s="470"/>
      <c r="BY132" s="470"/>
      <c r="BZ132" s="470"/>
      <c r="CA132" s="470"/>
      <c r="CB132" s="470"/>
      <c r="CC132" s="470"/>
      <c r="CD132" s="470"/>
      <c r="CE132" s="470"/>
      <c r="CF132" s="470"/>
      <c r="CG132" s="470"/>
      <c r="CH132" s="470"/>
      <c r="CI132" s="470"/>
      <c r="CJ132" s="470"/>
      <c r="CK132" s="470"/>
      <c r="CL132" s="470"/>
      <c r="CM132" s="470"/>
      <c r="CN132" s="470"/>
      <c r="CO132" s="470"/>
      <c r="CP132" s="470"/>
      <c r="CQ132" s="470"/>
      <c r="CR132" s="470"/>
      <c r="CS132" s="470"/>
      <c r="CT132" s="470"/>
      <c r="CU132" s="470"/>
      <c r="CV132" s="470"/>
      <c r="CW132" s="470"/>
      <c r="CX132" s="470"/>
      <c r="CY132" s="470"/>
      <c r="CZ132" s="470"/>
      <c r="DA132" s="470"/>
      <c r="DB132" s="470"/>
      <c r="DC132" s="470"/>
      <c r="DD132" s="470"/>
      <c r="DE132" s="470"/>
      <c r="DF132" s="470"/>
      <c r="DG132" s="470"/>
      <c r="DH132" s="470"/>
      <c r="DI132" s="470"/>
      <c r="DJ132" s="470"/>
      <c r="DK132" s="470"/>
      <c r="DL132" s="470"/>
      <c r="DM132" s="470"/>
      <c r="DN132" s="470"/>
      <c r="DO132" s="470"/>
      <c r="DP132" s="470"/>
      <c r="DQ132" s="470"/>
      <c r="DR132" s="470"/>
      <c r="DS132" s="470"/>
      <c r="DT132" s="470"/>
      <c r="DU132" s="470"/>
      <c r="DV132" s="470"/>
      <c r="DW132" s="470"/>
    </row>
    <row r="133" spans="2:127" x14ac:dyDescent="0.2">
      <c r="B133" s="472" t="s">
        <v>71</v>
      </c>
      <c r="C133" s="470" t="s">
        <v>575</v>
      </c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470"/>
      <c r="AD133" s="470"/>
      <c r="AE133" s="470"/>
      <c r="AF133" s="470"/>
      <c r="AG133" s="470"/>
      <c r="AH133" s="470"/>
      <c r="AI133" s="470"/>
      <c r="AJ133" s="470"/>
      <c r="AK133" s="470"/>
      <c r="AL133" s="470"/>
      <c r="AM133" s="470"/>
      <c r="AN133" s="470"/>
      <c r="AO133" s="470"/>
      <c r="AP133" s="470"/>
      <c r="AQ133" s="470"/>
      <c r="AR133" s="470"/>
      <c r="AS133" s="470"/>
      <c r="AT133" s="470"/>
      <c r="AU133" s="470"/>
      <c r="AV133" s="470"/>
      <c r="AW133" s="470"/>
      <c r="AX133" s="470"/>
      <c r="AY133" s="470"/>
      <c r="AZ133" s="470"/>
      <c r="BA133" s="470"/>
      <c r="BB133" s="470"/>
      <c r="BC133" s="470"/>
      <c r="BD133" s="470"/>
      <c r="BE133" s="470"/>
      <c r="BF133" s="470"/>
      <c r="BG133" s="470"/>
      <c r="BH133" s="470"/>
      <c r="BI133" s="470"/>
      <c r="BJ133" s="470"/>
      <c r="BK133" s="470"/>
      <c r="BL133" s="470"/>
      <c r="BM133" s="470"/>
      <c r="BN133" s="470"/>
      <c r="BO133" s="470"/>
      <c r="BP133" s="470"/>
      <c r="BQ133" s="470"/>
      <c r="BR133" s="470"/>
      <c r="BS133" s="470"/>
      <c r="BT133" s="470"/>
      <c r="BU133" s="470"/>
      <c r="BV133" s="470"/>
      <c r="BW133" s="470"/>
      <c r="BX133" s="470"/>
      <c r="BY133" s="470"/>
      <c r="BZ133" s="470"/>
      <c r="CA133" s="470"/>
      <c r="CB133" s="470"/>
      <c r="CC133" s="470"/>
      <c r="CD133" s="470"/>
      <c r="CE133" s="470"/>
      <c r="CF133" s="470"/>
      <c r="CG133" s="470"/>
      <c r="CH133" s="470"/>
      <c r="CI133" s="470"/>
      <c r="CJ133" s="470"/>
      <c r="CK133" s="470"/>
      <c r="CL133" s="470"/>
      <c r="CM133" s="470"/>
      <c r="CN133" s="470"/>
      <c r="CO133" s="470"/>
      <c r="CP133" s="470"/>
      <c r="CQ133" s="470"/>
      <c r="CR133" s="470"/>
      <c r="CS133" s="470"/>
      <c r="CT133" s="470"/>
      <c r="CU133" s="470"/>
      <c r="CV133" s="470"/>
      <c r="CW133" s="470"/>
      <c r="CX133" s="470"/>
      <c r="CY133" s="470"/>
      <c r="CZ133" s="470"/>
      <c r="DA133" s="470"/>
      <c r="DB133" s="470"/>
      <c r="DC133" s="470"/>
      <c r="DD133" s="470"/>
      <c r="DE133" s="470"/>
      <c r="DF133" s="470"/>
      <c r="DG133" s="470"/>
      <c r="DH133" s="470"/>
      <c r="DI133" s="470"/>
      <c r="DJ133" s="470"/>
      <c r="DK133" s="470"/>
      <c r="DL133" s="470"/>
      <c r="DM133" s="470"/>
      <c r="DN133" s="470"/>
      <c r="DO133" s="470"/>
      <c r="DP133" s="470"/>
      <c r="DQ133" s="470"/>
      <c r="DR133" s="470"/>
      <c r="DS133" s="470"/>
      <c r="DT133" s="470"/>
      <c r="DU133" s="470"/>
      <c r="DV133" s="470"/>
      <c r="DW133" s="470"/>
    </row>
    <row r="134" spans="2:127" x14ac:dyDescent="0.2">
      <c r="B134" s="472" t="s">
        <v>103</v>
      </c>
      <c r="C134" s="470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  <c r="AB134" s="470"/>
      <c r="AC134" s="470"/>
      <c r="AD134" s="470"/>
      <c r="AE134" s="470"/>
      <c r="AF134" s="470"/>
      <c r="AG134" s="470"/>
      <c r="AH134" s="470"/>
      <c r="AI134" s="470"/>
      <c r="AJ134" s="470"/>
      <c r="AK134" s="470"/>
      <c r="AL134" s="470"/>
      <c r="AM134" s="470"/>
      <c r="AN134" s="470"/>
      <c r="AO134" s="470"/>
      <c r="AP134" s="470"/>
      <c r="AQ134" s="470"/>
      <c r="AR134" s="470"/>
      <c r="AS134" s="470"/>
      <c r="AT134" s="470"/>
      <c r="AU134" s="470"/>
      <c r="AV134" s="470"/>
      <c r="AW134" s="470"/>
      <c r="AX134" s="470"/>
      <c r="AY134" s="470"/>
      <c r="AZ134" s="470"/>
      <c r="BA134" s="470"/>
      <c r="BB134" s="470"/>
      <c r="BC134" s="470"/>
      <c r="BD134" s="470"/>
      <c r="BE134" s="470"/>
      <c r="BF134" s="470"/>
      <c r="BG134" s="470"/>
      <c r="BH134" s="470"/>
      <c r="BI134" s="470"/>
      <c r="BJ134" s="470"/>
      <c r="BK134" s="470"/>
      <c r="BL134" s="470"/>
      <c r="BM134" s="470"/>
      <c r="BN134" s="470"/>
      <c r="BO134" s="470"/>
      <c r="BP134" s="470"/>
      <c r="BQ134" s="470"/>
      <c r="BR134" s="470"/>
      <c r="BS134" s="470"/>
      <c r="BT134" s="470"/>
      <c r="BU134" s="470"/>
      <c r="BV134" s="470"/>
      <c r="BW134" s="470"/>
      <c r="BX134" s="470"/>
      <c r="BY134" s="470"/>
      <c r="BZ134" s="470"/>
      <c r="CA134" s="470"/>
      <c r="CB134" s="470"/>
      <c r="CC134" s="470"/>
      <c r="CD134" s="470"/>
      <c r="CE134" s="470"/>
      <c r="CF134" s="470"/>
      <c r="CG134" s="470"/>
      <c r="CH134" s="470"/>
      <c r="CI134" s="470"/>
      <c r="CJ134" s="470"/>
      <c r="CK134" s="470"/>
      <c r="CL134" s="470"/>
      <c r="CM134" s="470"/>
      <c r="CN134" s="470"/>
      <c r="CO134" s="470"/>
      <c r="CP134" s="470"/>
      <c r="CQ134" s="470"/>
      <c r="CR134" s="470"/>
      <c r="CS134" s="470"/>
      <c r="CT134" s="470"/>
      <c r="CU134" s="470"/>
      <c r="CV134" s="470"/>
      <c r="CW134" s="470"/>
      <c r="CX134" s="470"/>
      <c r="CY134" s="470"/>
      <c r="CZ134" s="470"/>
      <c r="DA134" s="470"/>
      <c r="DB134" s="470"/>
      <c r="DC134" s="470"/>
      <c r="DD134" s="470"/>
      <c r="DE134" s="470"/>
      <c r="DF134" s="470"/>
      <c r="DG134" s="470"/>
      <c r="DH134" s="470"/>
      <c r="DI134" s="470"/>
      <c r="DJ134" s="470"/>
      <c r="DK134" s="470"/>
      <c r="DL134" s="470"/>
      <c r="DM134" s="470"/>
      <c r="DN134" s="470"/>
      <c r="DO134" s="470"/>
      <c r="DP134" s="470"/>
      <c r="DQ134" s="470"/>
      <c r="DR134" s="470"/>
      <c r="DS134" s="470"/>
      <c r="DT134" s="470"/>
      <c r="DU134" s="470"/>
      <c r="DV134" s="470"/>
      <c r="DW134" s="470"/>
    </row>
    <row r="135" spans="2:127" x14ac:dyDescent="0.2">
      <c r="B135" s="472" t="s">
        <v>104</v>
      </c>
      <c r="C135" s="470"/>
      <c r="D135" s="470"/>
      <c r="E135" s="470"/>
      <c r="F135" s="470"/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  <c r="Y135" s="470"/>
      <c r="Z135" s="470"/>
      <c r="AA135" s="470"/>
      <c r="AB135" s="470"/>
      <c r="AC135" s="470"/>
      <c r="AD135" s="470"/>
      <c r="AE135" s="470"/>
      <c r="AF135" s="470"/>
      <c r="AG135" s="470"/>
      <c r="AH135" s="470"/>
      <c r="AI135" s="470"/>
      <c r="AJ135" s="470"/>
      <c r="AK135" s="470"/>
      <c r="AL135" s="470"/>
      <c r="AM135" s="470"/>
      <c r="AN135" s="470"/>
      <c r="AO135" s="470"/>
      <c r="AP135" s="470"/>
      <c r="AQ135" s="470"/>
      <c r="AR135" s="470"/>
      <c r="AS135" s="470"/>
      <c r="AT135" s="470"/>
      <c r="AU135" s="470"/>
      <c r="AV135" s="470"/>
      <c r="AW135" s="470"/>
      <c r="AX135" s="470"/>
      <c r="AY135" s="470"/>
      <c r="AZ135" s="470"/>
      <c r="BA135" s="470"/>
      <c r="BB135" s="470"/>
      <c r="BC135" s="470"/>
      <c r="BD135" s="470"/>
      <c r="BE135" s="470"/>
      <c r="BF135" s="470"/>
      <c r="BG135" s="470"/>
      <c r="BH135" s="470"/>
      <c r="BI135" s="470"/>
      <c r="BJ135" s="470"/>
      <c r="BK135" s="470"/>
      <c r="BL135" s="470"/>
      <c r="BM135" s="470"/>
      <c r="BN135" s="470"/>
      <c r="BO135" s="470"/>
      <c r="BP135" s="470"/>
      <c r="BQ135" s="470"/>
      <c r="BR135" s="470"/>
      <c r="BS135" s="470"/>
      <c r="BT135" s="470"/>
      <c r="BU135" s="470"/>
      <c r="BV135" s="470"/>
      <c r="BW135" s="470"/>
      <c r="BX135" s="470"/>
      <c r="BY135" s="470"/>
      <c r="BZ135" s="470"/>
      <c r="CA135" s="470"/>
      <c r="CB135" s="470"/>
      <c r="CC135" s="470"/>
      <c r="CD135" s="470"/>
      <c r="CE135" s="470"/>
      <c r="CF135" s="470"/>
      <c r="CG135" s="470"/>
      <c r="CH135" s="470"/>
      <c r="CI135" s="470"/>
      <c r="CJ135" s="470"/>
      <c r="CK135" s="470"/>
      <c r="CL135" s="470"/>
      <c r="CM135" s="470"/>
      <c r="CN135" s="470"/>
      <c r="CO135" s="470"/>
      <c r="CP135" s="470"/>
      <c r="CQ135" s="470"/>
      <c r="CR135" s="470"/>
      <c r="CS135" s="470"/>
      <c r="CT135" s="470"/>
      <c r="CU135" s="470"/>
      <c r="CV135" s="470"/>
      <c r="CW135" s="470"/>
      <c r="CX135" s="470"/>
      <c r="CY135" s="470"/>
      <c r="CZ135" s="470"/>
      <c r="DA135" s="470"/>
      <c r="DB135" s="470"/>
      <c r="DC135" s="470"/>
      <c r="DD135" s="470"/>
      <c r="DE135" s="470"/>
      <c r="DF135" s="470"/>
      <c r="DG135" s="470"/>
      <c r="DH135" s="470"/>
      <c r="DI135" s="470"/>
      <c r="DJ135" s="470"/>
      <c r="DK135" s="470"/>
      <c r="DL135" s="470"/>
      <c r="DM135" s="470"/>
      <c r="DN135" s="470"/>
      <c r="DO135" s="470"/>
      <c r="DP135" s="470"/>
      <c r="DQ135" s="470"/>
      <c r="DR135" s="470"/>
      <c r="DS135" s="470"/>
      <c r="DT135" s="470"/>
      <c r="DU135" s="470"/>
      <c r="DV135" s="470"/>
      <c r="DW135" s="470"/>
    </row>
    <row r="136" spans="2:127" x14ac:dyDescent="0.2">
      <c r="B136" s="472" t="s">
        <v>105</v>
      </c>
      <c r="C136" s="470" t="s">
        <v>576</v>
      </c>
      <c r="D136" s="470"/>
      <c r="E136" s="470"/>
      <c r="F136" s="470"/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  <c r="Y136" s="470"/>
      <c r="Z136" s="470"/>
      <c r="AA136" s="470"/>
      <c r="AB136" s="470"/>
      <c r="AC136" s="470"/>
      <c r="AD136" s="470"/>
      <c r="AE136" s="470"/>
      <c r="AF136" s="470"/>
      <c r="AG136" s="470"/>
      <c r="AH136" s="470"/>
      <c r="AI136" s="470"/>
      <c r="AJ136" s="470"/>
      <c r="AK136" s="470"/>
      <c r="AL136" s="470"/>
      <c r="AM136" s="470"/>
      <c r="AN136" s="470"/>
      <c r="AO136" s="470"/>
      <c r="AP136" s="470"/>
      <c r="AQ136" s="470"/>
      <c r="AR136" s="470"/>
      <c r="AS136" s="470"/>
      <c r="AT136" s="470"/>
      <c r="AU136" s="470"/>
      <c r="AV136" s="470"/>
      <c r="AW136" s="470"/>
      <c r="AX136" s="470"/>
      <c r="AY136" s="470"/>
      <c r="AZ136" s="470"/>
      <c r="BA136" s="470"/>
      <c r="BB136" s="470"/>
      <c r="BC136" s="470"/>
      <c r="BD136" s="470"/>
      <c r="BE136" s="470"/>
      <c r="BF136" s="470"/>
      <c r="BG136" s="470"/>
      <c r="BH136" s="470"/>
      <c r="BI136" s="470"/>
      <c r="BJ136" s="470"/>
      <c r="BK136" s="470"/>
      <c r="BL136" s="470"/>
      <c r="BM136" s="470"/>
      <c r="BN136" s="470"/>
      <c r="BO136" s="470"/>
      <c r="BP136" s="470"/>
      <c r="BQ136" s="470"/>
      <c r="BR136" s="470"/>
      <c r="BS136" s="470"/>
      <c r="BT136" s="470"/>
      <c r="BU136" s="470"/>
      <c r="BV136" s="470"/>
      <c r="BW136" s="470"/>
      <c r="BX136" s="470"/>
      <c r="BY136" s="470"/>
      <c r="BZ136" s="470"/>
      <c r="CA136" s="470"/>
      <c r="CB136" s="470"/>
      <c r="CC136" s="470"/>
      <c r="CD136" s="470"/>
      <c r="CE136" s="470"/>
      <c r="CF136" s="470"/>
      <c r="CG136" s="470"/>
      <c r="CH136" s="470"/>
      <c r="CI136" s="470"/>
      <c r="CJ136" s="470"/>
      <c r="CK136" s="470"/>
      <c r="CL136" s="470"/>
      <c r="CM136" s="470"/>
      <c r="CN136" s="470"/>
      <c r="CO136" s="470"/>
      <c r="CP136" s="470"/>
      <c r="CQ136" s="470"/>
      <c r="CR136" s="470"/>
      <c r="CS136" s="470"/>
      <c r="CT136" s="470"/>
      <c r="CU136" s="470"/>
      <c r="CV136" s="470"/>
      <c r="CW136" s="470"/>
      <c r="CX136" s="470"/>
      <c r="CY136" s="470"/>
      <c r="CZ136" s="470"/>
      <c r="DA136" s="470"/>
      <c r="DB136" s="470"/>
      <c r="DC136" s="470"/>
      <c r="DD136" s="470"/>
      <c r="DE136" s="470"/>
      <c r="DF136" s="470"/>
      <c r="DG136" s="470"/>
      <c r="DH136" s="470"/>
      <c r="DI136" s="470"/>
      <c r="DJ136" s="470"/>
      <c r="DK136" s="470"/>
      <c r="DL136" s="470"/>
      <c r="DM136" s="470"/>
      <c r="DN136" s="470"/>
      <c r="DO136" s="470"/>
      <c r="DP136" s="470"/>
      <c r="DQ136" s="470"/>
      <c r="DR136" s="470"/>
      <c r="DS136" s="470"/>
      <c r="DT136" s="470"/>
      <c r="DU136" s="470"/>
      <c r="DV136" s="470"/>
      <c r="DW136" s="470"/>
    </row>
    <row r="137" spans="2:127" x14ac:dyDescent="0.2">
      <c r="B137" s="472" t="s">
        <v>106</v>
      </c>
      <c r="C137" s="470" t="s">
        <v>577</v>
      </c>
      <c r="D137" s="470"/>
      <c r="E137" s="470"/>
      <c r="F137" s="470"/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  <c r="Y137" s="470"/>
      <c r="Z137" s="470"/>
      <c r="AA137" s="470"/>
      <c r="AB137" s="470"/>
      <c r="AC137" s="470"/>
      <c r="AD137" s="470"/>
      <c r="AE137" s="470"/>
      <c r="AF137" s="470"/>
      <c r="AG137" s="470"/>
      <c r="AH137" s="470"/>
      <c r="AI137" s="470"/>
      <c r="AJ137" s="470"/>
      <c r="AK137" s="470"/>
      <c r="AL137" s="470"/>
      <c r="AM137" s="470"/>
      <c r="AN137" s="470"/>
      <c r="AO137" s="470"/>
      <c r="AP137" s="470"/>
      <c r="AQ137" s="470"/>
      <c r="AR137" s="470"/>
      <c r="AS137" s="470"/>
      <c r="AT137" s="470"/>
      <c r="AU137" s="470"/>
      <c r="AV137" s="470"/>
      <c r="AW137" s="470"/>
      <c r="AX137" s="470"/>
      <c r="AY137" s="470"/>
      <c r="AZ137" s="470"/>
      <c r="BA137" s="470"/>
      <c r="BB137" s="470"/>
      <c r="BC137" s="470"/>
      <c r="BD137" s="470"/>
      <c r="BE137" s="470"/>
      <c r="BF137" s="470"/>
      <c r="BG137" s="470"/>
      <c r="BH137" s="470"/>
      <c r="BI137" s="470"/>
      <c r="BJ137" s="470"/>
      <c r="BK137" s="470"/>
      <c r="BL137" s="470"/>
      <c r="BM137" s="470"/>
      <c r="BN137" s="470"/>
      <c r="BO137" s="470"/>
      <c r="BP137" s="470"/>
      <c r="BQ137" s="470"/>
      <c r="BR137" s="470"/>
      <c r="BS137" s="470"/>
      <c r="BT137" s="470"/>
      <c r="BU137" s="470"/>
      <c r="BV137" s="470"/>
      <c r="BW137" s="470"/>
      <c r="BX137" s="470"/>
      <c r="BY137" s="470"/>
      <c r="BZ137" s="470"/>
      <c r="CA137" s="470"/>
      <c r="CB137" s="470"/>
      <c r="CC137" s="470"/>
      <c r="CD137" s="470"/>
      <c r="CE137" s="470"/>
      <c r="CF137" s="470"/>
      <c r="CG137" s="470"/>
      <c r="CH137" s="470"/>
      <c r="CI137" s="470"/>
      <c r="CJ137" s="470"/>
      <c r="CK137" s="470"/>
      <c r="CL137" s="470"/>
      <c r="CM137" s="470"/>
      <c r="CN137" s="470"/>
      <c r="CO137" s="470"/>
      <c r="CP137" s="470"/>
      <c r="CQ137" s="470"/>
      <c r="CR137" s="470"/>
      <c r="CS137" s="470"/>
      <c r="CT137" s="470"/>
      <c r="CU137" s="470"/>
      <c r="CV137" s="470"/>
      <c r="CW137" s="470"/>
      <c r="CX137" s="470"/>
      <c r="CY137" s="470"/>
      <c r="CZ137" s="470"/>
      <c r="DA137" s="470"/>
      <c r="DB137" s="470"/>
      <c r="DC137" s="470"/>
      <c r="DD137" s="470"/>
      <c r="DE137" s="470"/>
      <c r="DF137" s="470"/>
      <c r="DG137" s="470"/>
      <c r="DH137" s="470"/>
      <c r="DI137" s="470"/>
      <c r="DJ137" s="470"/>
      <c r="DK137" s="470"/>
      <c r="DL137" s="470"/>
      <c r="DM137" s="470"/>
      <c r="DN137" s="470"/>
      <c r="DO137" s="470"/>
      <c r="DP137" s="470"/>
      <c r="DQ137" s="470"/>
      <c r="DR137" s="470"/>
      <c r="DS137" s="470"/>
      <c r="DT137" s="470"/>
      <c r="DU137" s="470"/>
      <c r="DV137" s="470"/>
      <c r="DW137" s="470"/>
    </row>
    <row r="138" spans="2:127" x14ac:dyDescent="0.2">
      <c r="B138" s="472"/>
      <c r="C138" s="470"/>
      <c r="D138" s="470"/>
      <c r="E138" s="470"/>
      <c r="F138" s="470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0"/>
      <c r="Z138" s="470"/>
      <c r="AA138" s="470"/>
      <c r="AB138" s="470"/>
      <c r="AC138" s="470"/>
      <c r="AD138" s="470"/>
      <c r="AE138" s="470"/>
      <c r="AF138" s="470"/>
      <c r="AG138" s="470"/>
      <c r="AH138" s="470"/>
      <c r="AI138" s="470"/>
      <c r="AJ138" s="470"/>
      <c r="AK138" s="470"/>
      <c r="AL138" s="470"/>
      <c r="AM138" s="470"/>
      <c r="AN138" s="470"/>
      <c r="AO138" s="470"/>
      <c r="AP138" s="470"/>
      <c r="AQ138" s="470"/>
      <c r="AR138" s="470"/>
      <c r="AS138" s="470"/>
      <c r="AT138" s="470"/>
      <c r="AU138" s="470"/>
      <c r="AV138" s="470"/>
      <c r="AW138" s="470"/>
      <c r="AX138" s="470"/>
      <c r="AY138" s="470"/>
      <c r="AZ138" s="470"/>
      <c r="BA138" s="470"/>
      <c r="BB138" s="470"/>
      <c r="BC138" s="470"/>
      <c r="BD138" s="470"/>
      <c r="BE138" s="470"/>
      <c r="BF138" s="470"/>
      <c r="BG138" s="470"/>
      <c r="BH138" s="470"/>
      <c r="BI138" s="470"/>
      <c r="BJ138" s="470"/>
      <c r="BK138" s="470"/>
      <c r="BL138" s="470"/>
      <c r="BM138" s="470"/>
      <c r="BN138" s="470"/>
      <c r="BO138" s="470"/>
      <c r="BP138" s="470"/>
      <c r="BQ138" s="470"/>
      <c r="BR138" s="470"/>
      <c r="BS138" s="470"/>
      <c r="BT138" s="470"/>
      <c r="BU138" s="470"/>
      <c r="BV138" s="470"/>
      <c r="BW138" s="470"/>
      <c r="BX138" s="470"/>
      <c r="BY138" s="470"/>
      <c r="BZ138" s="470"/>
      <c r="CA138" s="470"/>
      <c r="CB138" s="470"/>
      <c r="CC138" s="470"/>
      <c r="CD138" s="470"/>
      <c r="CE138" s="470"/>
      <c r="CF138" s="470"/>
      <c r="CG138" s="470"/>
      <c r="CH138" s="470"/>
      <c r="CI138" s="470"/>
      <c r="CJ138" s="470"/>
      <c r="CK138" s="470"/>
      <c r="CL138" s="470"/>
      <c r="CM138" s="470"/>
      <c r="CN138" s="470"/>
      <c r="CO138" s="470"/>
      <c r="CP138" s="470"/>
      <c r="CQ138" s="470"/>
      <c r="CR138" s="470"/>
      <c r="CS138" s="470"/>
      <c r="CT138" s="470"/>
      <c r="CU138" s="470"/>
      <c r="CV138" s="470"/>
      <c r="CW138" s="470"/>
      <c r="CX138" s="470"/>
      <c r="CY138" s="470"/>
      <c r="CZ138" s="470"/>
      <c r="DA138" s="470"/>
      <c r="DB138" s="470"/>
      <c r="DC138" s="470"/>
      <c r="DD138" s="470"/>
      <c r="DE138" s="470"/>
      <c r="DF138" s="470"/>
      <c r="DG138" s="470"/>
      <c r="DH138" s="470"/>
      <c r="DI138" s="470"/>
      <c r="DJ138" s="470"/>
      <c r="DK138" s="470"/>
      <c r="DL138" s="470"/>
      <c r="DM138" s="470"/>
      <c r="DN138" s="470"/>
      <c r="DO138" s="470"/>
      <c r="DP138" s="470"/>
      <c r="DQ138" s="470"/>
      <c r="DR138" s="470"/>
      <c r="DS138" s="470"/>
      <c r="DT138" s="470"/>
      <c r="DU138" s="470"/>
      <c r="DV138" s="470"/>
      <c r="DW138" s="470"/>
    </row>
    <row r="139" spans="2:127" x14ac:dyDescent="0.2">
      <c r="B139" s="472"/>
      <c r="C139" s="470"/>
      <c r="D139" s="470"/>
      <c r="E139" s="470"/>
      <c r="F139" s="470"/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  <c r="Y139" s="470"/>
      <c r="Z139" s="470"/>
      <c r="AA139" s="470"/>
      <c r="AB139" s="470"/>
      <c r="AC139" s="470"/>
      <c r="AD139" s="470"/>
      <c r="AE139" s="470"/>
      <c r="AF139" s="470"/>
      <c r="AG139" s="470"/>
      <c r="AH139" s="470"/>
      <c r="AI139" s="470"/>
      <c r="AJ139" s="470"/>
      <c r="AK139" s="470"/>
      <c r="AL139" s="470"/>
      <c r="AM139" s="470"/>
      <c r="AN139" s="470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  <c r="BA139" s="470"/>
      <c r="BB139" s="470"/>
      <c r="BC139" s="470"/>
      <c r="BD139" s="470"/>
      <c r="BE139" s="470"/>
      <c r="BF139" s="470"/>
      <c r="BG139" s="470"/>
      <c r="BH139" s="470"/>
      <c r="BI139" s="470"/>
      <c r="BJ139" s="470"/>
      <c r="BK139" s="470"/>
      <c r="BL139" s="470"/>
      <c r="BM139" s="470"/>
      <c r="BN139" s="470"/>
      <c r="BO139" s="470"/>
      <c r="BP139" s="470"/>
      <c r="BQ139" s="470"/>
      <c r="BR139" s="470"/>
      <c r="BS139" s="470"/>
      <c r="BT139" s="470"/>
      <c r="BU139" s="470"/>
      <c r="BV139" s="470"/>
      <c r="BW139" s="470"/>
      <c r="BX139" s="470"/>
      <c r="BY139" s="470"/>
      <c r="BZ139" s="470"/>
      <c r="CA139" s="470"/>
      <c r="CB139" s="470"/>
      <c r="CC139" s="470"/>
      <c r="CD139" s="470"/>
      <c r="CE139" s="470"/>
      <c r="CF139" s="470"/>
      <c r="CG139" s="470"/>
      <c r="CH139" s="470"/>
      <c r="CI139" s="470"/>
      <c r="CJ139" s="470"/>
      <c r="CK139" s="470"/>
      <c r="CL139" s="470"/>
      <c r="CM139" s="470"/>
      <c r="CN139" s="470"/>
      <c r="CO139" s="470"/>
      <c r="CP139" s="470"/>
      <c r="CQ139" s="470"/>
      <c r="CR139" s="470"/>
      <c r="CS139" s="470"/>
      <c r="CT139" s="470"/>
      <c r="CU139" s="470"/>
      <c r="CV139" s="470"/>
      <c r="CW139" s="470"/>
      <c r="CX139" s="470"/>
      <c r="CY139" s="470"/>
      <c r="CZ139" s="470"/>
      <c r="DA139" s="470"/>
      <c r="DB139" s="470"/>
      <c r="DC139" s="470"/>
      <c r="DD139" s="470"/>
      <c r="DE139" s="470"/>
      <c r="DF139" s="470"/>
      <c r="DG139" s="470"/>
      <c r="DH139" s="470"/>
      <c r="DI139" s="470"/>
      <c r="DJ139" s="470"/>
      <c r="DK139" s="470"/>
      <c r="DL139" s="470"/>
      <c r="DM139" s="470"/>
      <c r="DN139" s="470"/>
      <c r="DO139" s="470"/>
      <c r="DP139" s="470"/>
      <c r="DQ139" s="470"/>
      <c r="DR139" s="470"/>
      <c r="DS139" s="470"/>
      <c r="DT139" s="470"/>
      <c r="DU139" s="470"/>
      <c r="DV139" s="470"/>
      <c r="DW139" s="470"/>
    </row>
    <row r="140" spans="2:127" x14ac:dyDescent="0.2">
      <c r="B140" s="472"/>
      <c r="C140" s="470" t="s">
        <v>578</v>
      </c>
      <c r="D140" s="470"/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470"/>
      <c r="BG140" s="470"/>
      <c r="BH140" s="470"/>
      <c r="BI140" s="470"/>
      <c r="BJ140" s="470"/>
      <c r="BK140" s="470"/>
      <c r="BL140" s="470"/>
      <c r="BM140" s="470"/>
      <c r="BN140" s="470"/>
      <c r="BO140" s="470"/>
      <c r="BP140" s="470"/>
      <c r="BQ140" s="470"/>
      <c r="BR140" s="470"/>
      <c r="BS140" s="470"/>
      <c r="BT140" s="470"/>
      <c r="BU140" s="470"/>
      <c r="BV140" s="470"/>
      <c r="BW140" s="470"/>
      <c r="BX140" s="470"/>
      <c r="BY140" s="470"/>
      <c r="BZ140" s="470"/>
      <c r="CA140" s="470"/>
      <c r="CB140" s="470"/>
      <c r="CC140" s="470"/>
      <c r="CD140" s="470"/>
      <c r="CE140" s="470"/>
      <c r="CF140" s="470"/>
      <c r="CG140" s="470"/>
      <c r="CH140" s="470"/>
      <c r="CI140" s="470"/>
      <c r="CJ140" s="470"/>
      <c r="CK140" s="470"/>
      <c r="CL140" s="470"/>
      <c r="CM140" s="470"/>
      <c r="CN140" s="470"/>
      <c r="CO140" s="470"/>
      <c r="CP140" s="470"/>
      <c r="CQ140" s="470"/>
      <c r="CR140" s="470"/>
      <c r="CS140" s="470"/>
      <c r="CT140" s="470"/>
      <c r="CU140" s="470"/>
      <c r="CV140" s="470"/>
      <c r="CW140" s="470"/>
      <c r="CX140" s="470"/>
      <c r="CY140" s="470"/>
      <c r="CZ140" s="470"/>
      <c r="DA140" s="470"/>
      <c r="DB140" s="470"/>
      <c r="DC140" s="470"/>
      <c r="DD140" s="470"/>
      <c r="DE140" s="470"/>
      <c r="DF140" s="470"/>
      <c r="DG140" s="470"/>
      <c r="DH140" s="470"/>
      <c r="DI140" s="470"/>
      <c r="DJ140" s="470"/>
      <c r="DK140" s="470"/>
      <c r="DL140" s="470"/>
      <c r="DM140" s="470"/>
      <c r="DN140" s="470"/>
      <c r="DO140" s="470"/>
      <c r="DP140" s="470"/>
      <c r="DQ140" s="470"/>
      <c r="DR140" s="470"/>
      <c r="DS140" s="470"/>
      <c r="DT140" s="470"/>
      <c r="DU140" s="470"/>
      <c r="DV140" s="470"/>
      <c r="DW140" s="470"/>
    </row>
    <row r="141" spans="2:127" x14ac:dyDescent="0.2">
      <c r="B141" s="472"/>
      <c r="C141" s="470" t="s">
        <v>579</v>
      </c>
      <c r="D141" s="470"/>
      <c r="E141" s="470"/>
      <c r="F141" s="470"/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  <c r="AB141" s="470"/>
      <c r="AC141" s="470"/>
      <c r="AD141" s="470"/>
      <c r="AE141" s="470"/>
      <c r="AF141" s="470"/>
      <c r="AG141" s="470"/>
      <c r="AH141" s="470"/>
      <c r="AI141" s="470"/>
      <c r="AJ141" s="470"/>
      <c r="AK141" s="470"/>
      <c r="AL141" s="470"/>
      <c r="AM141" s="470"/>
      <c r="AN141" s="470"/>
      <c r="AO141" s="470"/>
      <c r="AP141" s="470"/>
      <c r="AQ141" s="470"/>
      <c r="AR141" s="470"/>
      <c r="AS141" s="470"/>
      <c r="AT141" s="470"/>
      <c r="AU141" s="470"/>
      <c r="AV141" s="470"/>
      <c r="AW141" s="470"/>
      <c r="AX141" s="470"/>
      <c r="AY141" s="470"/>
      <c r="AZ141" s="470"/>
      <c r="BA141" s="470"/>
      <c r="BB141" s="470"/>
      <c r="BC141" s="470"/>
      <c r="BD141" s="470"/>
      <c r="BE141" s="470"/>
      <c r="BF141" s="470"/>
      <c r="BG141" s="470"/>
      <c r="BH141" s="470"/>
      <c r="BI141" s="470"/>
      <c r="BJ141" s="470"/>
      <c r="BK141" s="470"/>
      <c r="BL141" s="470"/>
      <c r="BM141" s="470"/>
      <c r="BN141" s="470"/>
      <c r="BO141" s="470"/>
      <c r="BP141" s="470"/>
      <c r="BQ141" s="470"/>
      <c r="BR141" s="470"/>
      <c r="BS141" s="470"/>
      <c r="BT141" s="470"/>
      <c r="BU141" s="470"/>
      <c r="BV141" s="470"/>
      <c r="BW141" s="470"/>
      <c r="BX141" s="470"/>
      <c r="BY141" s="470"/>
      <c r="BZ141" s="470"/>
      <c r="CA141" s="470"/>
      <c r="CB141" s="470"/>
      <c r="CC141" s="470"/>
      <c r="CD141" s="470"/>
      <c r="CE141" s="470"/>
      <c r="CF141" s="470"/>
      <c r="CG141" s="470"/>
      <c r="CH141" s="470"/>
      <c r="CI141" s="470"/>
      <c r="CJ141" s="470"/>
      <c r="CK141" s="470"/>
      <c r="CL141" s="470"/>
      <c r="CM141" s="470"/>
      <c r="CN141" s="470"/>
      <c r="CO141" s="470"/>
      <c r="CP141" s="470"/>
      <c r="CQ141" s="470"/>
      <c r="CR141" s="470"/>
      <c r="CS141" s="470"/>
      <c r="CT141" s="470"/>
      <c r="CU141" s="470"/>
      <c r="CV141" s="470"/>
      <c r="CW141" s="470"/>
      <c r="CX141" s="470"/>
      <c r="CY141" s="470"/>
      <c r="CZ141" s="470"/>
      <c r="DA141" s="470"/>
      <c r="DB141" s="470"/>
      <c r="DC141" s="470"/>
      <c r="DD141" s="470"/>
      <c r="DE141" s="470"/>
      <c r="DF141" s="470"/>
      <c r="DG141" s="470"/>
      <c r="DH141" s="470"/>
      <c r="DI141" s="470"/>
      <c r="DJ141" s="470"/>
      <c r="DK141" s="470"/>
      <c r="DL141" s="470"/>
      <c r="DM141" s="470"/>
      <c r="DN141" s="470"/>
      <c r="DO141" s="470"/>
      <c r="DP141" s="470"/>
      <c r="DQ141" s="470"/>
      <c r="DR141" s="470"/>
      <c r="DS141" s="470"/>
      <c r="DT141" s="470"/>
      <c r="DU141" s="470"/>
      <c r="DV141" s="470"/>
      <c r="DW141" s="470"/>
    </row>
    <row r="142" spans="2:127" x14ac:dyDescent="0.2">
      <c r="B142" s="472"/>
      <c r="C142" s="470" t="s">
        <v>580</v>
      </c>
      <c r="D142" s="470"/>
      <c r="E142" s="470"/>
      <c r="F142" s="470"/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  <c r="Y142" s="470"/>
      <c r="Z142" s="470"/>
      <c r="AA142" s="470"/>
      <c r="AB142" s="470"/>
      <c r="AC142" s="470"/>
      <c r="AD142" s="470"/>
      <c r="AE142" s="470"/>
      <c r="AF142" s="470"/>
      <c r="AG142" s="470"/>
      <c r="AH142" s="470"/>
      <c r="AI142" s="470"/>
      <c r="AJ142" s="470"/>
      <c r="AK142" s="470"/>
      <c r="AL142" s="470"/>
      <c r="AM142" s="470"/>
      <c r="AN142" s="470"/>
      <c r="AO142" s="470"/>
      <c r="AP142" s="470"/>
      <c r="AQ142" s="470"/>
      <c r="AR142" s="470"/>
      <c r="AS142" s="470"/>
      <c r="AT142" s="470"/>
      <c r="AU142" s="470"/>
      <c r="AV142" s="470"/>
      <c r="AW142" s="470"/>
      <c r="AX142" s="470"/>
      <c r="AY142" s="470"/>
      <c r="AZ142" s="470"/>
      <c r="BA142" s="470"/>
      <c r="BB142" s="470"/>
      <c r="BC142" s="470"/>
      <c r="BD142" s="470"/>
      <c r="BE142" s="470"/>
      <c r="BF142" s="470"/>
      <c r="BG142" s="470"/>
      <c r="BH142" s="470"/>
      <c r="BI142" s="470"/>
      <c r="BJ142" s="470"/>
      <c r="BK142" s="470"/>
      <c r="BL142" s="470"/>
      <c r="BM142" s="470"/>
      <c r="BN142" s="470"/>
      <c r="BO142" s="470"/>
      <c r="BP142" s="470"/>
      <c r="BQ142" s="470"/>
      <c r="BR142" s="470"/>
      <c r="BS142" s="470"/>
      <c r="BT142" s="470"/>
      <c r="BU142" s="470"/>
      <c r="BV142" s="470"/>
      <c r="BW142" s="470"/>
      <c r="BX142" s="470"/>
      <c r="BY142" s="470"/>
      <c r="BZ142" s="470"/>
      <c r="CA142" s="470"/>
      <c r="CB142" s="470"/>
      <c r="CC142" s="470"/>
      <c r="CD142" s="470"/>
      <c r="CE142" s="470"/>
      <c r="CF142" s="470"/>
      <c r="CG142" s="470"/>
      <c r="CH142" s="470"/>
      <c r="CI142" s="470"/>
      <c r="CJ142" s="470"/>
      <c r="CK142" s="470"/>
      <c r="CL142" s="470"/>
      <c r="CM142" s="470"/>
      <c r="CN142" s="470"/>
      <c r="CO142" s="470"/>
      <c r="CP142" s="470"/>
      <c r="CQ142" s="470"/>
      <c r="CR142" s="470"/>
      <c r="CS142" s="470"/>
      <c r="CT142" s="470"/>
      <c r="CU142" s="470"/>
      <c r="CV142" s="470"/>
      <c r="CW142" s="470"/>
      <c r="CX142" s="470"/>
      <c r="CY142" s="470"/>
      <c r="CZ142" s="470"/>
      <c r="DA142" s="470"/>
      <c r="DB142" s="470"/>
      <c r="DC142" s="470"/>
      <c r="DD142" s="470"/>
      <c r="DE142" s="470"/>
      <c r="DF142" s="470"/>
      <c r="DG142" s="470"/>
      <c r="DH142" s="470"/>
      <c r="DI142" s="470"/>
      <c r="DJ142" s="470"/>
      <c r="DK142" s="470"/>
      <c r="DL142" s="470"/>
      <c r="DM142" s="470"/>
      <c r="DN142" s="470"/>
      <c r="DO142" s="470"/>
      <c r="DP142" s="470"/>
      <c r="DQ142" s="470"/>
      <c r="DR142" s="470"/>
      <c r="DS142" s="470"/>
      <c r="DT142" s="470"/>
      <c r="DU142" s="470"/>
      <c r="DV142" s="470"/>
      <c r="DW142" s="470"/>
    </row>
    <row r="143" spans="2:127" x14ac:dyDescent="0.2">
      <c r="B143" s="472"/>
      <c r="C143" s="470" t="s">
        <v>581</v>
      </c>
      <c r="D143" s="470"/>
      <c r="E143" s="470"/>
      <c r="F143" s="470"/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  <c r="Y143" s="470"/>
      <c r="Z143" s="470"/>
      <c r="AA143" s="470"/>
      <c r="AB143" s="470"/>
      <c r="AC143" s="470"/>
      <c r="AD143" s="470"/>
      <c r="AE143" s="470"/>
      <c r="AF143" s="470"/>
      <c r="AG143" s="470"/>
      <c r="AH143" s="470"/>
      <c r="AI143" s="470"/>
      <c r="AJ143" s="470"/>
      <c r="AK143" s="470"/>
      <c r="AL143" s="470"/>
      <c r="AM143" s="470"/>
      <c r="AN143" s="470"/>
      <c r="AO143" s="470"/>
      <c r="AP143" s="470"/>
      <c r="AQ143" s="470"/>
      <c r="AR143" s="470"/>
      <c r="AS143" s="470"/>
      <c r="AT143" s="470"/>
      <c r="AU143" s="470"/>
      <c r="AV143" s="470"/>
      <c r="AW143" s="470"/>
      <c r="AX143" s="470"/>
      <c r="AY143" s="470"/>
      <c r="AZ143" s="470"/>
      <c r="BA143" s="470"/>
      <c r="BB143" s="470"/>
      <c r="BC143" s="470"/>
      <c r="BD143" s="470"/>
      <c r="BE143" s="470"/>
      <c r="BF143" s="470"/>
      <c r="BG143" s="470"/>
      <c r="BH143" s="470"/>
      <c r="BI143" s="470"/>
      <c r="BJ143" s="470"/>
      <c r="BK143" s="470"/>
      <c r="BL143" s="470"/>
      <c r="BM143" s="470"/>
      <c r="BN143" s="470"/>
      <c r="BO143" s="470"/>
      <c r="BP143" s="470"/>
      <c r="BQ143" s="470"/>
      <c r="BR143" s="470"/>
      <c r="BS143" s="470"/>
      <c r="BT143" s="470"/>
      <c r="BU143" s="470"/>
      <c r="BV143" s="470"/>
      <c r="BW143" s="470"/>
      <c r="BX143" s="470"/>
      <c r="BY143" s="470"/>
      <c r="BZ143" s="470"/>
      <c r="CA143" s="470"/>
      <c r="CB143" s="470"/>
      <c r="CC143" s="470"/>
      <c r="CD143" s="470"/>
      <c r="CE143" s="470"/>
      <c r="CF143" s="470"/>
      <c r="CG143" s="470"/>
      <c r="CH143" s="470"/>
      <c r="CI143" s="470"/>
      <c r="CJ143" s="470"/>
      <c r="CK143" s="470"/>
      <c r="CL143" s="470"/>
      <c r="CM143" s="470"/>
      <c r="CN143" s="470"/>
      <c r="CO143" s="470"/>
      <c r="CP143" s="470"/>
      <c r="CQ143" s="470"/>
      <c r="CR143" s="470"/>
      <c r="CS143" s="470"/>
      <c r="CT143" s="470"/>
      <c r="CU143" s="470"/>
      <c r="CV143" s="470"/>
      <c r="CW143" s="470"/>
      <c r="CX143" s="470"/>
      <c r="CY143" s="470"/>
      <c r="CZ143" s="470"/>
      <c r="DA143" s="470"/>
      <c r="DB143" s="470"/>
      <c r="DC143" s="470"/>
      <c r="DD143" s="470"/>
      <c r="DE143" s="470"/>
      <c r="DF143" s="470"/>
      <c r="DG143" s="470"/>
      <c r="DH143" s="470"/>
      <c r="DI143" s="470"/>
      <c r="DJ143" s="470"/>
      <c r="DK143" s="470"/>
      <c r="DL143" s="470"/>
      <c r="DM143" s="470"/>
      <c r="DN143" s="470"/>
      <c r="DO143" s="470"/>
      <c r="DP143" s="470"/>
      <c r="DQ143" s="470"/>
      <c r="DR143" s="470"/>
      <c r="DS143" s="470"/>
      <c r="DT143" s="470"/>
      <c r="DU143" s="470"/>
      <c r="DV143" s="470"/>
      <c r="DW143" s="470"/>
    </row>
    <row r="144" spans="2:127" x14ac:dyDescent="0.2">
      <c r="B144" s="472"/>
      <c r="C144" s="470" t="s">
        <v>582</v>
      </c>
      <c r="D144" s="470"/>
      <c r="E144" s="470"/>
      <c r="F144" s="470"/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  <c r="Y144" s="470"/>
      <c r="Z144" s="470"/>
      <c r="AA144" s="470"/>
      <c r="AB144" s="470"/>
      <c r="AC144" s="470"/>
      <c r="AD144" s="470"/>
      <c r="AE144" s="470"/>
      <c r="AF144" s="470"/>
      <c r="AG144" s="470"/>
      <c r="AH144" s="470"/>
      <c r="AI144" s="470"/>
      <c r="AJ144" s="470"/>
      <c r="AK144" s="470"/>
      <c r="AL144" s="470"/>
      <c r="AM144" s="470"/>
      <c r="AN144" s="470"/>
      <c r="AO144" s="470"/>
      <c r="AP144" s="470"/>
      <c r="AQ144" s="470"/>
      <c r="AR144" s="470"/>
      <c r="AS144" s="470"/>
      <c r="AT144" s="470"/>
      <c r="AU144" s="470"/>
      <c r="AV144" s="470"/>
      <c r="AW144" s="470"/>
      <c r="AX144" s="470"/>
      <c r="AY144" s="470"/>
      <c r="AZ144" s="470"/>
      <c r="BA144" s="470"/>
      <c r="BB144" s="470"/>
      <c r="BC144" s="470"/>
      <c r="BD144" s="470"/>
      <c r="BE144" s="470"/>
      <c r="BF144" s="470"/>
      <c r="BG144" s="470"/>
      <c r="BH144" s="470"/>
      <c r="BI144" s="470"/>
      <c r="BJ144" s="470"/>
      <c r="BK144" s="470"/>
      <c r="BL144" s="470"/>
      <c r="BM144" s="470"/>
      <c r="BN144" s="470"/>
      <c r="BO144" s="470"/>
      <c r="BP144" s="470"/>
      <c r="BQ144" s="470"/>
      <c r="BR144" s="470"/>
      <c r="BS144" s="470"/>
      <c r="BT144" s="470"/>
      <c r="BU144" s="470"/>
      <c r="BV144" s="470"/>
      <c r="BW144" s="470"/>
      <c r="BX144" s="470"/>
      <c r="BY144" s="470"/>
      <c r="BZ144" s="470"/>
      <c r="CA144" s="470"/>
      <c r="CB144" s="470"/>
      <c r="CC144" s="470"/>
      <c r="CD144" s="470"/>
      <c r="CE144" s="470"/>
      <c r="CF144" s="470"/>
      <c r="CG144" s="470"/>
      <c r="CH144" s="470"/>
      <c r="CI144" s="470"/>
      <c r="CJ144" s="470"/>
      <c r="CK144" s="470"/>
      <c r="CL144" s="470"/>
      <c r="CM144" s="470"/>
      <c r="CN144" s="470"/>
      <c r="CO144" s="470"/>
      <c r="CP144" s="470"/>
      <c r="CQ144" s="470"/>
      <c r="CR144" s="470"/>
      <c r="CS144" s="470"/>
      <c r="CT144" s="470"/>
      <c r="CU144" s="470"/>
      <c r="CV144" s="470"/>
      <c r="CW144" s="470"/>
      <c r="CX144" s="470"/>
      <c r="CY144" s="470"/>
      <c r="CZ144" s="470"/>
      <c r="DA144" s="470"/>
      <c r="DB144" s="470"/>
      <c r="DC144" s="470"/>
      <c r="DD144" s="470"/>
      <c r="DE144" s="470"/>
      <c r="DF144" s="470"/>
      <c r="DG144" s="470"/>
      <c r="DH144" s="470"/>
      <c r="DI144" s="470"/>
      <c r="DJ144" s="470"/>
      <c r="DK144" s="470"/>
      <c r="DL144" s="470"/>
      <c r="DM144" s="470"/>
      <c r="DN144" s="470"/>
      <c r="DO144" s="470"/>
      <c r="DP144" s="470"/>
      <c r="DQ144" s="470"/>
      <c r="DR144" s="470"/>
      <c r="DS144" s="470"/>
      <c r="DT144" s="470"/>
      <c r="DU144" s="470"/>
      <c r="DV144" s="470"/>
      <c r="DW144" s="470"/>
    </row>
    <row r="145" spans="2:127" x14ac:dyDescent="0.2">
      <c r="B145" s="472"/>
      <c r="C145" s="470" t="s">
        <v>583</v>
      </c>
      <c r="D145" s="470"/>
      <c r="E145" s="470"/>
      <c r="F145" s="470"/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  <c r="AB145" s="470"/>
      <c r="AC145" s="470"/>
      <c r="AD145" s="470"/>
      <c r="AE145" s="470"/>
      <c r="AF145" s="470"/>
      <c r="AG145" s="470"/>
      <c r="AH145" s="470"/>
      <c r="AI145" s="470"/>
      <c r="AJ145" s="470"/>
      <c r="AK145" s="470"/>
      <c r="AL145" s="470"/>
      <c r="AM145" s="470"/>
      <c r="AN145" s="470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  <c r="BA145" s="470"/>
      <c r="BB145" s="470"/>
      <c r="BC145" s="470"/>
      <c r="BD145" s="470"/>
      <c r="BE145" s="470"/>
      <c r="BF145" s="470"/>
      <c r="BG145" s="470"/>
      <c r="BH145" s="470"/>
      <c r="BI145" s="470"/>
      <c r="BJ145" s="470"/>
      <c r="BK145" s="470"/>
      <c r="BL145" s="470"/>
      <c r="BM145" s="470"/>
      <c r="BN145" s="470"/>
      <c r="BO145" s="470"/>
      <c r="BP145" s="470"/>
      <c r="BQ145" s="470"/>
      <c r="BR145" s="470"/>
      <c r="BS145" s="470"/>
      <c r="BT145" s="470"/>
      <c r="BU145" s="470"/>
      <c r="BV145" s="470"/>
      <c r="BW145" s="470"/>
      <c r="BX145" s="470"/>
      <c r="BY145" s="470"/>
      <c r="BZ145" s="470"/>
      <c r="CA145" s="470"/>
      <c r="CB145" s="470"/>
      <c r="CC145" s="470"/>
      <c r="CD145" s="470"/>
      <c r="CE145" s="470"/>
      <c r="CF145" s="470"/>
      <c r="CG145" s="470"/>
      <c r="CH145" s="470"/>
      <c r="CI145" s="470"/>
      <c r="CJ145" s="470"/>
      <c r="CK145" s="470"/>
      <c r="CL145" s="470"/>
      <c r="CM145" s="470"/>
      <c r="CN145" s="470"/>
      <c r="CO145" s="470"/>
      <c r="CP145" s="470"/>
      <c r="CQ145" s="470"/>
      <c r="CR145" s="470"/>
      <c r="CS145" s="470"/>
      <c r="CT145" s="470"/>
      <c r="CU145" s="470"/>
      <c r="CV145" s="470"/>
      <c r="CW145" s="470"/>
      <c r="CX145" s="470"/>
      <c r="CY145" s="470"/>
      <c r="CZ145" s="470"/>
      <c r="DA145" s="470"/>
      <c r="DB145" s="470"/>
      <c r="DC145" s="470"/>
      <c r="DD145" s="470"/>
      <c r="DE145" s="470"/>
      <c r="DF145" s="470"/>
      <c r="DG145" s="470"/>
      <c r="DH145" s="470"/>
      <c r="DI145" s="470"/>
      <c r="DJ145" s="470"/>
      <c r="DK145" s="470"/>
      <c r="DL145" s="470"/>
      <c r="DM145" s="470"/>
      <c r="DN145" s="470"/>
      <c r="DO145" s="470"/>
      <c r="DP145" s="470"/>
      <c r="DQ145" s="470"/>
      <c r="DR145" s="470"/>
      <c r="DS145" s="470"/>
      <c r="DT145" s="470"/>
      <c r="DU145" s="470"/>
      <c r="DV145" s="470"/>
      <c r="DW145" s="470"/>
    </row>
    <row r="146" spans="2:127" x14ac:dyDescent="0.2">
      <c r="B146" s="472"/>
      <c r="C146" s="470" t="s">
        <v>584</v>
      </c>
      <c r="D146" s="470"/>
      <c r="E146" s="470"/>
      <c r="F146" s="470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  <c r="Y146" s="470"/>
      <c r="Z146" s="470"/>
      <c r="AA146" s="470"/>
      <c r="AB146" s="470"/>
      <c r="AC146" s="470"/>
      <c r="AD146" s="470"/>
      <c r="AE146" s="470"/>
      <c r="AF146" s="470"/>
      <c r="AG146" s="470"/>
      <c r="AH146" s="470"/>
      <c r="AI146" s="470"/>
      <c r="AJ146" s="470"/>
      <c r="AK146" s="470"/>
      <c r="AL146" s="470"/>
      <c r="AM146" s="470"/>
      <c r="AN146" s="470"/>
      <c r="AO146" s="470"/>
      <c r="AP146" s="470"/>
      <c r="AQ146" s="470"/>
      <c r="AR146" s="470"/>
      <c r="AS146" s="470"/>
      <c r="AT146" s="470"/>
      <c r="AU146" s="470"/>
      <c r="AV146" s="470"/>
      <c r="AW146" s="470"/>
      <c r="AX146" s="470"/>
      <c r="AY146" s="470"/>
      <c r="AZ146" s="470"/>
      <c r="BA146" s="470"/>
      <c r="BB146" s="470"/>
      <c r="BC146" s="470"/>
      <c r="BD146" s="470"/>
      <c r="BE146" s="470"/>
      <c r="BF146" s="470"/>
      <c r="BG146" s="470"/>
      <c r="BH146" s="470"/>
      <c r="BI146" s="470"/>
      <c r="BJ146" s="470"/>
      <c r="BK146" s="470"/>
      <c r="BL146" s="470"/>
      <c r="BM146" s="470"/>
      <c r="BN146" s="470"/>
      <c r="BO146" s="470"/>
      <c r="BP146" s="470"/>
      <c r="BQ146" s="470"/>
      <c r="BR146" s="470"/>
      <c r="BS146" s="470"/>
      <c r="BT146" s="470"/>
      <c r="BU146" s="470"/>
      <c r="BV146" s="470"/>
      <c r="BW146" s="470"/>
      <c r="BX146" s="470"/>
      <c r="BY146" s="470"/>
      <c r="BZ146" s="470"/>
      <c r="CA146" s="470"/>
      <c r="CB146" s="470"/>
      <c r="CC146" s="470"/>
      <c r="CD146" s="470"/>
      <c r="CE146" s="470"/>
      <c r="CF146" s="470"/>
      <c r="CG146" s="470"/>
      <c r="CH146" s="470"/>
      <c r="CI146" s="470"/>
      <c r="CJ146" s="470"/>
      <c r="CK146" s="470"/>
      <c r="CL146" s="470"/>
      <c r="CM146" s="470"/>
      <c r="CN146" s="470"/>
      <c r="CO146" s="470"/>
      <c r="CP146" s="470"/>
      <c r="CQ146" s="470"/>
      <c r="CR146" s="470"/>
      <c r="CS146" s="470"/>
      <c r="CT146" s="470"/>
      <c r="CU146" s="470"/>
      <c r="CV146" s="470"/>
      <c r="CW146" s="470"/>
      <c r="CX146" s="470"/>
      <c r="CY146" s="470"/>
      <c r="CZ146" s="470"/>
      <c r="DA146" s="470"/>
      <c r="DB146" s="470"/>
      <c r="DC146" s="470"/>
      <c r="DD146" s="470"/>
      <c r="DE146" s="470"/>
      <c r="DF146" s="470"/>
      <c r="DG146" s="470"/>
      <c r="DH146" s="470"/>
      <c r="DI146" s="470"/>
      <c r="DJ146" s="470"/>
      <c r="DK146" s="470"/>
      <c r="DL146" s="470"/>
      <c r="DM146" s="470"/>
      <c r="DN146" s="470"/>
      <c r="DO146" s="470"/>
      <c r="DP146" s="470"/>
      <c r="DQ146" s="470"/>
      <c r="DR146" s="470"/>
      <c r="DS146" s="470"/>
      <c r="DT146" s="470"/>
      <c r="DU146" s="470"/>
      <c r="DV146" s="470"/>
      <c r="DW146" s="470"/>
    </row>
    <row r="147" spans="2:127" x14ac:dyDescent="0.2">
      <c r="B147" s="472"/>
      <c r="C147" s="470" t="s">
        <v>585</v>
      </c>
      <c r="D147" s="470"/>
      <c r="E147" s="470"/>
      <c r="F147" s="470"/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  <c r="AB147" s="470"/>
      <c r="AC147" s="470"/>
      <c r="AD147" s="470"/>
      <c r="AE147" s="470"/>
      <c r="AF147" s="470"/>
      <c r="AG147" s="470"/>
      <c r="AH147" s="470"/>
      <c r="AI147" s="470"/>
      <c r="AJ147" s="470"/>
      <c r="AK147" s="470"/>
      <c r="AL147" s="470"/>
      <c r="AM147" s="470"/>
      <c r="AN147" s="470"/>
      <c r="AO147" s="470"/>
      <c r="AP147" s="470"/>
      <c r="AQ147" s="470"/>
      <c r="AR147" s="470"/>
      <c r="AS147" s="470"/>
      <c r="AT147" s="470"/>
      <c r="AU147" s="470"/>
      <c r="AV147" s="470"/>
      <c r="AW147" s="470"/>
      <c r="AX147" s="470"/>
      <c r="AY147" s="470"/>
      <c r="AZ147" s="470"/>
      <c r="BA147" s="470"/>
      <c r="BB147" s="470"/>
      <c r="BC147" s="470"/>
      <c r="BD147" s="470"/>
      <c r="BE147" s="470"/>
      <c r="BF147" s="470"/>
      <c r="BG147" s="470"/>
      <c r="BH147" s="470"/>
      <c r="BI147" s="470"/>
      <c r="BJ147" s="470"/>
      <c r="BK147" s="470"/>
      <c r="BL147" s="470"/>
      <c r="BM147" s="470"/>
      <c r="BN147" s="470"/>
      <c r="BO147" s="470"/>
      <c r="BP147" s="470"/>
      <c r="BQ147" s="470"/>
      <c r="BR147" s="470"/>
      <c r="BS147" s="470"/>
      <c r="BT147" s="470"/>
      <c r="BU147" s="470"/>
      <c r="BV147" s="470"/>
      <c r="BW147" s="470"/>
      <c r="BX147" s="470"/>
      <c r="BY147" s="470"/>
      <c r="BZ147" s="470"/>
      <c r="CA147" s="470"/>
      <c r="CB147" s="470"/>
      <c r="CC147" s="470"/>
      <c r="CD147" s="470"/>
      <c r="CE147" s="470"/>
      <c r="CF147" s="470"/>
      <c r="CG147" s="470"/>
      <c r="CH147" s="470"/>
      <c r="CI147" s="470"/>
      <c r="CJ147" s="470"/>
      <c r="CK147" s="470"/>
      <c r="CL147" s="470"/>
      <c r="CM147" s="470"/>
      <c r="CN147" s="470"/>
      <c r="CO147" s="470"/>
      <c r="CP147" s="470"/>
      <c r="CQ147" s="470"/>
      <c r="CR147" s="470"/>
      <c r="CS147" s="470"/>
      <c r="CT147" s="470"/>
      <c r="CU147" s="470"/>
      <c r="CV147" s="470"/>
      <c r="CW147" s="470"/>
      <c r="CX147" s="470"/>
      <c r="CY147" s="470"/>
      <c r="CZ147" s="470"/>
      <c r="DA147" s="470"/>
      <c r="DB147" s="470"/>
      <c r="DC147" s="470"/>
      <c r="DD147" s="470"/>
      <c r="DE147" s="470"/>
      <c r="DF147" s="470"/>
      <c r="DG147" s="470"/>
      <c r="DH147" s="470"/>
      <c r="DI147" s="470"/>
      <c r="DJ147" s="470"/>
      <c r="DK147" s="470"/>
      <c r="DL147" s="470"/>
      <c r="DM147" s="470"/>
      <c r="DN147" s="470"/>
      <c r="DO147" s="470"/>
      <c r="DP147" s="470"/>
      <c r="DQ147" s="470"/>
      <c r="DR147" s="470"/>
      <c r="DS147" s="470"/>
      <c r="DT147" s="470"/>
      <c r="DU147" s="470"/>
      <c r="DV147" s="470"/>
      <c r="DW147" s="470"/>
    </row>
    <row r="148" spans="2:127" x14ac:dyDescent="0.2">
      <c r="B148" s="472"/>
      <c r="C148" s="470" t="s">
        <v>586</v>
      </c>
      <c r="D148" s="470"/>
      <c r="E148" s="470"/>
      <c r="F148" s="470"/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  <c r="AB148" s="470"/>
      <c r="AC148" s="470"/>
      <c r="AD148" s="470"/>
      <c r="AE148" s="470"/>
      <c r="AF148" s="470"/>
      <c r="AG148" s="470"/>
      <c r="AH148" s="470"/>
      <c r="AI148" s="470"/>
      <c r="AJ148" s="470"/>
      <c r="AK148" s="470"/>
      <c r="AL148" s="470"/>
      <c r="AM148" s="470"/>
      <c r="AN148" s="470"/>
      <c r="AO148" s="470"/>
      <c r="AP148" s="470"/>
      <c r="AQ148" s="470"/>
      <c r="AR148" s="470"/>
      <c r="AS148" s="470"/>
      <c r="AT148" s="470"/>
      <c r="AU148" s="470"/>
      <c r="AV148" s="470"/>
      <c r="AW148" s="470"/>
      <c r="AX148" s="470"/>
      <c r="AY148" s="470"/>
      <c r="AZ148" s="470"/>
      <c r="BA148" s="470"/>
      <c r="BB148" s="470"/>
      <c r="BC148" s="470"/>
      <c r="BD148" s="470"/>
      <c r="BE148" s="470"/>
      <c r="BF148" s="470"/>
      <c r="BG148" s="470"/>
      <c r="BH148" s="470"/>
      <c r="BI148" s="470"/>
      <c r="BJ148" s="470"/>
      <c r="BK148" s="470"/>
      <c r="BL148" s="470"/>
      <c r="BM148" s="470"/>
      <c r="BN148" s="470"/>
      <c r="BO148" s="470"/>
      <c r="BP148" s="470"/>
      <c r="BQ148" s="470"/>
      <c r="BR148" s="470"/>
      <c r="BS148" s="470"/>
      <c r="BT148" s="470"/>
      <c r="BU148" s="470"/>
      <c r="BV148" s="470"/>
      <c r="BW148" s="470"/>
      <c r="BX148" s="470"/>
      <c r="BY148" s="470"/>
      <c r="BZ148" s="470"/>
      <c r="CA148" s="470"/>
      <c r="CB148" s="470"/>
      <c r="CC148" s="470"/>
      <c r="CD148" s="470"/>
      <c r="CE148" s="470"/>
      <c r="CF148" s="470"/>
      <c r="CG148" s="470"/>
      <c r="CH148" s="470"/>
      <c r="CI148" s="470"/>
      <c r="CJ148" s="470"/>
      <c r="CK148" s="470"/>
      <c r="CL148" s="470"/>
      <c r="CM148" s="470"/>
      <c r="CN148" s="470"/>
      <c r="CO148" s="470"/>
      <c r="CP148" s="470"/>
      <c r="CQ148" s="470"/>
      <c r="CR148" s="470"/>
      <c r="CS148" s="470"/>
      <c r="CT148" s="470"/>
      <c r="CU148" s="470"/>
      <c r="CV148" s="470"/>
      <c r="CW148" s="470"/>
      <c r="CX148" s="470"/>
      <c r="CY148" s="470"/>
      <c r="CZ148" s="470"/>
      <c r="DA148" s="470"/>
      <c r="DB148" s="470"/>
      <c r="DC148" s="470"/>
      <c r="DD148" s="470"/>
      <c r="DE148" s="470"/>
      <c r="DF148" s="470"/>
      <c r="DG148" s="470"/>
      <c r="DH148" s="470"/>
      <c r="DI148" s="470"/>
      <c r="DJ148" s="470"/>
      <c r="DK148" s="470"/>
      <c r="DL148" s="470"/>
      <c r="DM148" s="470"/>
      <c r="DN148" s="470"/>
      <c r="DO148" s="470"/>
      <c r="DP148" s="470"/>
      <c r="DQ148" s="470"/>
      <c r="DR148" s="470"/>
      <c r="DS148" s="470"/>
      <c r="DT148" s="470"/>
      <c r="DU148" s="470"/>
      <c r="DV148" s="470"/>
      <c r="DW148" s="470"/>
    </row>
    <row r="149" spans="2:127" x14ac:dyDescent="0.2">
      <c r="B149" s="472"/>
      <c r="C149" s="470" t="s">
        <v>587</v>
      </c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70"/>
      <c r="AK149" s="470"/>
      <c r="AL149" s="470"/>
      <c r="AM149" s="470"/>
      <c r="AN149" s="470"/>
      <c r="AO149" s="470"/>
      <c r="AP149" s="470"/>
      <c r="AQ149" s="470"/>
      <c r="AR149" s="470"/>
      <c r="AS149" s="470"/>
      <c r="AT149" s="470"/>
      <c r="AU149" s="470"/>
      <c r="AV149" s="470"/>
      <c r="AW149" s="470"/>
      <c r="AX149" s="470"/>
      <c r="AY149" s="470"/>
      <c r="AZ149" s="470"/>
      <c r="BA149" s="470"/>
      <c r="BB149" s="470"/>
      <c r="BC149" s="470"/>
      <c r="BD149" s="470"/>
      <c r="BE149" s="470"/>
      <c r="BF149" s="470"/>
      <c r="BG149" s="470"/>
      <c r="BH149" s="470"/>
      <c r="BI149" s="470"/>
      <c r="BJ149" s="470"/>
      <c r="BK149" s="470"/>
      <c r="BL149" s="470"/>
      <c r="BM149" s="470"/>
      <c r="BN149" s="470"/>
      <c r="BO149" s="470"/>
      <c r="BP149" s="470"/>
      <c r="BQ149" s="470"/>
      <c r="BR149" s="470"/>
      <c r="BS149" s="470"/>
      <c r="BT149" s="470"/>
      <c r="BU149" s="470"/>
      <c r="BV149" s="470"/>
      <c r="BW149" s="470"/>
      <c r="BX149" s="470"/>
      <c r="BY149" s="470"/>
      <c r="BZ149" s="470"/>
      <c r="CA149" s="470"/>
      <c r="CB149" s="470"/>
      <c r="CC149" s="470"/>
      <c r="CD149" s="470"/>
      <c r="CE149" s="470"/>
      <c r="CF149" s="470"/>
      <c r="CG149" s="470"/>
      <c r="CH149" s="470"/>
      <c r="CI149" s="470"/>
      <c r="CJ149" s="470"/>
      <c r="CK149" s="470"/>
      <c r="CL149" s="470"/>
      <c r="CM149" s="470"/>
      <c r="CN149" s="470"/>
      <c r="CO149" s="470"/>
      <c r="CP149" s="470"/>
      <c r="CQ149" s="470"/>
      <c r="CR149" s="470"/>
      <c r="CS149" s="470"/>
      <c r="CT149" s="470"/>
      <c r="CU149" s="470"/>
      <c r="CV149" s="470"/>
      <c r="CW149" s="470"/>
      <c r="CX149" s="470"/>
      <c r="CY149" s="470"/>
      <c r="CZ149" s="470"/>
      <c r="DA149" s="470"/>
      <c r="DB149" s="470"/>
      <c r="DC149" s="470"/>
      <c r="DD149" s="470"/>
      <c r="DE149" s="470"/>
      <c r="DF149" s="470"/>
      <c r="DG149" s="470"/>
      <c r="DH149" s="470"/>
      <c r="DI149" s="470"/>
      <c r="DJ149" s="470"/>
      <c r="DK149" s="470"/>
      <c r="DL149" s="470"/>
      <c r="DM149" s="470"/>
      <c r="DN149" s="470"/>
      <c r="DO149" s="470"/>
      <c r="DP149" s="470"/>
      <c r="DQ149" s="470"/>
      <c r="DR149" s="470"/>
      <c r="DS149" s="470"/>
      <c r="DT149" s="470"/>
      <c r="DU149" s="470"/>
      <c r="DV149" s="470"/>
      <c r="DW149" s="470"/>
    </row>
    <row r="150" spans="2:127" x14ac:dyDescent="0.2">
      <c r="B150" s="472"/>
      <c r="C150" s="470" t="s">
        <v>588</v>
      </c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  <c r="Y150" s="470"/>
      <c r="Z150" s="470"/>
      <c r="AA150" s="470"/>
      <c r="AB150" s="470"/>
      <c r="AC150" s="470"/>
      <c r="AD150" s="470"/>
      <c r="AE150" s="470"/>
      <c r="AF150" s="470"/>
      <c r="AG150" s="470"/>
      <c r="AH150" s="470"/>
      <c r="AI150" s="470"/>
      <c r="AJ150" s="470"/>
      <c r="AK150" s="470"/>
      <c r="AL150" s="470"/>
      <c r="AM150" s="470"/>
      <c r="AN150" s="470"/>
      <c r="AO150" s="470"/>
      <c r="AP150" s="470"/>
      <c r="AQ150" s="470"/>
      <c r="AR150" s="470"/>
      <c r="AS150" s="470"/>
      <c r="AT150" s="470"/>
      <c r="AU150" s="470"/>
      <c r="AV150" s="470"/>
      <c r="AW150" s="470"/>
      <c r="AX150" s="470"/>
      <c r="AY150" s="470"/>
      <c r="AZ150" s="470"/>
      <c r="BA150" s="470"/>
      <c r="BB150" s="470"/>
      <c r="BC150" s="470"/>
      <c r="BD150" s="470"/>
      <c r="BE150" s="470"/>
      <c r="BF150" s="470"/>
      <c r="BG150" s="470"/>
      <c r="BH150" s="470"/>
      <c r="BI150" s="470"/>
      <c r="BJ150" s="470"/>
      <c r="BK150" s="470"/>
      <c r="BL150" s="470"/>
      <c r="BM150" s="470"/>
      <c r="BN150" s="470"/>
      <c r="BO150" s="470"/>
      <c r="BP150" s="470"/>
      <c r="BQ150" s="470"/>
      <c r="BR150" s="470"/>
      <c r="BS150" s="470"/>
      <c r="BT150" s="470"/>
      <c r="BU150" s="470"/>
      <c r="BV150" s="470"/>
      <c r="BW150" s="470"/>
      <c r="BX150" s="470"/>
      <c r="BY150" s="470"/>
      <c r="BZ150" s="470"/>
      <c r="CA150" s="470"/>
      <c r="CB150" s="470"/>
      <c r="CC150" s="470"/>
      <c r="CD150" s="470"/>
      <c r="CE150" s="470"/>
      <c r="CF150" s="470"/>
      <c r="CG150" s="470"/>
      <c r="CH150" s="470"/>
      <c r="CI150" s="470"/>
      <c r="CJ150" s="470"/>
      <c r="CK150" s="470"/>
      <c r="CL150" s="470"/>
      <c r="CM150" s="470"/>
      <c r="CN150" s="470"/>
      <c r="CO150" s="470"/>
      <c r="CP150" s="470"/>
      <c r="CQ150" s="470"/>
      <c r="CR150" s="470"/>
      <c r="CS150" s="470"/>
      <c r="CT150" s="470"/>
      <c r="CU150" s="470"/>
      <c r="CV150" s="470"/>
      <c r="CW150" s="470"/>
      <c r="CX150" s="470"/>
      <c r="CY150" s="470"/>
      <c r="CZ150" s="470"/>
      <c r="DA150" s="470"/>
      <c r="DB150" s="470"/>
      <c r="DC150" s="470"/>
      <c r="DD150" s="470"/>
      <c r="DE150" s="470"/>
      <c r="DF150" s="470"/>
      <c r="DG150" s="470"/>
      <c r="DH150" s="470"/>
      <c r="DI150" s="470"/>
      <c r="DJ150" s="470"/>
      <c r="DK150" s="470"/>
      <c r="DL150" s="470"/>
      <c r="DM150" s="470"/>
      <c r="DN150" s="470"/>
      <c r="DO150" s="470"/>
      <c r="DP150" s="470"/>
      <c r="DQ150" s="470"/>
      <c r="DR150" s="470"/>
      <c r="DS150" s="470"/>
      <c r="DT150" s="470"/>
      <c r="DU150" s="470"/>
      <c r="DV150" s="470"/>
      <c r="DW150" s="470"/>
    </row>
    <row r="151" spans="2:127" x14ac:dyDescent="0.2">
      <c r="B151" s="472"/>
      <c r="C151" s="470" t="s">
        <v>589</v>
      </c>
      <c r="D151" s="470"/>
      <c r="E151" s="470"/>
      <c r="F151" s="470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  <c r="Y151" s="470"/>
      <c r="Z151" s="470"/>
      <c r="AA151" s="470"/>
      <c r="AB151" s="470"/>
      <c r="AC151" s="470"/>
      <c r="AD151" s="470"/>
      <c r="AE151" s="470"/>
      <c r="AF151" s="470"/>
      <c r="AG151" s="470"/>
      <c r="AH151" s="470"/>
      <c r="AI151" s="470"/>
      <c r="AJ151" s="470"/>
      <c r="AK151" s="470"/>
      <c r="AL151" s="470"/>
      <c r="AM151" s="470"/>
      <c r="AN151" s="470"/>
      <c r="AO151" s="470"/>
      <c r="AP151" s="470"/>
      <c r="AQ151" s="470"/>
      <c r="AR151" s="470"/>
      <c r="AS151" s="470"/>
      <c r="AT151" s="470"/>
      <c r="AU151" s="470"/>
      <c r="AV151" s="470"/>
      <c r="AW151" s="470"/>
      <c r="AX151" s="470"/>
      <c r="AY151" s="470"/>
      <c r="AZ151" s="470"/>
      <c r="BA151" s="470"/>
      <c r="BB151" s="470"/>
      <c r="BC151" s="470"/>
      <c r="BD151" s="470"/>
      <c r="BE151" s="470"/>
      <c r="BF151" s="470"/>
      <c r="BG151" s="470"/>
      <c r="BH151" s="470"/>
      <c r="BI151" s="470"/>
      <c r="BJ151" s="470"/>
      <c r="BK151" s="470"/>
      <c r="BL151" s="470"/>
      <c r="BM151" s="470"/>
      <c r="BN151" s="470"/>
      <c r="BO151" s="470"/>
      <c r="BP151" s="470"/>
      <c r="BQ151" s="470"/>
      <c r="BR151" s="470"/>
      <c r="BS151" s="470"/>
      <c r="BT151" s="470"/>
      <c r="BU151" s="470"/>
      <c r="BV151" s="470"/>
      <c r="BW151" s="470"/>
      <c r="BX151" s="470"/>
      <c r="BY151" s="470"/>
      <c r="BZ151" s="470"/>
      <c r="CA151" s="470"/>
      <c r="CB151" s="470"/>
      <c r="CC151" s="470"/>
      <c r="CD151" s="470"/>
      <c r="CE151" s="470"/>
      <c r="CF151" s="470"/>
      <c r="CG151" s="470"/>
      <c r="CH151" s="470"/>
      <c r="CI151" s="470"/>
      <c r="CJ151" s="470"/>
      <c r="CK151" s="470"/>
      <c r="CL151" s="470"/>
      <c r="CM151" s="470"/>
      <c r="CN151" s="470"/>
      <c r="CO151" s="470"/>
      <c r="CP151" s="470"/>
      <c r="CQ151" s="470"/>
      <c r="CR151" s="470"/>
      <c r="CS151" s="470"/>
      <c r="CT151" s="470"/>
      <c r="CU151" s="470"/>
      <c r="CV151" s="470"/>
      <c r="CW151" s="470"/>
      <c r="CX151" s="470"/>
      <c r="CY151" s="470"/>
      <c r="CZ151" s="470"/>
      <c r="DA151" s="470"/>
      <c r="DB151" s="470"/>
      <c r="DC151" s="470"/>
      <c r="DD151" s="470"/>
      <c r="DE151" s="470"/>
      <c r="DF151" s="470"/>
      <c r="DG151" s="470"/>
      <c r="DH151" s="470"/>
      <c r="DI151" s="470"/>
      <c r="DJ151" s="470"/>
      <c r="DK151" s="470"/>
      <c r="DL151" s="470"/>
      <c r="DM151" s="470"/>
      <c r="DN151" s="470"/>
      <c r="DO151" s="470"/>
      <c r="DP151" s="470"/>
      <c r="DQ151" s="470"/>
      <c r="DR151" s="470"/>
      <c r="DS151" s="470"/>
      <c r="DT151" s="470"/>
      <c r="DU151" s="470"/>
      <c r="DV151" s="470"/>
      <c r="DW151" s="470"/>
    </row>
    <row r="152" spans="2:127" x14ac:dyDescent="0.2">
      <c r="B152" s="471"/>
      <c r="C152" s="470" t="s">
        <v>590</v>
      </c>
      <c r="D152" s="470"/>
      <c r="E152" s="470"/>
      <c r="F152" s="470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  <c r="Y152" s="470"/>
      <c r="Z152" s="470"/>
      <c r="AA152" s="470"/>
      <c r="AB152" s="470"/>
      <c r="AC152" s="470"/>
      <c r="AD152" s="470"/>
      <c r="AE152" s="470"/>
      <c r="AF152" s="470"/>
      <c r="AG152" s="470"/>
      <c r="AH152" s="470"/>
      <c r="AI152" s="470"/>
      <c r="AJ152" s="470"/>
      <c r="AK152" s="470"/>
      <c r="AL152" s="470"/>
      <c r="AM152" s="470"/>
      <c r="AN152" s="470"/>
      <c r="AO152" s="470"/>
      <c r="AP152" s="470"/>
      <c r="AQ152" s="470"/>
      <c r="AR152" s="470"/>
      <c r="AS152" s="470"/>
      <c r="AT152" s="470"/>
      <c r="AU152" s="470"/>
      <c r="AV152" s="470"/>
      <c r="AW152" s="470"/>
      <c r="AX152" s="470"/>
      <c r="AY152" s="470"/>
      <c r="AZ152" s="470"/>
      <c r="BA152" s="470"/>
      <c r="BB152" s="470"/>
      <c r="BC152" s="470"/>
      <c r="BD152" s="470"/>
      <c r="BE152" s="470"/>
      <c r="BF152" s="470"/>
      <c r="BG152" s="470"/>
      <c r="BH152" s="470"/>
      <c r="BI152" s="470"/>
      <c r="BJ152" s="470"/>
      <c r="BK152" s="470"/>
      <c r="BL152" s="470"/>
      <c r="BM152" s="470"/>
      <c r="BN152" s="470"/>
      <c r="BO152" s="470"/>
      <c r="BP152" s="470"/>
      <c r="BQ152" s="470"/>
      <c r="BR152" s="470"/>
      <c r="BS152" s="470"/>
      <c r="BT152" s="470"/>
      <c r="BU152" s="470"/>
      <c r="BV152" s="470"/>
      <c r="BW152" s="470"/>
      <c r="BX152" s="470"/>
      <c r="BY152" s="470"/>
      <c r="BZ152" s="470"/>
      <c r="CA152" s="470"/>
      <c r="CB152" s="470"/>
      <c r="CC152" s="470"/>
      <c r="CD152" s="470"/>
      <c r="CE152" s="470"/>
      <c r="CF152" s="470"/>
      <c r="CG152" s="470"/>
      <c r="CH152" s="470"/>
      <c r="CI152" s="470"/>
      <c r="CJ152" s="470"/>
      <c r="CK152" s="470"/>
      <c r="CL152" s="470"/>
      <c r="CM152" s="470"/>
      <c r="CN152" s="470"/>
      <c r="CO152" s="470"/>
      <c r="CP152" s="470"/>
      <c r="CQ152" s="470"/>
      <c r="CR152" s="470"/>
      <c r="CS152" s="470"/>
      <c r="CT152" s="470"/>
      <c r="CU152" s="470"/>
      <c r="CV152" s="470"/>
      <c r="CW152" s="470"/>
      <c r="CX152" s="470"/>
      <c r="CY152" s="470"/>
      <c r="CZ152" s="470"/>
      <c r="DA152" s="470"/>
      <c r="DB152" s="470"/>
      <c r="DC152" s="470"/>
      <c r="DD152" s="470"/>
      <c r="DE152" s="470"/>
      <c r="DF152" s="470"/>
      <c r="DG152" s="470"/>
      <c r="DH152" s="470"/>
      <c r="DI152" s="470"/>
      <c r="DJ152" s="470"/>
      <c r="DK152" s="470"/>
      <c r="DL152" s="470"/>
      <c r="DM152" s="470"/>
      <c r="DN152" s="470"/>
      <c r="DO152" s="470"/>
      <c r="DP152" s="470"/>
      <c r="DQ152" s="470"/>
      <c r="DR152" s="470"/>
      <c r="DS152" s="470"/>
      <c r="DT152" s="470"/>
      <c r="DU152" s="470"/>
      <c r="DV152" s="470"/>
      <c r="DW152" s="470"/>
    </row>
    <row r="153" spans="2:127" x14ac:dyDescent="0.2">
      <c r="B153" s="471"/>
      <c r="C153" s="470" t="s">
        <v>591</v>
      </c>
      <c r="D153" s="470"/>
      <c r="E153" s="470"/>
      <c r="F153" s="470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  <c r="Y153" s="470"/>
      <c r="Z153" s="470"/>
      <c r="AA153" s="470"/>
      <c r="AB153" s="470"/>
      <c r="AC153" s="470"/>
      <c r="AD153" s="470"/>
      <c r="AE153" s="470"/>
      <c r="AF153" s="470"/>
      <c r="AG153" s="470"/>
      <c r="AH153" s="470"/>
      <c r="AI153" s="470"/>
      <c r="AJ153" s="470"/>
      <c r="AK153" s="470"/>
      <c r="AL153" s="470"/>
      <c r="AM153" s="470"/>
      <c r="AN153" s="470"/>
      <c r="AO153" s="470"/>
      <c r="AP153" s="470"/>
      <c r="AQ153" s="470"/>
      <c r="AR153" s="470"/>
      <c r="AS153" s="470"/>
      <c r="AT153" s="470"/>
      <c r="AU153" s="470"/>
      <c r="AV153" s="470"/>
      <c r="AW153" s="470"/>
      <c r="AX153" s="470"/>
      <c r="AY153" s="470"/>
      <c r="AZ153" s="470"/>
      <c r="BA153" s="470"/>
      <c r="BB153" s="470"/>
      <c r="BC153" s="470"/>
      <c r="BD153" s="470"/>
      <c r="BE153" s="470"/>
      <c r="BF153" s="470"/>
      <c r="BG153" s="470"/>
      <c r="BH153" s="470"/>
      <c r="BI153" s="470"/>
      <c r="BJ153" s="470"/>
      <c r="BK153" s="470"/>
      <c r="BL153" s="470"/>
      <c r="BM153" s="470"/>
      <c r="BN153" s="470"/>
      <c r="BO153" s="470"/>
      <c r="BP153" s="470"/>
      <c r="BQ153" s="470"/>
      <c r="BR153" s="470"/>
      <c r="BS153" s="470"/>
      <c r="BT153" s="470"/>
      <c r="BU153" s="470"/>
      <c r="BV153" s="470"/>
      <c r="BW153" s="470"/>
      <c r="BX153" s="470"/>
      <c r="BY153" s="470"/>
      <c r="BZ153" s="470"/>
      <c r="CA153" s="470"/>
      <c r="CB153" s="470"/>
      <c r="CC153" s="470"/>
      <c r="CD153" s="470"/>
      <c r="CE153" s="470"/>
      <c r="CF153" s="470"/>
      <c r="CG153" s="470"/>
      <c r="CH153" s="470"/>
      <c r="CI153" s="470"/>
      <c r="CJ153" s="470"/>
      <c r="CK153" s="470"/>
      <c r="CL153" s="470"/>
      <c r="CM153" s="470"/>
      <c r="CN153" s="470"/>
      <c r="CO153" s="470"/>
      <c r="CP153" s="470"/>
      <c r="CQ153" s="470"/>
      <c r="CR153" s="470"/>
      <c r="CS153" s="470"/>
      <c r="CT153" s="470"/>
      <c r="CU153" s="470"/>
      <c r="CV153" s="470"/>
      <c r="CW153" s="470"/>
      <c r="CX153" s="470"/>
      <c r="CY153" s="470"/>
      <c r="CZ153" s="470"/>
      <c r="DA153" s="470"/>
      <c r="DB153" s="470"/>
      <c r="DC153" s="470"/>
      <c r="DD153" s="470"/>
      <c r="DE153" s="470"/>
      <c r="DF153" s="470"/>
      <c r="DG153" s="470"/>
      <c r="DH153" s="470"/>
      <c r="DI153" s="470"/>
      <c r="DJ153" s="470"/>
      <c r="DK153" s="470"/>
      <c r="DL153" s="470"/>
      <c r="DM153" s="470"/>
      <c r="DN153" s="470"/>
      <c r="DO153" s="470"/>
      <c r="DP153" s="470"/>
      <c r="DQ153" s="470"/>
      <c r="DR153" s="470"/>
      <c r="DS153" s="470"/>
      <c r="DT153" s="470"/>
      <c r="DU153" s="470"/>
      <c r="DV153" s="470"/>
      <c r="DW153" s="470"/>
    </row>
    <row r="154" spans="2:127" x14ac:dyDescent="0.2">
      <c r="B154" s="471"/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  <c r="Y154" s="470"/>
      <c r="Z154" s="470"/>
      <c r="AA154" s="470"/>
      <c r="AB154" s="470"/>
      <c r="AC154" s="470"/>
      <c r="AD154" s="470"/>
      <c r="AE154" s="470"/>
      <c r="AF154" s="470"/>
      <c r="AG154" s="470"/>
      <c r="AH154" s="470"/>
      <c r="AI154" s="470"/>
      <c r="AJ154" s="470"/>
      <c r="AK154" s="470"/>
      <c r="AL154" s="470"/>
      <c r="AM154" s="470"/>
      <c r="AN154" s="470"/>
      <c r="AO154" s="470"/>
      <c r="AP154" s="470"/>
      <c r="AQ154" s="470"/>
      <c r="AR154" s="470"/>
      <c r="AS154" s="470"/>
      <c r="AT154" s="470"/>
      <c r="AU154" s="470"/>
      <c r="AV154" s="470"/>
      <c r="AW154" s="470"/>
      <c r="AX154" s="470"/>
      <c r="AY154" s="470"/>
      <c r="AZ154" s="470"/>
      <c r="BA154" s="470"/>
      <c r="BB154" s="470"/>
      <c r="BC154" s="470"/>
      <c r="BD154" s="470"/>
      <c r="BE154" s="470"/>
      <c r="BF154" s="470"/>
      <c r="BG154" s="470"/>
      <c r="BH154" s="470"/>
      <c r="BI154" s="470"/>
      <c r="BJ154" s="470"/>
      <c r="BK154" s="470"/>
      <c r="BL154" s="470"/>
      <c r="BM154" s="470"/>
      <c r="BN154" s="470"/>
      <c r="BO154" s="470"/>
      <c r="BP154" s="470"/>
      <c r="BQ154" s="470"/>
      <c r="BR154" s="470"/>
      <c r="BS154" s="470"/>
      <c r="BT154" s="470"/>
      <c r="BU154" s="470"/>
      <c r="BV154" s="470"/>
      <c r="BW154" s="470"/>
      <c r="BX154" s="470"/>
      <c r="BY154" s="470"/>
      <c r="BZ154" s="470"/>
      <c r="CA154" s="470"/>
      <c r="CB154" s="470"/>
      <c r="CC154" s="470"/>
      <c r="CD154" s="470"/>
      <c r="CE154" s="470"/>
      <c r="CF154" s="470"/>
      <c r="CG154" s="470"/>
      <c r="CH154" s="470"/>
      <c r="CI154" s="470"/>
      <c r="CJ154" s="470"/>
      <c r="CK154" s="470"/>
      <c r="CL154" s="470"/>
      <c r="CM154" s="470"/>
      <c r="CN154" s="470"/>
      <c r="CO154" s="470"/>
      <c r="CP154" s="470"/>
      <c r="CQ154" s="470"/>
      <c r="CR154" s="470"/>
      <c r="CS154" s="470"/>
      <c r="CT154" s="470"/>
      <c r="CU154" s="470"/>
      <c r="CV154" s="470"/>
      <c r="CW154" s="470"/>
      <c r="CX154" s="470"/>
      <c r="CY154" s="470"/>
      <c r="CZ154" s="470"/>
      <c r="DA154" s="470"/>
      <c r="DB154" s="470"/>
      <c r="DC154" s="470"/>
      <c r="DD154" s="470"/>
      <c r="DE154" s="470"/>
      <c r="DF154" s="470"/>
      <c r="DG154" s="470"/>
      <c r="DH154" s="470"/>
      <c r="DI154" s="470"/>
      <c r="DJ154" s="470"/>
      <c r="DK154" s="470"/>
      <c r="DL154" s="470"/>
      <c r="DM154" s="470"/>
      <c r="DN154" s="470"/>
      <c r="DO154" s="470"/>
      <c r="DP154" s="470"/>
      <c r="DQ154" s="470"/>
      <c r="DR154" s="470"/>
      <c r="DS154" s="470"/>
      <c r="DT154" s="470"/>
      <c r="DU154" s="470"/>
      <c r="DV154" s="470"/>
      <c r="DW154" s="470"/>
    </row>
  </sheetData>
  <sheetProtection algorithmName="SHA-512" hashValue="77SvlhdepUOCPT4LqRqSilyNczLF8ERPYokN8MYzLy/phyoUFel4Dd7wmTSPs30YxriI23DgSVnDltS2uhnu9w==" saltValue="Xmx4PGjtR5LS6JOKRvBh6w==" spinCount="100000" sheet="1" objects="1" scenario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zoomScale="80" zoomScaleNormal="80" workbookViewId="0">
      <pane xSplit="7" ySplit="3" topLeftCell="H4" activePane="bottomRight" state="frozen"/>
      <selection pane="topRight" activeCell="G1" sqref="G1"/>
      <selection pane="bottomLeft" activeCell="A4" sqref="A4"/>
      <selection pane="bottomRight"/>
    </sheetView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4" width="18" customWidth="1"/>
    <col min="5" max="5" width="18" hidden="1" customWidth="1"/>
    <col min="6" max="7" width="10.21875" customWidth="1"/>
    <col min="8" max="36" width="11.44140625" customWidth="1"/>
    <col min="251" max="251" width="1.33203125" customWidth="1"/>
    <col min="252" max="252" width="8" customWidth="1"/>
    <col min="253" max="253" width="45.109375" customWidth="1"/>
    <col min="254" max="254" width="18" customWidth="1"/>
    <col min="255" max="256" width="10.21875" customWidth="1"/>
    <col min="257" max="285" width="11.44140625" customWidth="1"/>
    <col min="507" max="507" width="1.33203125" customWidth="1"/>
    <col min="508" max="508" width="8" customWidth="1"/>
    <col min="509" max="509" width="45.109375" customWidth="1"/>
    <col min="510" max="510" width="18" customWidth="1"/>
    <col min="511" max="512" width="10.21875" customWidth="1"/>
    <col min="513" max="541" width="11.44140625" customWidth="1"/>
    <col min="763" max="763" width="1.33203125" customWidth="1"/>
    <col min="764" max="764" width="8" customWidth="1"/>
    <col min="765" max="765" width="45.109375" customWidth="1"/>
    <col min="766" max="766" width="18" customWidth="1"/>
    <col min="767" max="768" width="10.21875" customWidth="1"/>
    <col min="769" max="797" width="11.44140625" customWidth="1"/>
    <col min="1019" max="1019" width="1.33203125" customWidth="1"/>
    <col min="1020" max="1020" width="8" customWidth="1"/>
    <col min="1021" max="1021" width="45.109375" customWidth="1"/>
    <col min="1022" max="1022" width="18" customWidth="1"/>
    <col min="1023" max="1024" width="10.21875" customWidth="1"/>
    <col min="1025" max="1053" width="11.44140625" customWidth="1"/>
    <col min="1275" max="1275" width="1.33203125" customWidth="1"/>
    <col min="1276" max="1276" width="8" customWidth="1"/>
    <col min="1277" max="1277" width="45.109375" customWidth="1"/>
    <col min="1278" max="1278" width="18" customWidth="1"/>
    <col min="1279" max="1280" width="10.21875" customWidth="1"/>
    <col min="1281" max="1309" width="11.44140625" customWidth="1"/>
    <col min="1531" max="1531" width="1.33203125" customWidth="1"/>
    <col min="1532" max="1532" width="8" customWidth="1"/>
    <col min="1533" max="1533" width="45.109375" customWidth="1"/>
    <col min="1534" max="1534" width="18" customWidth="1"/>
    <col min="1535" max="1536" width="10.21875" customWidth="1"/>
    <col min="1537" max="1565" width="11.44140625" customWidth="1"/>
    <col min="1787" max="1787" width="1.33203125" customWidth="1"/>
    <col min="1788" max="1788" width="8" customWidth="1"/>
    <col min="1789" max="1789" width="45.109375" customWidth="1"/>
    <col min="1790" max="1790" width="18" customWidth="1"/>
    <col min="1791" max="1792" width="10.21875" customWidth="1"/>
    <col min="1793" max="1821" width="11.44140625" customWidth="1"/>
    <col min="2043" max="2043" width="1.33203125" customWidth="1"/>
    <col min="2044" max="2044" width="8" customWidth="1"/>
    <col min="2045" max="2045" width="45.109375" customWidth="1"/>
    <col min="2046" max="2046" width="18" customWidth="1"/>
    <col min="2047" max="2048" width="10.21875" customWidth="1"/>
    <col min="2049" max="2077" width="11.44140625" customWidth="1"/>
    <col min="2299" max="2299" width="1.33203125" customWidth="1"/>
    <col min="2300" max="2300" width="8" customWidth="1"/>
    <col min="2301" max="2301" width="45.109375" customWidth="1"/>
    <col min="2302" max="2302" width="18" customWidth="1"/>
    <col min="2303" max="2304" width="10.21875" customWidth="1"/>
    <col min="2305" max="2333" width="11.44140625" customWidth="1"/>
    <col min="2555" max="2555" width="1.33203125" customWidth="1"/>
    <col min="2556" max="2556" width="8" customWidth="1"/>
    <col min="2557" max="2557" width="45.109375" customWidth="1"/>
    <col min="2558" max="2558" width="18" customWidth="1"/>
    <col min="2559" max="2560" width="10.21875" customWidth="1"/>
    <col min="2561" max="2589" width="11.44140625" customWidth="1"/>
    <col min="2811" max="2811" width="1.33203125" customWidth="1"/>
    <col min="2812" max="2812" width="8" customWidth="1"/>
    <col min="2813" max="2813" width="45.109375" customWidth="1"/>
    <col min="2814" max="2814" width="18" customWidth="1"/>
    <col min="2815" max="2816" width="10.21875" customWidth="1"/>
    <col min="2817" max="2845" width="11.44140625" customWidth="1"/>
    <col min="3067" max="3067" width="1.33203125" customWidth="1"/>
    <col min="3068" max="3068" width="8" customWidth="1"/>
    <col min="3069" max="3069" width="45.109375" customWidth="1"/>
    <col min="3070" max="3070" width="18" customWidth="1"/>
    <col min="3071" max="3072" width="10.21875" customWidth="1"/>
    <col min="3073" max="3101" width="11.44140625" customWidth="1"/>
    <col min="3323" max="3323" width="1.33203125" customWidth="1"/>
    <col min="3324" max="3324" width="8" customWidth="1"/>
    <col min="3325" max="3325" width="45.109375" customWidth="1"/>
    <col min="3326" max="3326" width="18" customWidth="1"/>
    <col min="3327" max="3328" width="10.21875" customWidth="1"/>
    <col min="3329" max="3357" width="11.44140625" customWidth="1"/>
    <col min="3579" max="3579" width="1.33203125" customWidth="1"/>
    <col min="3580" max="3580" width="8" customWidth="1"/>
    <col min="3581" max="3581" width="45.109375" customWidth="1"/>
    <col min="3582" max="3582" width="18" customWidth="1"/>
    <col min="3583" max="3584" width="10.21875" customWidth="1"/>
    <col min="3585" max="3613" width="11.44140625" customWidth="1"/>
    <col min="3835" max="3835" width="1.33203125" customWidth="1"/>
    <col min="3836" max="3836" width="8" customWidth="1"/>
    <col min="3837" max="3837" width="45.109375" customWidth="1"/>
    <col min="3838" max="3838" width="18" customWidth="1"/>
    <col min="3839" max="3840" width="10.21875" customWidth="1"/>
    <col min="3841" max="3869" width="11.44140625" customWidth="1"/>
    <col min="4091" max="4091" width="1.33203125" customWidth="1"/>
    <col min="4092" max="4092" width="8" customWidth="1"/>
    <col min="4093" max="4093" width="45.109375" customWidth="1"/>
    <col min="4094" max="4094" width="18" customWidth="1"/>
    <col min="4095" max="4096" width="10.21875" customWidth="1"/>
    <col min="4097" max="4125" width="11.44140625" customWidth="1"/>
    <col min="4347" max="4347" width="1.33203125" customWidth="1"/>
    <col min="4348" max="4348" width="8" customWidth="1"/>
    <col min="4349" max="4349" width="45.109375" customWidth="1"/>
    <col min="4350" max="4350" width="18" customWidth="1"/>
    <col min="4351" max="4352" width="10.21875" customWidth="1"/>
    <col min="4353" max="4381" width="11.44140625" customWidth="1"/>
    <col min="4603" max="4603" width="1.33203125" customWidth="1"/>
    <col min="4604" max="4604" width="8" customWidth="1"/>
    <col min="4605" max="4605" width="45.109375" customWidth="1"/>
    <col min="4606" max="4606" width="18" customWidth="1"/>
    <col min="4607" max="4608" width="10.21875" customWidth="1"/>
    <col min="4609" max="4637" width="11.44140625" customWidth="1"/>
    <col min="4859" max="4859" width="1.33203125" customWidth="1"/>
    <col min="4860" max="4860" width="8" customWidth="1"/>
    <col min="4861" max="4861" width="45.109375" customWidth="1"/>
    <col min="4862" max="4862" width="18" customWidth="1"/>
    <col min="4863" max="4864" width="10.21875" customWidth="1"/>
    <col min="4865" max="4893" width="11.44140625" customWidth="1"/>
    <col min="5115" max="5115" width="1.33203125" customWidth="1"/>
    <col min="5116" max="5116" width="8" customWidth="1"/>
    <col min="5117" max="5117" width="45.109375" customWidth="1"/>
    <col min="5118" max="5118" width="18" customWidth="1"/>
    <col min="5119" max="5120" width="10.21875" customWidth="1"/>
    <col min="5121" max="5149" width="11.44140625" customWidth="1"/>
    <col min="5371" max="5371" width="1.33203125" customWidth="1"/>
    <col min="5372" max="5372" width="8" customWidth="1"/>
    <col min="5373" max="5373" width="45.109375" customWidth="1"/>
    <col min="5374" max="5374" width="18" customWidth="1"/>
    <col min="5375" max="5376" width="10.21875" customWidth="1"/>
    <col min="5377" max="5405" width="11.44140625" customWidth="1"/>
    <col min="5627" max="5627" width="1.33203125" customWidth="1"/>
    <col min="5628" max="5628" width="8" customWidth="1"/>
    <col min="5629" max="5629" width="45.109375" customWidth="1"/>
    <col min="5630" max="5630" width="18" customWidth="1"/>
    <col min="5631" max="5632" width="10.21875" customWidth="1"/>
    <col min="5633" max="5661" width="11.44140625" customWidth="1"/>
    <col min="5883" max="5883" width="1.33203125" customWidth="1"/>
    <col min="5884" max="5884" width="8" customWidth="1"/>
    <col min="5885" max="5885" width="45.109375" customWidth="1"/>
    <col min="5886" max="5886" width="18" customWidth="1"/>
    <col min="5887" max="5888" width="10.21875" customWidth="1"/>
    <col min="5889" max="5917" width="11.44140625" customWidth="1"/>
    <col min="6139" max="6139" width="1.33203125" customWidth="1"/>
    <col min="6140" max="6140" width="8" customWidth="1"/>
    <col min="6141" max="6141" width="45.109375" customWidth="1"/>
    <col min="6142" max="6142" width="18" customWidth="1"/>
    <col min="6143" max="6144" width="10.21875" customWidth="1"/>
    <col min="6145" max="6173" width="11.44140625" customWidth="1"/>
    <col min="6395" max="6395" width="1.33203125" customWidth="1"/>
    <col min="6396" max="6396" width="8" customWidth="1"/>
    <col min="6397" max="6397" width="45.109375" customWidth="1"/>
    <col min="6398" max="6398" width="18" customWidth="1"/>
    <col min="6399" max="6400" width="10.21875" customWidth="1"/>
    <col min="6401" max="6429" width="11.44140625" customWidth="1"/>
    <col min="6651" max="6651" width="1.33203125" customWidth="1"/>
    <col min="6652" max="6652" width="8" customWidth="1"/>
    <col min="6653" max="6653" width="45.109375" customWidth="1"/>
    <col min="6654" max="6654" width="18" customWidth="1"/>
    <col min="6655" max="6656" width="10.21875" customWidth="1"/>
    <col min="6657" max="6685" width="11.44140625" customWidth="1"/>
    <col min="6907" max="6907" width="1.33203125" customWidth="1"/>
    <col min="6908" max="6908" width="8" customWidth="1"/>
    <col min="6909" max="6909" width="45.109375" customWidth="1"/>
    <col min="6910" max="6910" width="18" customWidth="1"/>
    <col min="6911" max="6912" width="10.21875" customWidth="1"/>
    <col min="6913" max="6941" width="11.44140625" customWidth="1"/>
    <col min="7163" max="7163" width="1.33203125" customWidth="1"/>
    <col min="7164" max="7164" width="8" customWidth="1"/>
    <col min="7165" max="7165" width="45.109375" customWidth="1"/>
    <col min="7166" max="7166" width="18" customWidth="1"/>
    <col min="7167" max="7168" width="10.21875" customWidth="1"/>
    <col min="7169" max="7197" width="11.44140625" customWidth="1"/>
    <col min="7419" max="7419" width="1.33203125" customWidth="1"/>
    <col min="7420" max="7420" width="8" customWidth="1"/>
    <col min="7421" max="7421" width="45.109375" customWidth="1"/>
    <col min="7422" max="7422" width="18" customWidth="1"/>
    <col min="7423" max="7424" width="10.21875" customWidth="1"/>
    <col min="7425" max="7453" width="11.44140625" customWidth="1"/>
    <col min="7675" max="7675" width="1.33203125" customWidth="1"/>
    <col min="7676" max="7676" width="8" customWidth="1"/>
    <col min="7677" max="7677" width="45.109375" customWidth="1"/>
    <col min="7678" max="7678" width="18" customWidth="1"/>
    <col min="7679" max="7680" width="10.21875" customWidth="1"/>
    <col min="7681" max="7709" width="11.44140625" customWidth="1"/>
    <col min="7931" max="7931" width="1.33203125" customWidth="1"/>
    <col min="7932" max="7932" width="8" customWidth="1"/>
    <col min="7933" max="7933" width="45.109375" customWidth="1"/>
    <col min="7934" max="7934" width="18" customWidth="1"/>
    <col min="7935" max="7936" width="10.21875" customWidth="1"/>
    <col min="7937" max="7965" width="11.44140625" customWidth="1"/>
    <col min="8187" max="8187" width="1.33203125" customWidth="1"/>
    <col min="8188" max="8188" width="8" customWidth="1"/>
    <col min="8189" max="8189" width="45.109375" customWidth="1"/>
    <col min="8190" max="8190" width="18" customWidth="1"/>
    <col min="8191" max="8192" width="10.21875" customWidth="1"/>
    <col min="8193" max="8221" width="11.44140625" customWidth="1"/>
    <col min="8443" max="8443" width="1.33203125" customWidth="1"/>
    <col min="8444" max="8444" width="8" customWidth="1"/>
    <col min="8445" max="8445" width="45.109375" customWidth="1"/>
    <col min="8446" max="8446" width="18" customWidth="1"/>
    <col min="8447" max="8448" width="10.21875" customWidth="1"/>
    <col min="8449" max="8477" width="11.44140625" customWidth="1"/>
    <col min="8699" max="8699" width="1.33203125" customWidth="1"/>
    <col min="8700" max="8700" width="8" customWidth="1"/>
    <col min="8701" max="8701" width="45.109375" customWidth="1"/>
    <col min="8702" max="8702" width="18" customWidth="1"/>
    <col min="8703" max="8704" width="10.21875" customWidth="1"/>
    <col min="8705" max="8733" width="11.44140625" customWidth="1"/>
    <col min="8955" max="8955" width="1.33203125" customWidth="1"/>
    <col min="8956" max="8956" width="8" customWidth="1"/>
    <col min="8957" max="8957" width="45.109375" customWidth="1"/>
    <col min="8958" max="8958" width="18" customWidth="1"/>
    <col min="8959" max="8960" width="10.21875" customWidth="1"/>
    <col min="8961" max="8989" width="11.44140625" customWidth="1"/>
    <col min="9211" max="9211" width="1.33203125" customWidth="1"/>
    <col min="9212" max="9212" width="8" customWidth="1"/>
    <col min="9213" max="9213" width="45.109375" customWidth="1"/>
    <col min="9214" max="9214" width="18" customWidth="1"/>
    <col min="9215" max="9216" width="10.21875" customWidth="1"/>
    <col min="9217" max="9245" width="11.44140625" customWidth="1"/>
    <col min="9467" max="9467" width="1.33203125" customWidth="1"/>
    <col min="9468" max="9468" width="8" customWidth="1"/>
    <col min="9469" max="9469" width="45.109375" customWidth="1"/>
    <col min="9470" max="9470" width="18" customWidth="1"/>
    <col min="9471" max="9472" width="10.21875" customWidth="1"/>
    <col min="9473" max="9501" width="11.44140625" customWidth="1"/>
    <col min="9723" max="9723" width="1.33203125" customWidth="1"/>
    <col min="9724" max="9724" width="8" customWidth="1"/>
    <col min="9725" max="9725" width="45.109375" customWidth="1"/>
    <col min="9726" max="9726" width="18" customWidth="1"/>
    <col min="9727" max="9728" width="10.21875" customWidth="1"/>
    <col min="9729" max="9757" width="11.44140625" customWidth="1"/>
    <col min="9979" max="9979" width="1.33203125" customWidth="1"/>
    <col min="9980" max="9980" width="8" customWidth="1"/>
    <col min="9981" max="9981" width="45.109375" customWidth="1"/>
    <col min="9982" max="9982" width="18" customWidth="1"/>
    <col min="9983" max="9984" width="10.21875" customWidth="1"/>
    <col min="9985" max="10013" width="11.44140625" customWidth="1"/>
    <col min="10235" max="10235" width="1.33203125" customWidth="1"/>
    <col min="10236" max="10236" width="8" customWidth="1"/>
    <col min="10237" max="10237" width="45.109375" customWidth="1"/>
    <col min="10238" max="10238" width="18" customWidth="1"/>
    <col min="10239" max="10240" width="10.21875" customWidth="1"/>
    <col min="10241" max="10269" width="11.44140625" customWidth="1"/>
    <col min="10491" max="10491" width="1.33203125" customWidth="1"/>
    <col min="10492" max="10492" width="8" customWidth="1"/>
    <col min="10493" max="10493" width="45.109375" customWidth="1"/>
    <col min="10494" max="10494" width="18" customWidth="1"/>
    <col min="10495" max="10496" width="10.21875" customWidth="1"/>
    <col min="10497" max="10525" width="11.44140625" customWidth="1"/>
    <col min="10747" max="10747" width="1.33203125" customWidth="1"/>
    <col min="10748" max="10748" width="8" customWidth="1"/>
    <col min="10749" max="10749" width="45.109375" customWidth="1"/>
    <col min="10750" max="10750" width="18" customWidth="1"/>
    <col min="10751" max="10752" width="10.21875" customWidth="1"/>
    <col min="10753" max="10781" width="11.44140625" customWidth="1"/>
    <col min="11003" max="11003" width="1.33203125" customWidth="1"/>
    <col min="11004" max="11004" width="8" customWidth="1"/>
    <col min="11005" max="11005" width="45.109375" customWidth="1"/>
    <col min="11006" max="11006" width="18" customWidth="1"/>
    <col min="11007" max="11008" width="10.21875" customWidth="1"/>
    <col min="11009" max="11037" width="11.44140625" customWidth="1"/>
    <col min="11259" max="11259" width="1.33203125" customWidth="1"/>
    <col min="11260" max="11260" width="8" customWidth="1"/>
    <col min="11261" max="11261" width="45.109375" customWidth="1"/>
    <col min="11262" max="11262" width="18" customWidth="1"/>
    <col min="11263" max="11264" width="10.21875" customWidth="1"/>
    <col min="11265" max="11293" width="11.44140625" customWidth="1"/>
    <col min="11515" max="11515" width="1.33203125" customWidth="1"/>
    <col min="11516" max="11516" width="8" customWidth="1"/>
    <col min="11517" max="11517" width="45.109375" customWidth="1"/>
    <col min="11518" max="11518" width="18" customWidth="1"/>
    <col min="11519" max="11520" width="10.21875" customWidth="1"/>
    <col min="11521" max="11549" width="11.44140625" customWidth="1"/>
    <col min="11771" max="11771" width="1.33203125" customWidth="1"/>
    <col min="11772" max="11772" width="8" customWidth="1"/>
    <col min="11773" max="11773" width="45.109375" customWidth="1"/>
    <col min="11774" max="11774" width="18" customWidth="1"/>
    <col min="11775" max="11776" width="10.21875" customWidth="1"/>
    <col min="11777" max="11805" width="11.44140625" customWidth="1"/>
    <col min="12027" max="12027" width="1.33203125" customWidth="1"/>
    <col min="12028" max="12028" width="8" customWidth="1"/>
    <col min="12029" max="12029" width="45.109375" customWidth="1"/>
    <col min="12030" max="12030" width="18" customWidth="1"/>
    <col min="12031" max="12032" width="10.21875" customWidth="1"/>
    <col min="12033" max="12061" width="11.44140625" customWidth="1"/>
    <col min="12283" max="12283" width="1.33203125" customWidth="1"/>
    <col min="12284" max="12284" width="8" customWidth="1"/>
    <col min="12285" max="12285" width="45.109375" customWidth="1"/>
    <col min="12286" max="12286" width="18" customWidth="1"/>
    <col min="12287" max="12288" width="10.21875" customWidth="1"/>
    <col min="12289" max="12317" width="11.44140625" customWidth="1"/>
    <col min="12539" max="12539" width="1.33203125" customWidth="1"/>
    <col min="12540" max="12540" width="8" customWidth="1"/>
    <col min="12541" max="12541" width="45.109375" customWidth="1"/>
    <col min="12542" max="12542" width="18" customWidth="1"/>
    <col min="12543" max="12544" width="10.21875" customWidth="1"/>
    <col min="12545" max="12573" width="11.44140625" customWidth="1"/>
    <col min="12795" max="12795" width="1.33203125" customWidth="1"/>
    <col min="12796" max="12796" width="8" customWidth="1"/>
    <col min="12797" max="12797" width="45.109375" customWidth="1"/>
    <col min="12798" max="12798" width="18" customWidth="1"/>
    <col min="12799" max="12800" width="10.21875" customWidth="1"/>
    <col min="12801" max="12829" width="11.44140625" customWidth="1"/>
    <col min="13051" max="13051" width="1.33203125" customWidth="1"/>
    <col min="13052" max="13052" width="8" customWidth="1"/>
    <col min="13053" max="13053" width="45.109375" customWidth="1"/>
    <col min="13054" max="13054" width="18" customWidth="1"/>
    <col min="13055" max="13056" width="10.21875" customWidth="1"/>
    <col min="13057" max="13085" width="11.44140625" customWidth="1"/>
    <col min="13307" max="13307" width="1.33203125" customWidth="1"/>
    <col min="13308" max="13308" width="8" customWidth="1"/>
    <col min="13309" max="13309" width="45.109375" customWidth="1"/>
    <col min="13310" max="13310" width="18" customWidth="1"/>
    <col min="13311" max="13312" width="10.21875" customWidth="1"/>
    <col min="13313" max="13341" width="11.44140625" customWidth="1"/>
    <col min="13563" max="13563" width="1.33203125" customWidth="1"/>
    <col min="13564" max="13564" width="8" customWidth="1"/>
    <col min="13565" max="13565" width="45.109375" customWidth="1"/>
    <col min="13566" max="13566" width="18" customWidth="1"/>
    <col min="13567" max="13568" width="10.21875" customWidth="1"/>
    <col min="13569" max="13597" width="11.44140625" customWidth="1"/>
    <col min="13819" max="13819" width="1.33203125" customWidth="1"/>
    <col min="13820" max="13820" width="8" customWidth="1"/>
    <col min="13821" max="13821" width="45.109375" customWidth="1"/>
    <col min="13822" max="13822" width="18" customWidth="1"/>
    <col min="13823" max="13824" width="10.21875" customWidth="1"/>
    <col min="13825" max="13853" width="11.44140625" customWidth="1"/>
    <col min="14075" max="14075" width="1.33203125" customWidth="1"/>
    <col min="14076" max="14076" width="8" customWidth="1"/>
    <col min="14077" max="14077" width="45.109375" customWidth="1"/>
    <col min="14078" max="14078" width="18" customWidth="1"/>
    <col min="14079" max="14080" width="10.21875" customWidth="1"/>
    <col min="14081" max="14109" width="11.44140625" customWidth="1"/>
    <col min="14331" max="14331" width="1.33203125" customWidth="1"/>
    <col min="14332" max="14332" width="8" customWidth="1"/>
    <col min="14333" max="14333" width="45.109375" customWidth="1"/>
    <col min="14334" max="14334" width="18" customWidth="1"/>
    <col min="14335" max="14336" width="10.21875" customWidth="1"/>
    <col min="14337" max="14365" width="11.44140625" customWidth="1"/>
    <col min="14587" max="14587" width="1.33203125" customWidth="1"/>
    <col min="14588" max="14588" width="8" customWidth="1"/>
    <col min="14589" max="14589" width="45.109375" customWidth="1"/>
    <col min="14590" max="14590" width="18" customWidth="1"/>
    <col min="14591" max="14592" width="10.21875" customWidth="1"/>
    <col min="14593" max="14621" width="11.44140625" customWidth="1"/>
    <col min="14843" max="14843" width="1.33203125" customWidth="1"/>
    <col min="14844" max="14844" width="8" customWidth="1"/>
    <col min="14845" max="14845" width="45.109375" customWidth="1"/>
    <col min="14846" max="14846" width="18" customWidth="1"/>
    <col min="14847" max="14848" width="10.21875" customWidth="1"/>
    <col min="14849" max="14877" width="11.44140625" customWidth="1"/>
    <col min="15099" max="15099" width="1.33203125" customWidth="1"/>
    <col min="15100" max="15100" width="8" customWidth="1"/>
    <col min="15101" max="15101" width="45.109375" customWidth="1"/>
    <col min="15102" max="15102" width="18" customWidth="1"/>
    <col min="15103" max="15104" width="10.21875" customWidth="1"/>
    <col min="15105" max="15133" width="11.44140625" customWidth="1"/>
    <col min="15355" max="15355" width="1.33203125" customWidth="1"/>
    <col min="15356" max="15356" width="8" customWidth="1"/>
    <col min="15357" max="15357" width="45.109375" customWidth="1"/>
    <col min="15358" max="15358" width="18" customWidth="1"/>
    <col min="15359" max="15360" width="10.21875" customWidth="1"/>
    <col min="15361" max="15389" width="11.44140625" customWidth="1"/>
    <col min="15611" max="15611" width="1.33203125" customWidth="1"/>
    <col min="15612" max="15612" width="8" customWidth="1"/>
    <col min="15613" max="15613" width="45.109375" customWidth="1"/>
    <col min="15614" max="15614" width="18" customWidth="1"/>
    <col min="15615" max="15616" width="10.21875" customWidth="1"/>
    <col min="15617" max="15645" width="11.44140625" customWidth="1"/>
    <col min="15867" max="15867" width="1.33203125" customWidth="1"/>
    <col min="15868" max="15868" width="8" customWidth="1"/>
    <col min="15869" max="15869" width="45.109375" customWidth="1"/>
    <col min="15870" max="15870" width="18" customWidth="1"/>
    <col min="15871" max="15872" width="10.21875" customWidth="1"/>
    <col min="15873" max="15901" width="11.44140625" customWidth="1"/>
    <col min="16123" max="16123" width="1.33203125" customWidth="1"/>
    <col min="16124" max="16124" width="8" customWidth="1"/>
    <col min="16125" max="16125" width="45.109375" customWidth="1"/>
    <col min="16126" max="16126" width="18" customWidth="1"/>
    <col min="16127" max="16128" width="10.21875" customWidth="1"/>
    <col min="16129" max="16157" width="11.44140625" customWidth="1"/>
  </cols>
  <sheetData>
    <row r="1" spans="1:37" ht="18" x14ac:dyDescent="0.25">
      <c r="A1" s="231"/>
      <c r="B1" s="232" t="s">
        <v>592</v>
      </c>
      <c r="C1" s="233"/>
      <c r="D1" s="234"/>
      <c r="E1" s="234"/>
      <c r="F1" s="235"/>
      <c r="G1" s="235"/>
      <c r="H1" s="235"/>
      <c r="I1" s="236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237"/>
      <c r="AI1" s="237"/>
      <c r="AJ1" s="237"/>
    </row>
    <row r="2" spans="1:37" ht="15.75" thickBot="1" x14ac:dyDescent="0.25">
      <c r="A2" s="238"/>
      <c r="B2" s="239"/>
      <c r="C2" s="240"/>
      <c r="D2" s="124"/>
      <c r="E2" s="124"/>
      <c r="F2" s="100"/>
      <c r="G2" s="100"/>
      <c r="H2" s="951" t="s">
        <v>593</v>
      </c>
      <c r="I2" s="952"/>
      <c r="J2" s="952"/>
      <c r="K2" s="952"/>
      <c r="L2" s="952"/>
      <c r="M2" s="952"/>
      <c r="N2" s="952"/>
      <c r="O2" s="952"/>
      <c r="P2" s="952"/>
      <c r="Q2" s="952"/>
      <c r="R2" s="952"/>
      <c r="S2" s="952"/>
      <c r="T2" s="952"/>
      <c r="U2" s="952"/>
      <c r="V2" s="952"/>
      <c r="W2" s="952"/>
      <c r="X2" s="952"/>
      <c r="Y2" s="952"/>
      <c r="Z2" s="952"/>
      <c r="AA2" s="952"/>
      <c r="AB2" s="952"/>
      <c r="AC2" s="952"/>
      <c r="AD2" s="952"/>
      <c r="AE2" s="952"/>
      <c r="AF2" s="952"/>
      <c r="AG2" s="952"/>
      <c r="AH2" s="952"/>
      <c r="AI2" s="952"/>
      <c r="AJ2" s="952"/>
    </row>
    <row r="3" spans="1:37" ht="31.5" x14ac:dyDescent="0.2">
      <c r="A3" s="241"/>
      <c r="B3" s="242" t="s">
        <v>594</v>
      </c>
      <c r="C3" s="351" t="s">
        <v>595</v>
      </c>
      <c r="D3" s="352" t="s">
        <v>596</v>
      </c>
      <c r="E3" s="352"/>
      <c r="F3" s="353" t="s">
        <v>141</v>
      </c>
      <c r="G3" s="353" t="s">
        <v>189</v>
      </c>
      <c r="H3" s="354" t="str">
        <f>'TITLE PAGE'!D14</f>
        <v>2016-17</v>
      </c>
      <c r="I3" s="355" t="str">
        <f>'WRZ summary'!E3</f>
        <v>For info 2017-18</v>
      </c>
      <c r="J3" s="355" t="str">
        <f>'WRZ summary'!F3</f>
        <v>For info 2018-19</v>
      </c>
      <c r="K3" s="355" t="str">
        <f>'WRZ summary'!G3</f>
        <v>For info 2019-20</v>
      </c>
      <c r="L3" s="352" t="str">
        <f>'WRZ summary'!H3</f>
        <v>2020-21</v>
      </c>
      <c r="M3" s="352" t="str">
        <f>'WRZ summary'!I3</f>
        <v>2021-22</v>
      </c>
      <c r="N3" s="352" t="str">
        <f>'WRZ summary'!J3</f>
        <v>2022-23</v>
      </c>
      <c r="O3" s="352" t="str">
        <f>'WRZ summary'!K3</f>
        <v>2023-24</v>
      </c>
      <c r="P3" s="352" t="str">
        <f>'WRZ summary'!L3</f>
        <v>2024-25</v>
      </c>
      <c r="Q3" s="352" t="str">
        <f>'WRZ summary'!M3</f>
        <v>2025-26</v>
      </c>
      <c r="R3" s="352" t="str">
        <f>'WRZ summary'!N3</f>
        <v>2026-27</v>
      </c>
      <c r="S3" s="352" t="str">
        <f>'WRZ summary'!O3</f>
        <v>2027-28</v>
      </c>
      <c r="T3" s="352" t="str">
        <f>'WRZ summary'!P3</f>
        <v>2028-29</v>
      </c>
      <c r="U3" s="352" t="str">
        <f>'WRZ summary'!Q3</f>
        <v>2029-30</v>
      </c>
      <c r="V3" s="352" t="str">
        <f>'WRZ summary'!R3</f>
        <v>2030-31</v>
      </c>
      <c r="W3" s="352" t="str">
        <f>'WRZ summary'!S3</f>
        <v>2031-32</v>
      </c>
      <c r="X3" s="352" t="str">
        <f>'WRZ summary'!T3</f>
        <v>2032-33</v>
      </c>
      <c r="Y3" s="352" t="str">
        <f>'WRZ summary'!U3</f>
        <v>2033-34</v>
      </c>
      <c r="Z3" s="352" t="str">
        <f>'WRZ summary'!V3</f>
        <v>2034-35</v>
      </c>
      <c r="AA3" s="352" t="str">
        <f>'WRZ summary'!W3</f>
        <v>2035-36</v>
      </c>
      <c r="AB3" s="352" t="str">
        <f>'WRZ summary'!X3</f>
        <v>2036-37</v>
      </c>
      <c r="AC3" s="352" t="str">
        <f>'WRZ summary'!Y3</f>
        <v>2037-38</v>
      </c>
      <c r="AD3" s="352" t="str">
        <f>'WRZ summary'!Z3</f>
        <v>2038-39</v>
      </c>
      <c r="AE3" s="352" t="str">
        <f>'WRZ summary'!AA3</f>
        <v>2039-40</v>
      </c>
      <c r="AF3" s="352" t="str">
        <f>'WRZ summary'!AB3</f>
        <v>2040-41</v>
      </c>
      <c r="AG3" s="352" t="str">
        <f>'WRZ summary'!AC3</f>
        <v>2041-42</v>
      </c>
      <c r="AH3" s="352" t="str">
        <f>'WRZ summary'!AD3</f>
        <v>2042-43</v>
      </c>
      <c r="AI3" s="352" t="str">
        <f>'WRZ summary'!AE3</f>
        <v>2043-44</v>
      </c>
      <c r="AJ3" s="356" t="str">
        <f>'WRZ summary'!AF3</f>
        <v>2044-45</v>
      </c>
      <c r="AK3" s="339"/>
    </row>
    <row r="4" spans="1:37" x14ac:dyDescent="0.2">
      <c r="A4" s="243"/>
      <c r="B4" s="244">
        <v>58</v>
      </c>
      <c r="C4" s="357" t="s">
        <v>597</v>
      </c>
      <c r="D4" s="245" t="s">
        <v>123</v>
      </c>
      <c r="E4" s="245"/>
      <c r="F4" s="246" t="s">
        <v>75</v>
      </c>
      <c r="G4" s="246">
        <v>2</v>
      </c>
      <c r="H4" s="624">
        <f>SUM(H5,H8,H11,-H14,-H18,-H21,-H24,H27)</f>
        <v>0</v>
      </c>
      <c r="I4" s="625">
        <f>SUM(I5,I8,I11,-I14,-I18,-I21,-I24,I27)</f>
        <v>0</v>
      </c>
      <c r="J4" s="625">
        <f>SUM(J5,J8,J11,-J14,-J18,-J21,-J24,J27)</f>
        <v>0</v>
      </c>
      <c r="K4" s="625">
        <f>SUM(K5,K8,K11,-K14,-K18,-K21,-K24,K27)</f>
        <v>0</v>
      </c>
      <c r="L4" s="460">
        <f>SUM(L5,L8,L11,-L14,-L18,-L21,-L24,L27)</f>
        <v>0</v>
      </c>
      <c r="M4" s="460">
        <f t="shared" ref="M4:AJ4" si="0">SUM(M5,M8,M11,-M14,-M18,-M21,-M24,M27)</f>
        <v>0</v>
      </c>
      <c r="N4" s="460">
        <f t="shared" si="0"/>
        <v>0</v>
      </c>
      <c r="O4" s="460">
        <f t="shared" si="0"/>
        <v>0</v>
      </c>
      <c r="P4" s="460">
        <f t="shared" si="0"/>
        <v>0</v>
      </c>
      <c r="Q4" s="460">
        <f t="shared" si="0"/>
        <v>0</v>
      </c>
      <c r="R4" s="460">
        <f t="shared" si="0"/>
        <v>0</v>
      </c>
      <c r="S4" s="460">
        <f t="shared" si="0"/>
        <v>0</v>
      </c>
      <c r="T4" s="460">
        <f t="shared" si="0"/>
        <v>0</v>
      </c>
      <c r="U4" s="460">
        <f t="shared" si="0"/>
        <v>0</v>
      </c>
      <c r="V4" s="460">
        <f t="shared" si="0"/>
        <v>0</v>
      </c>
      <c r="W4" s="460">
        <f t="shared" si="0"/>
        <v>0</v>
      </c>
      <c r="X4" s="460">
        <f t="shared" si="0"/>
        <v>0</v>
      </c>
      <c r="Y4" s="460">
        <f t="shared" si="0"/>
        <v>0</v>
      </c>
      <c r="Z4" s="460">
        <f t="shared" si="0"/>
        <v>0</v>
      </c>
      <c r="AA4" s="460">
        <f t="shared" si="0"/>
        <v>0</v>
      </c>
      <c r="AB4" s="460">
        <f t="shared" si="0"/>
        <v>0</v>
      </c>
      <c r="AC4" s="460">
        <f t="shared" si="0"/>
        <v>0</v>
      </c>
      <c r="AD4" s="460">
        <f t="shared" si="0"/>
        <v>0</v>
      </c>
      <c r="AE4" s="460">
        <f t="shared" si="0"/>
        <v>0</v>
      </c>
      <c r="AF4" s="460">
        <f t="shared" si="0"/>
        <v>0</v>
      </c>
      <c r="AG4" s="460">
        <f t="shared" si="0"/>
        <v>0</v>
      </c>
      <c r="AH4" s="460">
        <f t="shared" si="0"/>
        <v>0</v>
      </c>
      <c r="AI4" s="460">
        <f t="shared" si="0"/>
        <v>0</v>
      </c>
      <c r="AJ4" s="626">
        <f t="shared" si="0"/>
        <v>0</v>
      </c>
      <c r="AK4" s="339"/>
    </row>
    <row r="5" spans="1:37" x14ac:dyDescent="0.2">
      <c r="A5" s="247"/>
      <c r="B5" s="248">
        <f>B4+0.1</f>
        <v>58.1</v>
      </c>
      <c r="C5" s="358" t="s">
        <v>598</v>
      </c>
      <c r="D5" s="249" t="s">
        <v>123</v>
      </c>
      <c r="E5" s="249"/>
      <c r="F5" s="250" t="s">
        <v>75</v>
      </c>
      <c r="G5" s="250">
        <v>2</v>
      </c>
      <c r="H5" s="324">
        <f t="shared" ref="H5:AJ5" si="1">SUM(H6:H7)</f>
        <v>0</v>
      </c>
      <c r="I5" s="326">
        <f t="shared" si="1"/>
        <v>0</v>
      </c>
      <c r="J5" s="326">
        <f t="shared" si="1"/>
        <v>0</v>
      </c>
      <c r="K5" s="326">
        <f t="shared" si="1"/>
        <v>0</v>
      </c>
      <c r="L5" s="325">
        <f t="shared" si="1"/>
        <v>0</v>
      </c>
      <c r="M5" s="325">
        <f t="shared" si="1"/>
        <v>0</v>
      </c>
      <c r="N5" s="325">
        <f t="shared" si="1"/>
        <v>0</v>
      </c>
      <c r="O5" s="325">
        <f t="shared" si="1"/>
        <v>0</v>
      </c>
      <c r="P5" s="325">
        <f t="shared" si="1"/>
        <v>0</v>
      </c>
      <c r="Q5" s="325">
        <f t="shared" si="1"/>
        <v>0</v>
      </c>
      <c r="R5" s="325">
        <f t="shared" si="1"/>
        <v>0</v>
      </c>
      <c r="S5" s="325">
        <f t="shared" si="1"/>
        <v>0</v>
      </c>
      <c r="T5" s="325">
        <f t="shared" si="1"/>
        <v>0</v>
      </c>
      <c r="U5" s="325">
        <f t="shared" si="1"/>
        <v>0</v>
      </c>
      <c r="V5" s="325">
        <f t="shared" si="1"/>
        <v>0</v>
      </c>
      <c r="W5" s="325">
        <f t="shared" si="1"/>
        <v>0</v>
      </c>
      <c r="X5" s="325">
        <f t="shared" si="1"/>
        <v>0</v>
      </c>
      <c r="Y5" s="325">
        <f t="shared" si="1"/>
        <v>0</v>
      </c>
      <c r="Z5" s="325">
        <f t="shared" si="1"/>
        <v>0</v>
      </c>
      <c r="AA5" s="325">
        <f t="shared" si="1"/>
        <v>0</v>
      </c>
      <c r="AB5" s="325">
        <f t="shared" si="1"/>
        <v>0</v>
      </c>
      <c r="AC5" s="325">
        <f t="shared" si="1"/>
        <v>0</v>
      </c>
      <c r="AD5" s="325">
        <f t="shared" si="1"/>
        <v>0</v>
      </c>
      <c r="AE5" s="325">
        <f t="shared" si="1"/>
        <v>0</v>
      </c>
      <c r="AF5" s="325">
        <f t="shared" si="1"/>
        <v>0</v>
      </c>
      <c r="AG5" s="325">
        <f t="shared" si="1"/>
        <v>0</v>
      </c>
      <c r="AH5" s="325">
        <f t="shared" si="1"/>
        <v>0</v>
      </c>
      <c r="AI5" s="325">
        <f t="shared" si="1"/>
        <v>0</v>
      </c>
      <c r="AJ5" s="325">
        <f t="shared" si="1"/>
        <v>0</v>
      </c>
      <c r="AK5" s="339"/>
    </row>
    <row r="6" spans="1:37" x14ac:dyDescent="0.2">
      <c r="A6" s="247"/>
      <c r="B6" s="251" t="s">
        <v>123</v>
      </c>
      <c r="C6" s="252"/>
      <c r="D6" s="252"/>
      <c r="E6" s="252"/>
      <c r="F6" s="253" t="s">
        <v>75</v>
      </c>
      <c r="G6" s="253">
        <v>2</v>
      </c>
      <c r="H6" s="324"/>
      <c r="I6" s="326"/>
      <c r="J6" s="326"/>
      <c r="K6" s="326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59"/>
      <c r="AK6" s="339"/>
    </row>
    <row r="7" spans="1:37" x14ac:dyDescent="0.2">
      <c r="A7" s="247"/>
      <c r="B7" s="373" t="s">
        <v>123</v>
      </c>
      <c r="C7" s="328" t="s">
        <v>599</v>
      </c>
      <c r="D7" s="329" t="s">
        <v>123</v>
      </c>
      <c r="E7" s="329"/>
      <c r="F7" s="330" t="s">
        <v>123</v>
      </c>
      <c r="G7" s="330"/>
      <c r="H7" s="323" t="s">
        <v>123</v>
      </c>
      <c r="I7" s="374" t="s">
        <v>123</v>
      </c>
      <c r="J7" s="374" t="s">
        <v>123</v>
      </c>
      <c r="K7" s="374" t="s">
        <v>123</v>
      </c>
      <c r="L7" s="335" t="s">
        <v>123</v>
      </c>
      <c r="M7" s="335" t="s">
        <v>123</v>
      </c>
      <c r="N7" s="335" t="s">
        <v>123</v>
      </c>
      <c r="O7" s="335" t="s">
        <v>123</v>
      </c>
      <c r="P7" s="335" t="s">
        <v>123</v>
      </c>
      <c r="Q7" s="335" t="s">
        <v>123</v>
      </c>
      <c r="R7" s="335" t="s">
        <v>123</v>
      </c>
      <c r="S7" s="335" t="s">
        <v>123</v>
      </c>
      <c r="T7" s="335" t="s">
        <v>123</v>
      </c>
      <c r="U7" s="335" t="s">
        <v>123</v>
      </c>
      <c r="V7" s="335" t="s">
        <v>123</v>
      </c>
      <c r="W7" s="335" t="s">
        <v>123</v>
      </c>
      <c r="X7" s="335" t="s">
        <v>123</v>
      </c>
      <c r="Y7" s="335" t="s">
        <v>123</v>
      </c>
      <c r="Z7" s="335" t="s">
        <v>123</v>
      </c>
      <c r="AA7" s="335" t="s">
        <v>123</v>
      </c>
      <c r="AB7" s="335" t="s">
        <v>123</v>
      </c>
      <c r="AC7" s="335" t="s">
        <v>123</v>
      </c>
      <c r="AD7" s="335" t="s">
        <v>123</v>
      </c>
      <c r="AE7" s="335" t="s">
        <v>123</v>
      </c>
      <c r="AF7" s="335" t="s">
        <v>123</v>
      </c>
      <c r="AG7" s="335" t="s">
        <v>123</v>
      </c>
      <c r="AH7" s="335" t="s">
        <v>123</v>
      </c>
      <c r="AI7" s="335" t="s">
        <v>123</v>
      </c>
      <c r="AJ7" s="361" t="s">
        <v>123</v>
      </c>
      <c r="AK7" s="339"/>
    </row>
    <row r="8" spans="1:37" x14ac:dyDescent="0.2">
      <c r="A8" s="247"/>
      <c r="B8" s="248">
        <f>B5+0.1</f>
        <v>58.2</v>
      </c>
      <c r="C8" s="331" t="s">
        <v>600</v>
      </c>
      <c r="D8" s="332" t="s">
        <v>123</v>
      </c>
      <c r="E8" s="332"/>
      <c r="F8" s="250" t="s">
        <v>75</v>
      </c>
      <c r="G8" s="250">
        <v>2</v>
      </c>
      <c r="H8" s="324">
        <f t="shared" ref="H8:AJ8" si="2">SUM(H9:H10)</f>
        <v>0</v>
      </c>
      <c r="I8" s="326">
        <f t="shared" si="2"/>
        <v>0</v>
      </c>
      <c r="J8" s="326">
        <f t="shared" si="2"/>
        <v>0</v>
      </c>
      <c r="K8" s="326">
        <f t="shared" si="2"/>
        <v>0</v>
      </c>
      <c r="L8" s="325">
        <f t="shared" si="2"/>
        <v>0</v>
      </c>
      <c r="M8" s="325">
        <f t="shared" si="2"/>
        <v>0</v>
      </c>
      <c r="N8" s="325">
        <f t="shared" si="2"/>
        <v>0</v>
      </c>
      <c r="O8" s="325">
        <f t="shared" si="2"/>
        <v>0</v>
      </c>
      <c r="P8" s="325">
        <f t="shared" si="2"/>
        <v>0</v>
      </c>
      <c r="Q8" s="325">
        <f t="shared" si="2"/>
        <v>0</v>
      </c>
      <c r="R8" s="325">
        <f t="shared" si="2"/>
        <v>0</v>
      </c>
      <c r="S8" s="325">
        <f t="shared" si="2"/>
        <v>0</v>
      </c>
      <c r="T8" s="325">
        <f t="shared" si="2"/>
        <v>0</v>
      </c>
      <c r="U8" s="325">
        <f t="shared" si="2"/>
        <v>0</v>
      </c>
      <c r="V8" s="325">
        <f t="shared" si="2"/>
        <v>0</v>
      </c>
      <c r="W8" s="325">
        <f t="shared" si="2"/>
        <v>0</v>
      </c>
      <c r="X8" s="325">
        <f t="shared" si="2"/>
        <v>0</v>
      </c>
      <c r="Y8" s="325">
        <f t="shared" si="2"/>
        <v>0</v>
      </c>
      <c r="Z8" s="325">
        <f t="shared" si="2"/>
        <v>0</v>
      </c>
      <c r="AA8" s="325">
        <f t="shared" si="2"/>
        <v>0</v>
      </c>
      <c r="AB8" s="325">
        <f t="shared" si="2"/>
        <v>0</v>
      </c>
      <c r="AC8" s="325">
        <f t="shared" si="2"/>
        <v>0</v>
      </c>
      <c r="AD8" s="325">
        <f t="shared" si="2"/>
        <v>0</v>
      </c>
      <c r="AE8" s="325">
        <f t="shared" si="2"/>
        <v>0</v>
      </c>
      <c r="AF8" s="325">
        <f t="shared" si="2"/>
        <v>0</v>
      </c>
      <c r="AG8" s="325">
        <f t="shared" si="2"/>
        <v>0</v>
      </c>
      <c r="AH8" s="325">
        <f t="shared" si="2"/>
        <v>0</v>
      </c>
      <c r="AI8" s="325">
        <f t="shared" si="2"/>
        <v>0</v>
      </c>
      <c r="AJ8" s="325">
        <f t="shared" si="2"/>
        <v>0</v>
      </c>
      <c r="AK8" s="339"/>
    </row>
    <row r="9" spans="1:37" x14ac:dyDescent="0.2">
      <c r="A9" s="247"/>
      <c r="B9" s="251" t="s">
        <v>123</v>
      </c>
      <c r="C9" s="252"/>
      <c r="D9" s="252"/>
      <c r="E9" s="252"/>
      <c r="F9" s="254" t="s">
        <v>75</v>
      </c>
      <c r="G9" s="254">
        <v>2</v>
      </c>
      <c r="H9" s="324"/>
      <c r="I9" s="326"/>
      <c r="J9" s="326"/>
      <c r="K9" s="326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59"/>
      <c r="AK9" s="339"/>
    </row>
    <row r="10" spans="1:37" x14ac:dyDescent="0.2">
      <c r="A10" s="255"/>
      <c r="B10" s="373" t="s">
        <v>123</v>
      </c>
      <c r="C10" s="328" t="s">
        <v>599</v>
      </c>
      <c r="D10" s="329" t="s">
        <v>123</v>
      </c>
      <c r="E10" s="329"/>
      <c r="F10" s="285" t="s">
        <v>123</v>
      </c>
      <c r="G10" s="330"/>
      <c r="H10" s="323" t="s">
        <v>123</v>
      </c>
      <c r="I10" s="374" t="s">
        <v>123</v>
      </c>
      <c r="J10" s="374" t="s">
        <v>123</v>
      </c>
      <c r="K10" s="374" t="s">
        <v>123</v>
      </c>
      <c r="L10" s="335" t="s">
        <v>123</v>
      </c>
      <c r="M10" s="335" t="s">
        <v>123</v>
      </c>
      <c r="N10" s="335" t="s">
        <v>123</v>
      </c>
      <c r="O10" s="335" t="s">
        <v>123</v>
      </c>
      <c r="P10" s="335" t="s">
        <v>123</v>
      </c>
      <c r="Q10" s="335" t="s">
        <v>123</v>
      </c>
      <c r="R10" s="335" t="s">
        <v>123</v>
      </c>
      <c r="S10" s="335" t="s">
        <v>123</v>
      </c>
      <c r="T10" s="335" t="s">
        <v>123</v>
      </c>
      <c r="U10" s="335" t="s">
        <v>123</v>
      </c>
      <c r="V10" s="335" t="s">
        <v>123</v>
      </c>
      <c r="W10" s="335" t="s">
        <v>123</v>
      </c>
      <c r="X10" s="335" t="s">
        <v>123</v>
      </c>
      <c r="Y10" s="335" t="s">
        <v>123</v>
      </c>
      <c r="Z10" s="335" t="s">
        <v>123</v>
      </c>
      <c r="AA10" s="335" t="s">
        <v>123</v>
      </c>
      <c r="AB10" s="335" t="s">
        <v>123</v>
      </c>
      <c r="AC10" s="335" t="s">
        <v>123</v>
      </c>
      <c r="AD10" s="335" t="s">
        <v>123</v>
      </c>
      <c r="AE10" s="335" t="s">
        <v>123</v>
      </c>
      <c r="AF10" s="335" t="s">
        <v>123</v>
      </c>
      <c r="AG10" s="335" t="s">
        <v>123</v>
      </c>
      <c r="AH10" s="335" t="s">
        <v>123</v>
      </c>
      <c r="AI10" s="335" t="s">
        <v>123</v>
      </c>
      <c r="AJ10" s="361" t="s">
        <v>123</v>
      </c>
      <c r="AK10" s="339"/>
    </row>
    <row r="11" spans="1:37" x14ac:dyDescent="0.2">
      <c r="A11" s="247"/>
      <c r="B11" s="248">
        <f>B8+0.1</f>
        <v>58.300000000000004</v>
      </c>
      <c r="C11" s="331" t="s">
        <v>601</v>
      </c>
      <c r="D11" s="259" t="s">
        <v>123</v>
      </c>
      <c r="E11" s="259"/>
      <c r="F11" s="256" t="s">
        <v>75</v>
      </c>
      <c r="G11" s="256">
        <v>2</v>
      </c>
      <c r="H11" s="324">
        <f t="shared" ref="H11:AJ11" si="3">SUM(H12:H13)</f>
        <v>0</v>
      </c>
      <c r="I11" s="326">
        <f t="shared" si="3"/>
        <v>0</v>
      </c>
      <c r="J11" s="326">
        <f t="shared" si="3"/>
        <v>0</v>
      </c>
      <c r="K11" s="326">
        <f t="shared" si="3"/>
        <v>0</v>
      </c>
      <c r="L11" s="325">
        <f t="shared" si="3"/>
        <v>0</v>
      </c>
      <c r="M11" s="325">
        <f t="shared" si="3"/>
        <v>0</v>
      </c>
      <c r="N11" s="325">
        <f t="shared" si="3"/>
        <v>0</v>
      </c>
      <c r="O11" s="325">
        <f t="shared" si="3"/>
        <v>0</v>
      </c>
      <c r="P11" s="325">
        <f t="shared" si="3"/>
        <v>0</v>
      </c>
      <c r="Q11" s="325">
        <f t="shared" si="3"/>
        <v>0</v>
      </c>
      <c r="R11" s="325">
        <f t="shared" si="3"/>
        <v>0</v>
      </c>
      <c r="S11" s="325">
        <f t="shared" si="3"/>
        <v>0</v>
      </c>
      <c r="T11" s="325">
        <f t="shared" si="3"/>
        <v>0</v>
      </c>
      <c r="U11" s="325">
        <f t="shared" si="3"/>
        <v>0</v>
      </c>
      <c r="V11" s="325">
        <f t="shared" si="3"/>
        <v>0</v>
      </c>
      <c r="W11" s="325">
        <f t="shared" si="3"/>
        <v>0</v>
      </c>
      <c r="X11" s="325">
        <f t="shared" si="3"/>
        <v>0</v>
      </c>
      <c r="Y11" s="325">
        <f t="shared" si="3"/>
        <v>0</v>
      </c>
      <c r="Z11" s="325">
        <f t="shared" si="3"/>
        <v>0</v>
      </c>
      <c r="AA11" s="325">
        <f t="shared" si="3"/>
        <v>0</v>
      </c>
      <c r="AB11" s="325">
        <f t="shared" si="3"/>
        <v>0</v>
      </c>
      <c r="AC11" s="325">
        <f t="shared" si="3"/>
        <v>0</v>
      </c>
      <c r="AD11" s="325">
        <f t="shared" si="3"/>
        <v>0</v>
      </c>
      <c r="AE11" s="325">
        <f t="shared" si="3"/>
        <v>0</v>
      </c>
      <c r="AF11" s="325">
        <f t="shared" si="3"/>
        <v>0</v>
      </c>
      <c r="AG11" s="325">
        <f t="shared" si="3"/>
        <v>0</v>
      </c>
      <c r="AH11" s="325">
        <f t="shared" si="3"/>
        <v>0</v>
      </c>
      <c r="AI11" s="325">
        <f t="shared" si="3"/>
        <v>0</v>
      </c>
      <c r="AJ11" s="325">
        <f t="shared" si="3"/>
        <v>0</v>
      </c>
    </row>
    <row r="12" spans="1:37" x14ac:dyDescent="0.2">
      <c r="A12" s="247"/>
      <c r="B12" s="251" t="s">
        <v>123</v>
      </c>
      <c r="C12" s="252"/>
      <c r="D12" s="252"/>
      <c r="E12" s="252"/>
      <c r="F12" s="254" t="s">
        <v>75</v>
      </c>
      <c r="G12" s="254">
        <v>2</v>
      </c>
      <c r="H12" s="324"/>
      <c r="I12" s="326"/>
      <c r="J12" s="326"/>
      <c r="K12" s="326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59"/>
    </row>
    <row r="13" spans="1:37" x14ac:dyDescent="0.2">
      <c r="A13" s="247"/>
      <c r="B13" s="373" t="s">
        <v>123</v>
      </c>
      <c r="C13" s="328" t="s">
        <v>599</v>
      </c>
      <c r="D13" s="329" t="s">
        <v>123</v>
      </c>
      <c r="E13" s="329"/>
      <c r="F13" s="285" t="s">
        <v>123</v>
      </c>
      <c r="G13" s="330"/>
      <c r="H13" s="323" t="s">
        <v>123</v>
      </c>
      <c r="I13" s="374" t="s">
        <v>123</v>
      </c>
      <c r="J13" s="374" t="s">
        <v>123</v>
      </c>
      <c r="K13" s="374" t="s">
        <v>123</v>
      </c>
      <c r="L13" s="335" t="s">
        <v>123</v>
      </c>
      <c r="M13" s="335" t="s">
        <v>123</v>
      </c>
      <c r="N13" s="335" t="s">
        <v>123</v>
      </c>
      <c r="O13" s="335" t="s">
        <v>123</v>
      </c>
      <c r="P13" s="335" t="s">
        <v>123</v>
      </c>
      <c r="Q13" s="335" t="s">
        <v>123</v>
      </c>
      <c r="R13" s="335" t="s">
        <v>123</v>
      </c>
      <c r="S13" s="335" t="s">
        <v>123</v>
      </c>
      <c r="T13" s="335" t="s">
        <v>123</v>
      </c>
      <c r="U13" s="335" t="s">
        <v>123</v>
      </c>
      <c r="V13" s="335" t="s">
        <v>123</v>
      </c>
      <c r="W13" s="335" t="s">
        <v>123</v>
      </c>
      <c r="X13" s="335" t="s">
        <v>123</v>
      </c>
      <c r="Y13" s="335" t="s">
        <v>123</v>
      </c>
      <c r="Z13" s="335" t="s">
        <v>123</v>
      </c>
      <c r="AA13" s="335" t="s">
        <v>123</v>
      </c>
      <c r="AB13" s="335" t="s">
        <v>123</v>
      </c>
      <c r="AC13" s="335" t="s">
        <v>123</v>
      </c>
      <c r="AD13" s="335" t="s">
        <v>123</v>
      </c>
      <c r="AE13" s="335" t="s">
        <v>123</v>
      </c>
      <c r="AF13" s="335" t="s">
        <v>123</v>
      </c>
      <c r="AG13" s="335" t="s">
        <v>123</v>
      </c>
      <c r="AH13" s="335" t="s">
        <v>123</v>
      </c>
      <c r="AI13" s="335" t="s">
        <v>123</v>
      </c>
      <c r="AJ13" s="361" t="s">
        <v>123</v>
      </c>
    </row>
    <row r="14" spans="1:37" ht="25.5" x14ac:dyDescent="0.2">
      <c r="A14" s="247"/>
      <c r="B14" s="248">
        <f>B11+0.1</f>
        <v>58.400000000000006</v>
      </c>
      <c r="C14" s="331" t="s">
        <v>602</v>
      </c>
      <c r="D14" s="259" t="s">
        <v>123</v>
      </c>
      <c r="E14" s="259"/>
      <c r="F14" s="256" t="s">
        <v>75</v>
      </c>
      <c r="G14" s="256">
        <v>2</v>
      </c>
      <c r="H14" s="324">
        <f t="shared" ref="H14:AJ14" si="4">SUM(H15:H16)</f>
        <v>0</v>
      </c>
      <c r="I14" s="326">
        <f t="shared" si="4"/>
        <v>0</v>
      </c>
      <c r="J14" s="326">
        <f t="shared" si="4"/>
        <v>0</v>
      </c>
      <c r="K14" s="326">
        <f t="shared" si="4"/>
        <v>0</v>
      </c>
      <c r="L14" s="325">
        <f t="shared" si="4"/>
        <v>0</v>
      </c>
      <c r="M14" s="325">
        <f t="shared" si="4"/>
        <v>0</v>
      </c>
      <c r="N14" s="325">
        <f t="shared" si="4"/>
        <v>0</v>
      </c>
      <c r="O14" s="325">
        <f t="shared" si="4"/>
        <v>0</v>
      </c>
      <c r="P14" s="325">
        <f t="shared" si="4"/>
        <v>0</v>
      </c>
      <c r="Q14" s="325">
        <f t="shared" si="4"/>
        <v>0</v>
      </c>
      <c r="R14" s="325">
        <f t="shared" si="4"/>
        <v>0</v>
      </c>
      <c r="S14" s="325">
        <f t="shared" si="4"/>
        <v>0</v>
      </c>
      <c r="T14" s="325">
        <f t="shared" si="4"/>
        <v>0</v>
      </c>
      <c r="U14" s="325">
        <f t="shared" si="4"/>
        <v>0</v>
      </c>
      <c r="V14" s="325">
        <f t="shared" si="4"/>
        <v>0</v>
      </c>
      <c r="W14" s="325">
        <f t="shared" si="4"/>
        <v>0</v>
      </c>
      <c r="X14" s="325">
        <f t="shared" si="4"/>
        <v>0</v>
      </c>
      <c r="Y14" s="325">
        <f t="shared" si="4"/>
        <v>0</v>
      </c>
      <c r="Z14" s="325">
        <f t="shared" si="4"/>
        <v>0</v>
      </c>
      <c r="AA14" s="325">
        <f t="shared" si="4"/>
        <v>0</v>
      </c>
      <c r="AB14" s="325">
        <f t="shared" si="4"/>
        <v>0</v>
      </c>
      <c r="AC14" s="325">
        <f t="shared" si="4"/>
        <v>0</v>
      </c>
      <c r="AD14" s="325">
        <f t="shared" si="4"/>
        <v>0</v>
      </c>
      <c r="AE14" s="325">
        <f t="shared" si="4"/>
        <v>0</v>
      </c>
      <c r="AF14" s="325">
        <f t="shared" si="4"/>
        <v>0</v>
      </c>
      <c r="AG14" s="325">
        <f t="shared" si="4"/>
        <v>0</v>
      </c>
      <c r="AH14" s="325">
        <f t="shared" si="4"/>
        <v>0</v>
      </c>
      <c r="AI14" s="325">
        <f t="shared" si="4"/>
        <v>0</v>
      </c>
      <c r="AJ14" s="325">
        <f t="shared" si="4"/>
        <v>0</v>
      </c>
    </row>
    <row r="15" spans="1:37" x14ac:dyDescent="0.2">
      <c r="A15" s="247"/>
      <c r="B15" s="251" t="s">
        <v>123</v>
      </c>
      <c r="C15" s="252"/>
      <c r="D15" s="252"/>
      <c r="E15" s="252"/>
      <c r="F15" s="254" t="s">
        <v>75</v>
      </c>
      <c r="G15" s="254">
        <v>2</v>
      </c>
      <c r="H15" s="324"/>
      <c r="I15" s="326"/>
      <c r="J15" s="326"/>
      <c r="K15" s="326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59"/>
    </row>
    <row r="16" spans="1:37" x14ac:dyDescent="0.2">
      <c r="A16" s="247"/>
      <c r="B16" s="373" t="s">
        <v>123</v>
      </c>
      <c r="C16" s="328" t="s">
        <v>599</v>
      </c>
      <c r="D16" s="329" t="s">
        <v>123</v>
      </c>
      <c r="E16" s="329"/>
      <c r="F16" s="285" t="s">
        <v>123</v>
      </c>
      <c r="G16" s="330"/>
      <c r="H16" s="323" t="s">
        <v>123</v>
      </c>
      <c r="I16" s="326" t="s">
        <v>123</v>
      </c>
      <c r="J16" s="326" t="s">
        <v>123</v>
      </c>
      <c r="K16" s="326" t="s">
        <v>123</v>
      </c>
      <c r="L16" s="335" t="s">
        <v>123</v>
      </c>
      <c r="M16" s="335" t="s">
        <v>123</v>
      </c>
      <c r="N16" s="335" t="s">
        <v>123</v>
      </c>
      <c r="O16" s="335" t="s">
        <v>123</v>
      </c>
      <c r="P16" s="335" t="s">
        <v>123</v>
      </c>
      <c r="Q16" s="335" t="s">
        <v>123</v>
      </c>
      <c r="R16" s="335" t="s">
        <v>123</v>
      </c>
      <c r="S16" s="335" t="s">
        <v>123</v>
      </c>
      <c r="T16" s="335" t="s">
        <v>123</v>
      </c>
      <c r="U16" s="335" t="s">
        <v>123</v>
      </c>
      <c r="V16" s="335" t="s">
        <v>123</v>
      </c>
      <c r="W16" s="335" t="s">
        <v>123</v>
      </c>
      <c r="X16" s="335" t="s">
        <v>123</v>
      </c>
      <c r="Y16" s="335" t="s">
        <v>123</v>
      </c>
      <c r="Z16" s="335" t="s">
        <v>123</v>
      </c>
      <c r="AA16" s="335" t="s">
        <v>123</v>
      </c>
      <c r="AB16" s="335" t="s">
        <v>123</v>
      </c>
      <c r="AC16" s="335" t="s">
        <v>123</v>
      </c>
      <c r="AD16" s="335" t="s">
        <v>123</v>
      </c>
      <c r="AE16" s="335" t="s">
        <v>123</v>
      </c>
      <c r="AF16" s="335" t="s">
        <v>123</v>
      </c>
      <c r="AG16" s="335" t="s">
        <v>123</v>
      </c>
      <c r="AH16" s="335" t="s">
        <v>123</v>
      </c>
      <c r="AI16" s="335" t="s">
        <v>123</v>
      </c>
      <c r="AJ16" s="361" t="s">
        <v>123</v>
      </c>
    </row>
    <row r="17" spans="1:36" x14ac:dyDescent="0.2">
      <c r="A17" s="247"/>
      <c r="B17" s="248">
        <f>B14+0.1</f>
        <v>58.500000000000007</v>
      </c>
      <c r="C17" s="378" t="s">
        <v>603</v>
      </c>
      <c r="D17" s="257"/>
      <c r="E17" s="257"/>
      <c r="F17" s="256" t="s">
        <v>75</v>
      </c>
      <c r="G17" s="258">
        <v>2</v>
      </c>
      <c r="H17" s="323">
        <f t="shared" ref="H17:AJ17" si="5">SUM(H18+H21)</f>
        <v>0</v>
      </c>
      <c r="I17" s="326">
        <f t="shared" si="5"/>
        <v>0</v>
      </c>
      <c r="J17" s="326">
        <f t="shared" si="5"/>
        <v>0</v>
      </c>
      <c r="K17" s="326">
        <f t="shared" si="5"/>
        <v>0</v>
      </c>
      <c r="L17" s="325">
        <f t="shared" si="5"/>
        <v>0</v>
      </c>
      <c r="M17" s="325">
        <f t="shared" si="5"/>
        <v>0</v>
      </c>
      <c r="N17" s="325">
        <f t="shared" si="5"/>
        <v>0</v>
      </c>
      <c r="O17" s="325">
        <f t="shared" si="5"/>
        <v>0</v>
      </c>
      <c r="P17" s="325">
        <f t="shared" si="5"/>
        <v>0</v>
      </c>
      <c r="Q17" s="325">
        <f t="shared" si="5"/>
        <v>0</v>
      </c>
      <c r="R17" s="325">
        <f t="shared" si="5"/>
        <v>0</v>
      </c>
      <c r="S17" s="325">
        <f t="shared" si="5"/>
        <v>0</v>
      </c>
      <c r="T17" s="325">
        <f t="shared" si="5"/>
        <v>0</v>
      </c>
      <c r="U17" s="325">
        <f t="shared" si="5"/>
        <v>0</v>
      </c>
      <c r="V17" s="325">
        <f t="shared" si="5"/>
        <v>0</v>
      </c>
      <c r="W17" s="325">
        <f t="shared" si="5"/>
        <v>0</v>
      </c>
      <c r="X17" s="325">
        <f t="shared" si="5"/>
        <v>0</v>
      </c>
      <c r="Y17" s="325">
        <f t="shared" si="5"/>
        <v>0</v>
      </c>
      <c r="Z17" s="325">
        <f t="shared" si="5"/>
        <v>0</v>
      </c>
      <c r="AA17" s="325">
        <f t="shared" si="5"/>
        <v>0</v>
      </c>
      <c r="AB17" s="325">
        <f t="shared" si="5"/>
        <v>0</v>
      </c>
      <c r="AC17" s="325">
        <f t="shared" si="5"/>
        <v>0</v>
      </c>
      <c r="AD17" s="325">
        <f t="shared" si="5"/>
        <v>0</v>
      </c>
      <c r="AE17" s="325">
        <f t="shared" si="5"/>
        <v>0</v>
      </c>
      <c r="AF17" s="325">
        <f t="shared" si="5"/>
        <v>0</v>
      </c>
      <c r="AG17" s="325">
        <f t="shared" si="5"/>
        <v>0</v>
      </c>
      <c r="AH17" s="325">
        <f t="shared" si="5"/>
        <v>0</v>
      </c>
      <c r="AI17" s="325">
        <f t="shared" si="5"/>
        <v>0</v>
      </c>
      <c r="AJ17" s="325">
        <f t="shared" si="5"/>
        <v>0</v>
      </c>
    </row>
    <row r="18" spans="1:36" x14ac:dyDescent="0.2">
      <c r="A18" s="247"/>
      <c r="B18" s="248">
        <f>B17+0.01</f>
        <v>58.510000000000005</v>
      </c>
      <c r="C18" s="331" t="s">
        <v>604</v>
      </c>
      <c r="D18" s="259" t="s">
        <v>123</v>
      </c>
      <c r="E18" s="259"/>
      <c r="F18" s="256" t="s">
        <v>75</v>
      </c>
      <c r="G18" s="256">
        <v>2</v>
      </c>
      <c r="H18" s="324">
        <f t="shared" ref="H18:AJ18" si="6">SUM(H19:H20)</f>
        <v>0</v>
      </c>
      <c r="I18" s="326">
        <f t="shared" si="6"/>
        <v>0</v>
      </c>
      <c r="J18" s="326">
        <f t="shared" si="6"/>
        <v>0</v>
      </c>
      <c r="K18" s="326">
        <f t="shared" si="6"/>
        <v>0</v>
      </c>
      <c r="L18" s="325">
        <f t="shared" si="6"/>
        <v>0</v>
      </c>
      <c r="M18" s="325">
        <f t="shared" si="6"/>
        <v>0</v>
      </c>
      <c r="N18" s="325">
        <f t="shared" si="6"/>
        <v>0</v>
      </c>
      <c r="O18" s="325">
        <f t="shared" si="6"/>
        <v>0</v>
      </c>
      <c r="P18" s="325">
        <f t="shared" si="6"/>
        <v>0</v>
      </c>
      <c r="Q18" s="325">
        <f t="shared" si="6"/>
        <v>0</v>
      </c>
      <c r="R18" s="325">
        <f t="shared" si="6"/>
        <v>0</v>
      </c>
      <c r="S18" s="325">
        <f t="shared" si="6"/>
        <v>0</v>
      </c>
      <c r="T18" s="325">
        <f t="shared" si="6"/>
        <v>0</v>
      </c>
      <c r="U18" s="325">
        <f t="shared" si="6"/>
        <v>0</v>
      </c>
      <c r="V18" s="325">
        <f t="shared" si="6"/>
        <v>0</v>
      </c>
      <c r="W18" s="325">
        <f t="shared" si="6"/>
        <v>0</v>
      </c>
      <c r="X18" s="325">
        <f t="shared" si="6"/>
        <v>0</v>
      </c>
      <c r="Y18" s="325">
        <f t="shared" si="6"/>
        <v>0</v>
      </c>
      <c r="Z18" s="325">
        <f t="shared" si="6"/>
        <v>0</v>
      </c>
      <c r="AA18" s="325">
        <f t="shared" si="6"/>
        <v>0</v>
      </c>
      <c r="AB18" s="325">
        <f t="shared" si="6"/>
        <v>0</v>
      </c>
      <c r="AC18" s="325">
        <f t="shared" si="6"/>
        <v>0</v>
      </c>
      <c r="AD18" s="325">
        <f t="shared" si="6"/>
        <v>0</v>
      </c>
      <c r="AE18" s="325">
        <f t="shared" si="6"/>
        <v>0</v>
      </c>
      <c r="AF18" s="325">
        <f t="shared" si="6"/>
        <v>0</v>
      </c>
      <c r="AG18" s="325">
        <f t="shared" si="6"/>
        <v>0</v>
      </c>
      <c r="AH18" s="325">
        <f t="shared" si="6"/>
        <v>0</v>
      </c>
      <c r="AI18" s="325">
        <f t="shared" si="6"/>
        <v>0</v>
      </c>
      <c r="AJ18" s="325">
        <f t="shared" si="6"/>
        <v>0</v>
      </c>
    </row>
    <row r="19" spans="1:36" x14ac:dyDescent="0.2">
      <c r="A19" s="247"/>
      <c r="B19" s="251" t="s">
        <v>123</v>
      </c>
      <c r="C19" s="252"/>
      <c r="D19" s="252"/>
      <c r="E19" s="252"/>
      <c r="F19" s="254" t="s">
        <v>75</v>
      </c>
      <c r="G19" s="254">
        <v>2</v>
      </c>
      <c r="H19" s="324"/>
      <c r="I19" s="326"/>
      <c r="J19" s="326"/>
      <c r="K19" s="326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59"/>
    </row>
    <row r="20" spans="1:36" x14ac:dyDescent="0.2">
      <c r="A20" s="247"/>
      <c r="B20" s="373" t="s">
        <v>123</v>
      </c>
      <c r="C20" s="328" t="s">
        <v>599</v>
      </c>
      <c r="D20" s="329" t="s">
        <v>123</v>
      </c>
      <c r="E20" s="329"/>
      <c r="F20" s="285" t="s">
        <v>123</v>
      </c>
      <c r="G20" s="330"/>
      <c r="H20" s="323" t="s">
        <v>123</v>
      </c>
      <c r="I20" s="374" t="s">
        <v>123</v>
      </c>
      <c r="J20" s="374" t="s">
        <v>123</v>
      </c>
      <c r="K20" s="374" t="s">
        <v>123</v>
      </c>
      <c r="L20" s="335" t="s">
        <v>123</v>
      </c>
      <c r="M20" s="335" t="s">
        <v>123</v>
      </c>
      <c r="N20" s="335" t="s">
        <v>123</v>
      </c>
      <c r="O20" s="335" t="s">
        <v>123</v>
      </c>
      <c r="P20" s="335" t="s">
        <v>123</v>
      </c>
      <c r="Q20" s="335" t="s">
        <v>123</v>
      </c>
      <c r="R20" s="335" t="s">
        <v>123</v>
      </c>
      <c r="S20" s="335" t="s">
        <v>123</v>
      </c>
      <c r="T20" s="335" t="s">
        <v>123</v>
      </c>
      <c r="U20" s="335" t="s">
        <v>123</v>
      </c>
      <c r="V20" s="335" t="s">
        <v>123</v>
      </c>
      <c r="W20" s="335" t="s">
        <v>123</v>
      </c>
      <c r="X20" s="335" t="s">
        <v>123</v>
      </c>
      <c r="Y20" s="335" t="s">
        <v>123</v>
      </c>
      <c r="Z20" s="335" t="s">
        <v>123</v>
      </c>
      <c r="AA20" s="335" t="s">
        <v>123</v>
      </c>
      <c r="AB20" s="335" t="s">
        <v>123</v>
      </c>
      <c r="AC20" s="335" t="s">
        <v>123</v>
      </c>
      <c r="AD20" s="335" t="s">
        <v>123</v>
      </c>
      <c r="AE20" s="335" t="s">
        <v>123</v>
      </c>
      <c r="AF20" s="335" t="s">
        <v>123</v>
      </c>
      <c r="AG20" s="335" t="s">
        <v>123</v>
      </c>
      <c r="AH20" s="335" t="s">
        <v>123</v>
      </c>
      <c r="AI20" s="335" t="s">
        <v>123</v>
      </c>
      <c r="AJ20" s="361" t="s">
        <v>123</v>
      </c>
    </row>
    <row r="21" spans="1:36" x14ac:dyDescent="0.2">
      <c r="A21" s="247"/>
      <c r="B21" s="248">
        <f>B18+0.01</f>
        <v>58.52</v>
      </c>
      <c r="C21" s="331" t="s">
        <v>605</v>
      </c>
      <c r="D21" s="259" t="s">
        <v>123</v>
      </c>
      <c r="E21" s="259"/>
      <c r="F21" s="256" t="s">
        <v>75</v>
      </c>
      <c r="G21" s="256">
        <v>2</v>
      </c>
      <c r="H21" s="324">
        <f t="shared" ref="H21:AJ21" si="7">SUM(H22:H23)</f>
        <v>0</v>
      </c>
      <c r="I21" s="326">
        <f t="shared" si="7"/>
        <v>0</v>
      </c>
      <c r="J21" s="326">
        <f t="shared" si="7"/>
        <v>0</v>
      </c>
      <c r="K21" s="326">
        <f t="shared" si="7"/>
        <v>0</v>
      </c>
      <c r="L21" s="325">
        <f t="shared" si="7"/>
        <v>0</v>
      </c>
      <c r="M21" s="325">
        <f t="shared" si="7"/>
        <v>0</v>
      </c>
      <c r="N21" s="325">
        <f t="shared" si="7"/>
        <v>0</v>
      </c>
      <c r="O21" s="325">
        <f t="shared" si="7"/>
        <v>0</v>
      </c>
      <c r="P21" s="325">
        <f t="shared" si="7"/>
        <v>0</v>
      </c>
      <c r="Q21" s="325">
        <f t="shared" si="7"/>
        <v>0</v>
      </c>
      <c r="R21" s="325">
        <f t="shared" si="7"/>
        <v>0</v>
      </c>
      <c r="S21" s="325">
        <f t="shared" si="7"/>
        <v>0</v>
      </c>
      <c r="T21" s="325">
        <f t="shared" si="7"/>
        <v>0</v>
      </c>
      <c r="U21" s="325">
        <f t="shared" si="7"/>
        <v>0</v>
      </c>
      <c r="V21" s="325">
        <f t="shared" si="7"/>
        <v>0</v>
      </c>
      <c r="W21" s="325">
        <f t="shared" si="7"/>
        <v>0</v>
      </c>
      <c r="X21" s="325">
        <f t="shared" si="7"/>
        <v>0</v>
      </c>
      <c r="Y21" s="325">
        <f t="shared" si="7"/>
        <v>0</v>
      </c>
      <c r="Z21" s="325">
        <f t="shared" si="7"/>
        <v>0</v>
      </c>
      <c r="AA21" s="325">
        <f t="shared" si="7"/>
        <v>0</v>
      </c>
      <c r="AB21" s="325">
        <f t="shared" si="7"/>
        <v>0</v>
      </c>
      <c r="AC21" s="325">
        <f t="shared" si="7"/>
        <v>0</v>
      </c>
      <c r="AD21" s="325">
        <f t="shared" si="7"/>
        <v>0</v>
      </c>
      <c r="AE21" s="325">
        <f t="shared" si="7"/>
        <v>0</v>
      </c>
      <c r="AF21" s="325">
        <f t="shared" si="7"/>
        <v>0</v>
      </c>
      <c r="AG21" s="325">
        <f t="shared" si="7"/>
        <v>0</v>
      </c>
      <c r="AH21" s="325">
        <f t="shared" si="7"/>
        <v>0</v>
      </c>
      <c r="AI21" s="325">
        <f t="shared" si="7"/>
        <v>0</v>
      </c>
      <c r="AJ21" s="325">
        <f t="shared" si="7"/>
        <v>0</v>
      </c>
    </row>
    <row r="22" spans="1:36" x14ac:dyDescent="0.2">
      <c r="A22" s="247"/>
      <c r="B22" s="251" t="s">
        <v>123</v>
      </c>
      <c r="C22" s="252"/>
      <c r="D22" s="252"/>
      <c r="E22" s="252"/>
      <c r="F22" s="254" t="s">
        <v>75</v>
      </c>
      <c r="G22" s="254">
        <v>2</v>
      </c>
      <c r="H22" s="324"/>
      <c r="I22" s="326"/>
      <c r="J22" s="326"/>
      <c r="K22" s="326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59"/>
    </row>
    <row r="23" spans="1:36" x14ac:dyDescent="0.2">
      <c r="A23" s="247"/>
      <c r="B23" s="373" t="s">
        <v>123</v>
      </c>
      <c r="C23" s="328" t="s">
        <v>599</v>
      </c>
      <c r="D23" s="329" t="s">
        <v>123</v>
      </c>
      <c r="E23" s="329"/>
      <c r="F23" s="285" t="s">
        <v>123</v>
      </c>
      <c r="G23" s="330"/>
      <c r="H23" s="323" t="s">
        <v>123</v>
      </c>
      <c r="I23" s="374" t="s">
        <v>123</v>
      </c>
      <c r="J23" s="374" t="s">
        <v>123</v>
      </c>
      <c r="K23" s="374" t="s">
        <v>123</v>
      </c>
      <c r="L23" s="335" t="s">
        <v>123</v>
      </c>
      <c r="M23" s="335" t="s">
        <v>123</v>
      </c>
      <c r="N23" s="335" t="s">
        <v>123</v>
      </c>
      <c r="O23" s="335" t="s">
        <v>123</v>
      </c>
      <c r="P23" s="335" t="s">
        <v>123</v>
      </c>
      <c r="Q23" s="335" t="s">
        <v>123</v>
      </c>
      <c r="R23" s="335" t="s">
        <v>123</v>
      </c>
      <c r="S23" s="335" t="s">
        <v>123</v>
      </c>
      <c r="T23" s="335" t="s">
        <v>123</v>
      </c>
      <c r="U23" s="335" t="s">
        <v>123</v>
      </c>
      <c r="V23" s="335" t="s">
        <v>123</v>
      </c>
      <c r="W23" s="335" t="s">
        <v>123</v>
      </c>
      <c r="X23" s="335" t="s">
        <v>123</v>
      </c>
      <c r="Y23" s="335" t="s">
        <v>123</v>
      </c>
      <c r="Z23" s="335" t="s">
        <v>123</v>
      </c>
      <c r="AA23" s="335" t="s">
        <v>123</v>
      </c>
      <c r="AB23" s="335" t="s">
        <v>123</v>
      </c>
      <c r="AC23" s="335" t="s">
        <v>123</v>
      </c>
      <c r="AD23" s="335" t="s">
        <v>123</v>
      </c>
      <c r="AE23" s="335" t="s">
        <v>123</v>
      </c>
      <c r="AF23" s="335" t="s">
        <v>123</v>
      </c>
      <c r="AG23" s="335" t="s">
        <v>123</v>
      </c>
      <c r="AH23" s="335" t="s">
        <v>123</v>
      </c>
      <c r="AI23" s="335" t="s">
        <v>123</v>
      </c>
      <c r="AJ23" s="361" t="s">
        <v>123</v>
      </c>
    </row>
    <row r="24" spans="1:36" x14ac:dyDescent="0.2">
      <c r="A24" s="247"/>
      <c r="B24" s="248">
        <f>B17+0.1</f>
        <v>58.600000000000009</v>
      </c>
      <c r="C24" s="331" t="s">
        <v>606</v>
      </c>
      <c r="D24" s="259" t="s">
        <v>123</v>
      </c>
      <c r="E24" s="259"/>
      <c r="F24" s="256" t="s">
        <v>75</v>
      </c>
      <c r="G24" s="256"/>
      <c r="H24" s="324">
        <f t="shared" ref="H24:AJ24" si="8">SUM(H25:H26)</f>
        <v>0</v>
      </c>
      <c r="I24" s="326">
        <f t="shared" si="8"/>
        <v>0</v>
      </c>
      <c r="J24" s="326">
        <f t="shared" si="8"/>
        <v>0</v>
      </c>
      <c r="K24" s="326">
        <f t="shared" si="8"/>
        <v>0</v>
      </c>
      <c r="L24" s="325">
        <f t="shared" si="8"/>
        <v>0</v>
      </c>
      <c r="M24" s="325">
        <f t="shared" si="8"/>
        <v>0</v>
      </c>
      <c r="N24" s="325">
        <f t="shared" si="8"/>
        <v>0</v>
      </c>
      <c r="O24" s="325">
        <f t="shared" si="8"/>
        <v>0</v>
      </c>
      <c r="P24" s="325">
        <f t="shared" si="8"/>
        <v>0</v>
      </c>
      <c r="Q24" s="325">
        <f t="shared" si="8"/>
        <v>0</v>
      </c>
      <c r="R24" s="325">
        <f t="shared" si="8"/>
        <v>0</v>
      </c>
      <c r="S24" s="325">
        <f t="shared" si="8"/>
        <v>0</v>
      </c>
      <c r="T24" s="325">
        <f t="shared" si="8"/>
        <v>0</v>
      </c>
      <c r="U24" s="325">
        <f t="shared" si="8"/>
        <v>0</v>
      </c>
      <c r="V24" s="325">
        <f t="shared" si="8"/>
        <v>0</v>
      </c>
      <c r="W24" s="325">
        <f t="shared" si="8"/>
        <v>0</v>
      </c>
      <c r="X24" s="325">
        <f t="shared" si="8"/>
        <v>0</v>
      </c>
      <c r="Y24" s="325">
        <f t="shared" si="8"/>
        <v>0</v>
      </c>
      <c r="Z24" s="325">
        <f t="shared" si="8"/>
        <v>0</v>
      </c>
      <c r="AA24" s="325">
        <f t="shared" si="8"/>
        <v>0</v>
      </c>
      <c r="AB24" s="325">
        <f t="shared" si="8"/>
        <v>0</v>
      </c>
      <c r="AC24" s="325">
        <f t="shared" si="8"/>
        <v>0</v>
      </c>
      <c r="AD24" s="325">
        <f t="shared" si="8"/>
        <v>0</v>
      </c>
      <c r="AE24" s="325">
        <f t="shared" si="8"/>
        <v>0</v>
      </c>
      <c r="AF24" s="325">
        <f t="shared" si="8"/>
        <v>0</v>
      </c>
      <c r="AG24" s="325">
        <f t="shared" si="8"/>
        <v>0</v>
      </c>
      <c r="AH24" s="325">
        <f t="shared" si="8"/>
        <v>0</v>
      </c>
      <c r="AI24" s="325">
        <f t="shared" si="8"/>
        <v>0</v>
      </c>
      <c r="AJ24" s="325">
        <f t="shared" si="8"/>
        <v>0</v>
      </c>
    </row>
    <row r="25" spans="1:36" x14ac:dyDescent="0.2">
      <c r="A25" s="247"/>
      <c r="B25" s="251" t="s">
        <v>123</v>
      </c>
      <c r="C25" s="252"/>
      <c r="D25" s="252"/>
      <c r="E25" s="252"/>
      <c r="F25" s="254" t="s">
        <v>75</v>
      </c>
      <c r="G25" s="254">
        <v>2</v>
      </c>
      <c r="H25" s="324"/>
      <c r="I25" s="326"/>
      <c r="J25" s="326"/>
      <c r="K25" s="326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59"/>
    </row>
    <row r="26" spans="1:36" x14ac:dyDescent="0.2">
      <c r="A26" s="247"/>
      <c r="B26" s="373" t="s">
        <v>123</v>
      </c>
      <c r="C26" s="328" t="s">
        <v>599</v>
      </c>
      <c r="D26" s="329" t="s">
        <v>123</v>
      </c>
      <c r="E26" s="329"/>
      <c r="F26" s="285" t="s">
        <v>123</v>
      </c>
      <c r="G26" s="330"/>
      <c r="H26" s="323" t="s">
        <v>123</v>
      </c>
      <c r="I26" s="374" t="s">
        <v>123</v>
      </c>
      <c r="J26" s="374" t="s">
        <v>123</v>
      </c>
      <c r="K26" s="374" t="s">
        <v>123</v>
      </c>
      <c r="L26" s="335" t="s">
        <v>123</v>
      </c>
      <c r="M26" s="335" t="s">
        <v>123</v>
      </c>
      <c r="N26" s="335" t="s">
        <v>123</v>
      </c>
      <c r="O26" s="335" t="s">
        <v>123</v>
      </c>
      <c r="P26" s="335" t="s">
        <v>123</v>
      </c>
      <c r="Q26" s="335" t="s">
        <v>123</v>
      </c>
      <c r="R26" s="335" t="s">
        <v>123</v>
      </c>
      <c r="S26" s="335" t="s">
        <v>123</v>
      </c>
      <c r="T26" s="335" t="s">
        <v>123</v>
      </c>
      <c r="U26" s="335" t="s">
        <v>123</v>
      </c>
      <c r="V26" s="335" t="s">
        <v>123</v>
      </c>
      <c r="W26" s="335" t="s">
        <v>123</v>
      </c>
      <c r="X26" s="335" t="s">
        <v>123</v>
      </c>
      <c r="Y26" s="335" t="s">
        <v>123</v>
      </c>
      <c r="Z26" s="335" t="s">
        <v>123</v>
      </c>
      <c r="AA26" s="335" t="s">
        <v>123</v>
      </c>
      <c r="AB26" s="335" t="s">
        <v>123</v>
      </c>
      <c r="AC26" s="335" t="s">
        <v>123</v>
      </c>
      <c r="AD26" s="335" t="s">
        <v>123</v>
      </c>
      <c r="AE26" s="335" t="s">
        <v>123</v>
      </c>
      <c r="AF26" s="335" t="s">
        <v>123</v>
      </c>
      <c r="AG26" s="335" t="s">
        <v>123</v>
      </c>
      <c r="AH26" s="335" t="s">
        <v>123</v>
      </c>
      <c r="AI26" s="335" t="s">
        <v>123</v>
      </c>
      <c r="AJ26" s="361" t="s">
        <v>123</v>
      </c>
    </row>
    <row r="27" spans="1:36" x14ac:dyDescent="0.2">
      <c r="A27" s="247"/>
      <c r="B27" s="248">
        <f>B24+0.1</f>
        <v>58.70000000000001</v>
      </c>
      <c r="C27" s="358" t="s">
        <v>607</v>
      </c>
      <c r="D27" s="260" t="s">
        <v>123</v>
      </c>
      <c r="E27" s="260"/>
      <c r="F27" s="256" t="s">
        <v>75</v>
      </c>
      <c r="G27" s="256"/>
      <c r="H27" s="324">
        <f t="shared" ref="H27:AJ27" si="9">SUM(H28:H29)</f>
        <v>0</v>
      </c>
      <c r="I27" s="326">
        <f t="shared" si="9"/>
        <v>0</v>
      </c>
      <c r="J27" s="326">
        <f t="shared" si="9"/>
        <v>0</v>
      </c>
      <c r="K27" s="326">
        <f t="shared" si="9"/>
        <v>0</v>
      </c>
      <c r="L27" s="325">
        <f t="shared" si="9"/>
        <v>0</v>
      </c>
      <c r="M27" s="325">
        <f t="shared" si="9"/>
        <v>0</v>
      </c>
      <c r="N27" s="325">
        <f t="shared" si="9"/>
        <v>0</v>
      </c>
      <c r="O27" s="325">
        <f t="shared" si="9"/>
        <v>0</v>
      </c>
      <c r="P27" s="325">
        <f t="shared" si="9"/>
        <v>0</v>
      </c>
      <c r="Q27" s="325">
        <f t="shared" si="9"/>
        <v>0</v>
      </c>
      <c r="R27" s="325">
        <f t="shared" si="9"/>
        <v>0</v>
      </c>
      <c r="S27" s="325">
        <f t="shared" si="9"/>
        <v>0</v>
      </c>
      <c r="T27" s="325">
        <f t="shared" si="9"/>
        <v>0</v>
      </c>
      <c r="U27" s="325">
        <f t="shared" si="9"/>
        <v>0</v>
      </c>
      <c r="V27" s="325">
        <f t="shared" si="9"/>
        <v>0</v>
      </c>
      <c r="W27" s="325">
        <f t="shared" si="9"/>
        <v>0</v>
      </c>
      <c r="X27" s="325">
        <f t="shared" si="9"/>
        <v>0</v>
      </c>
      <c r="Y27" s="325">
        <f t="shared" si="9"/>
        <v>0</v>
      </c>
      <c r="Z27" s="325">
        <f t="shared" si="9"/>
        <v>0</v>
      </c>
      <c r="AA27" s="325">
        <f t="shared" si="9"/>
        <v>0</v>
      </c>
      <c r="AB27" s="325">
        <f t="shared" si="9"/>
        <v>0</v>
      </c>
      <c r="AC27" s="325">
        <f t="shared" si="9"/>
        <v>0</v>
      </c>
      <c r="AD27" s="325">
        <f t="shared" si="9"/>
        <v>0</v>
      </c>
      <c r="AE27" s="325">
        <f t="shared" si="9"/>
        <v>0</v>
      </c>
      <c r="AF27" s="325">
        <f t="shared" si="9"/>
        <v>0</v>
      </c>
      <c r="AG27" s="325">
        <f t="shared" si="9"/>
        <v>0</v>
      </c>
      <c r="AH27" s="325">
        <f t="shared" si="9"/>
        <v>0</v>
      </c>
      <c r="AI27" s="325">
        <f t="shared" si="9"/>
        <v>0</v>
      </c>
      <c r="AJ27" s="325">
        <f t="shared" si="9"/>
        <v>0</v>
      </c>
    </row>
    <row r="28" spans="1:36" x14ac:dyDescent="0.2">
      <c r="A28" s="247"/>
      <c r="B28" s="251" t="s">
        <v>123</v>
      </c>
      <c r="C28" s="252"/>
      <c r="D28" s="252"/>
      <c r="E28" s="252"/>
      <c r="F28" s="254" t="s">
        <v>75</v>
      </c>
      <c r="G28" s="261">
        <v>2</v>
      </c>
      <c r="H28" s="323"/>
      <c r="I28" s="374"/>
      <c r="J28" s="374"/>
      <c r="K28" s="374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61"/>
    </row>
    <row r="29" spans="1:36" x14ac:dyDescent="0.2">
      <c r="A29" s="247"/>
      <c r="B29" s="373" t="s">
        <v>123</v>
      </c>
      <c r="C29" s="328" t="s">
        <v>599</v>
      </c>
      <c r="D29" s="329" t="s">
        <v>123</v>
      </c>
      <c r="E29" s="329"/>
      <c r="F29" s="285" t="s">
        <v>123</v>
      </c>
      <c r="G29" s="330"/>
      <c r="H29" s="323" t="s">
        <v>123</v>
      </c>
      <c r="I29" s="374" t="s">
        <v>123</v>
      </c>
      <c r="J29" s="374" t="s">
        <v>123</v>
      </c>
      <c r="K29" s="374" t="s">
        <v>123</v>
      </c>
      <c r="L29" s="335" t="s">
        <v>123</v>
      </c>
      <c r="M29" s="335" t="s">
        <v>123</v>
      </c>
      <c r="N29" s="335" t="s">
        <v>123</v>
      </c>
      <c r="O29" s="335" t="s">
        <v>123</v>
      </c>
      <c r="P29" s="335" t="s">
        <v>123</v>
      </c>
      <c r="Q29" s="335" t="s">
        <v>123</v>
      </c>
      <c r="R29" s="335" t="s">
        <v>123</v>
      </c>
      <c r="S29" s="335" t="s">
        <v>123</v>
      </c>
      <c r="T29" s="335" t="s">
        <v>123</v>
      </c>
      <c r="U29" s="335" t="s">
        <v>123</v>
      </c>
      <c r="V29" s="335" t="s">
        <v>123</v>
      </c>
      <c r="W29" s="335" t="s">
        <v>123</v>
      </c>
      <c r="X29" s="335" t="s">
        <v>123</v>
      </c>
      <c r="Y29" s="335" t="s">
        <v>123</v>
      </c>
      <c r="Z29" s="335" t="s">
        <v>123</v>
      </c>
      <c r="AA29" s="335" t="s">
        <v>123</v>
      </c>
      <c r="AB29" s="335" t="s">
        <v>123</v>
      </c>
      <c r="AC29" s="335" t="s">
        <v>123</v>
      </c>
      <c r="AD29" s="335" t="s">
        <v>123</v>
      </c>
      <c r="AE29" s="335" t="s">
        <v>123</v>
      </c>
      <c r="AF29" s="335" t="s">
        <v>123</v>
      </c>
      <c r="AG29" s="335" t="s">
        <v>123</v>
      </c>
      <c r="AH29" s="335" t="s">
        <v>123</v>
      </c>
      <c r="AI29" s="335" t="s">
        <v>123</v>
      </c>
      <c r="AJ29" s="361" t="s">
        <v>123</v>
      </c>
    </row>
    <row r="30" spans="1:36" x14ac:dyDescent="0.2">
      <c r="A30" s="243"/>
      <c r="B30" s="244">
        <f>B4+1</f>
        <v>59</v>
      </c>
      <c r="C30" s="357" t="s">
        <v>608</v>
      </c>
      <c r="D30" s="262" t="s">
        <v>123</v>
      </c>
      <c r="E30" s="262"/>
      <c r="F30" s="263"/>
      <c r="G30" s="263"/>
      <c r="H30" s="323">
        <f t="shared" ref="H30:AJ30" si="10">SUM(H31,H34)</f>
        <v>0</v>
      </c>
      <c r="I30" s="374">
        <f t="shared" si="10"/>
        <v>0</v>
      </c>
      <c r="J30" s="374">
        <f t="shared" si="10"/>
        <v>0</v>
      </c>
      <c r="K30" s="374">
        <f t="shared" si="10"/>
        <v>0</v>
      </c>
      <c r="L30" s="325">
        <f t="shared" si="10"/>
        <v>0</v>
      </c>
      <c r="M30" s="325">
        <f t="shared" si="10"/>
        <v>0</v>
      </c>
      <c r="N30" s="325">
        <f t="shared" si="10"/>
        <v>0</v>
      </c>
      <c r="O30" s="325">
        <f t="shared" si="10"/>
        <v>0</v>
      </c>
      <c r="P30" s="325">
        <f t="shared" si="10"/>
        <v>0</v>
      </c>
      <c r="Q30" s="325">
        <f t="shared" si="10"/>
        <v>-4.7195177718451164E-2</v>
      </c>
      <c r="R30" s="325">
        <f t="shared" si="10"/>
        <v>-0.10399999999999987</v>
      </c>
      <c r="S30" s="325">
        <f t="shared" si="10"/>
        <v>-0.16099999999999981</v>
      </c>
      <c r="T30" s="325">
        <f t="shared" si="10"/>
        <v>-0.21799999999999975</v>
      </c>
      <c r="U30" s="325">
        <f t="shared" si="10"/>
        <v>-0.27499999999999991</v>
      </c>
      <c r="V30" s="325">
        <f t="shared" si="10"/>
        <v>-0.32345000000000002</v>
      </c>
      <c r="W30" s="325">
        <f t="shared" si="10"/>
        <v>-0.37190000000000012</v>
      </c>
      <c r="X30" s="325">
        <f t="shared" si="10"/>
        <v>-0.42035000000000022</v>
      </c>
      <c r="Y30" s="325">
        <f t="shared" si="10"/>
        <v>-0.46880000000000033</v>
      </c>
      <c r="Z30" s="325">
        <f t="shared" si="10"/>
        <v>-0.51724999999999977</v>
      </c>
      <c r="AA30" s="325">
        <f t="shared" si="10"/>
        <v>-0.54470499999999999</v>
      </c>
      <c r="AB30" s="325">
        <f t="shared" si="10"/>
        <v>-0.57216</v>
      </c>
      <c r="AC30" s="325">
        <f t="shared" si="10"/>
        <v>-0.59961500000000012</v>
      </c>
      <c r="AD30" s="325">
        <f t="shared" si="10"/>
        <v>-0.62707000000000002</v>
      </c>
      <c r="AE30" s="325">
        <f t="shared" si="10"/>
        <v>-0.65452500000000002</v>
      </c>
      <c r="AF30" s="325">
        <f t="shared" si="10"/>
        <v>-0.67923449999999996</v>
      </c>
      <c r="AG30" s="325">
        <f t="shared" si="10"/>
        <v>-0.7039439999999999</v>
      </c>
      <c r="AH30" s="325">
        <f t="shared" si="10"/>
        <v>-0.72865349999999984</v>
      </c>
      <c r="AI30" s="325">
        <f t="shared" si="10"/>
        <v>-0.75336299999999989</v>
      </c>
      <c r="AJ30" s="325">
        <f t="shared" si="10"/>
        <v>-0.77807250000000006</v>
      </c>
    </row>
    <row r="31" spans="1:36" x14ac:dyDescent="0.2">
      <c r="A31" s="247"/>
      <c r="B31" s="264">
        <f>B30+0.1</f>
        <v>59.1</v>
      </c>
      <c r="C31" s="331" t="s">
        <v>609</v>
      </c>
      <c r="D31" s="379" t="s">
        <v>123</v>
      </c>
      <c r="E31" s="379"/>
      <c r="F31" s="256" t="s">
        <v>75</v>
      </c>
      <c r="G31" s="256">
        <v>2</v>
      </c>
      <c r="H31" s="324">
        <f t="shared" ref="H31:AJ31" si="11">SUM(H32:H33)</f>
        <v>0</v>
      </c>
      <c r="I31" s="374">
        <f t="shared" si="11"/>
        <v>0</v>
      </c>
      <c r="J31" s="374">
        <f t="shared" si="11"/>
        <v>0</v>
      </c>
      <c r="K31" s="374">
        <f t="shared" si="11"/>
        <v>0</v>
      </c>
      <c r="L31" s="325">
        <f t="shared" si="11"/>
        <v>0</v>
      </c>
      <c r="M31" s="325">
        <f t="shared" si="11"/>
        <v>0</v>
      </c>
      <c r="N31" s="325">
        <f t="shared" si="11"/>
        <v>0</v>
      </c>
      <c r="O31" s="325">
        <f t="shared" si="11"/>
        <v>0</v>
      </c>
      <c r="P31" s="325">
        <f t="shared" si="11"/>
        <v>0</v>
      </c>
      <c r="Q31" s="325">
        <f t="shared" si="11"/>
        <v>-4.7195177718451164E-2</v>
      </c>
      <c r="R31" s="325">
        <f t="shared" si="11"/>
        <v>-0.10399999999999987</v>
      </c>
      <c r="S31" s="325">
        <f t="shared" si="11"/>
        <v>-0.16099999999999981</v>
      </c>
      <c r="T31" s="325">
        <f t="shared" si="11"/>
        <v>-0.21799999999999975</v>
      </c>
      <c r="U31" s="325">
        <f t="shared" si="11"/>
        <v>-0.27499999999999991</v>
      </c>
      <c r="V31" s="325">
        <f t="shared" si="11"/>
        <v>-0.32345000000000002</v>
      </c>
      <c r="W31" s="325">
        <f t="shared" si="11"/>
        <v>-0.37190000000000012</v>
      </c>
      <c r="X31" s="325">
        <f t="shared" si="11"/>
        <v>-0.42035000000000022</v>
      </c>
      <c r="Y31" s="325">
        <f t="shared" si="11"/>
        <v>-0.46880000000000033</v>
      </c>
      <c r="Z31" s="325">
        <f t="shared" si="11"/>
        <v>-0.51724999999999977</v>
      </c>
      <c r="AA31" s="325">
        <f t="shared" si="11"/>
        <v>-0.54470499999999999</v>
      </c>
      <c r="AB31" s="325">
        <f t="shared" si="11"/>
        <v>-0.57216</v>
      </c>
      <c r="AC31" s="325">
        <f t="shared" si="11"/>
        <v>-0.59961500000000012</v>
      </c>
      <c r="AD31" s="325">
        <f t="shared" si="11"/>
        <v>-0.62707000000000002</v>
      </c>
      <c r="AE31" s="325">
        <f t="shared" si="11"/>
        <v>-0.65452500000000002</v>
      </c>
      <c r="AF31" s="325">
        <f t="shared" si="11"/>
        <v>-0.67923449999999996</v>
      </c>
      <c r="AG31" s="325">
        <f t="shared" si="11"/>
        <v>-0.7039439999999999</v>
      </c>
      <c r="AH31" s="325">
        <f t="shared" si="11"/>
        <v>-0.72865349999999984</v>
      </c>
      <c r="AI31" s="325">
        <f t="shared" si="11"/>
        <v>-0.75336299999999989</v>
      </c>
      <c r="AJ31" s="325">
        <f t="shared" si="11"/>
        <v>-0.77807250000000006</v>
      </c>
    </row>
    <row r="32" spans="1:36" x14ac:dyDescent="0.2">
      <c r="A32" s="247"/>
      <c r="B32" s="265"/>
      <c r="C32" s="450" t="s">
        <v>796</v>
      </c>
      <c r="D32" s="450" t="s">
        <v>819</v>
      </c>
      <c r="E32" s="252"/>
      <c r="F32" s="254" t="s">
        <v>75</v>
      </c>
      <c r="G32" s="254">
        <v>2</v>
      </c>
      <c r="H32" s="324"/>
      <c r="I32" s="326"/>
      <c r="J32" s="326"/>
      <c r="K32" s="326"/>
      <c r="L32" s="449">
        <v>0</v>
      </c>
      <c r="M32" s="449">
        <v>0</v>
      </c>
      <c r="N32" s="449">
        <v>0</v>
      </c>
      <c r="O32" s="449">
        <v>0</v>
      </c>
      <c r="P32" s="449">
        <v>0</v>
      </c>
      <c r="Q32" s="449">
        <v>-4.7195177718451164E-2</v>
      </c>
      <c r="R32" s="449">
        <v>-0.10399999999999987</v>
      </c>
      <c r="S32" s="449">
        <v>-0.16099999999999981</v>
      </c>
      <c r="T32" s="449">
        <v>-0.21799999999999975</v>
      </c>
      <c r="U32" s="449">
        <v>-0.27499999999999991</v>
      </c>
      <c r="V32" s="449">
        <v>-0.32345000000000002</v>
      </c>
      <c r="W32" s="449">
        <v>-0.37190000000000012</v>
      </c>
      <c r="X32" s="449">
        <v>-0.42035000000000022</v>
      </c>
      <c r="Y32" s="449">
        <v>-0.46880000000000033</v>
      </c>
      <c r="Z32" s="449">
        <v>-0.51724999999999977</v>
      </c>
      <c r="AA32" s="449">
        <v>-0.54470499999999999</v>
      </c>
      <c r="AB32" s="449">
        <v>-0.57216</v>
      </c>
      <c r="AC32" s="449">
        <v>-0.59961500000000012</v>
      </c>
      <c r="AD32" s="449">
        <v>-0.62707000000000002</v>
      </c>
      <c r="AE32" s="449">
        <v>-0.65452500000000002</v>
      </c>
      <c r="AF32" s="449">
        <v>-0.67923449999999996</v>
      </c>
      <c r="AG32" s="449">
        <v>-0.7039439999999999</v>
      </c>
      <c r="AH32" s="449">
        <v>-0.72865349999999984</v>
      </c>
      <c r="AI32" s="449">
        <v>-0.75336299999999989</v>
      </c>
      <c r="AJ32" s="459">
        <v>-0.77807250000000006</v>
      </c>
    </row>
    <row r="33" spans="1:36" x14ac:dyDescent="0.2">
      <c r="A33" s="247"/>
      <c r="B33" s="373" t="s">
        <v>123</v>
      </c>
      <c r="C33" s="328" t="s">
        <v>599</v>
      </c>
      <c r="D33" s="329" t="s">
        <v>123</v>
      </c>
      <c r="E33" s="329"/>
      <c r="F33" s="285" t="s">
        <v>123</v>
      </c>
      <c r="G33" s="330"/>
      <c r="H33" s="323" t="s">
        <v>123</v>
      </c>
      <c r="I33" s="374" t="s">
        <v>123</v>
      </c>
      <c r="J33" s="374" t="s">
        <v>123</v>
      </c>
      <c r="K33" s="374" t="s">
        <v>123</v>
      </c>
      <c r="L33" s="335" t="s">
        <v>123</v>
      </c>
      <c r="M33" s="335" t="s">
        <v>123</v>
      </c>
      <c r="N33" s="335" t="s">
        <v>123</v>
      </c>
      <c r="O33" s="335" t="s">
        <v>123</v>
      </c>
      <c r="P33" s="335" t="s">
        <v>123</v>
      </c>
      <c r="Q33" s="335" t="s">
        <v>123</v>
      </c>
      <c r="R33" s="335" t="s">
        <v>123</v>
      </c>
      <c r="S33" s="335" t="s">
        <v>123</v>
      </c>
      <c r="T33" s="335" t="s">
        <v>123</v>
      </c>
      <c r="U33" s="335" t="s">
        <v>123</v>
      </c>
      <c r="V33" s="335" t="s">
        <v>123</v>
      </c>
      <c r="W33" s="335" t="s">
        <v>123</v>
      </c>
      <c r="X33" s="335" t="s">
        <v>123</v>
      </c>
      <c r="Y33" s="335" t="s">
        <v>123</v>
      </c>
      <c r="Z33" s="335" t="s">
        <v>123</v>
      </c>
      <c r="AA33" s="335" t="s">
        <v>123</v>
      </c>
      <c r="AB33" s="335" t="s">
        <v>123</v>
      </c>
      <c r="AC33" s="335" t="s">
        <v>123</v>
      </c>
      <c r="AD33" s="335" t="s">
        <v>123</v>
      </c>
      <c r="AE33" s="335" t="s">
        <v>123</v>
      </c>
      <c r="AF33" s="335" t="s">
        <v>123</v>
      </c>
      <c r="AG33" s="335" t="s">
        <v>123</v>
      </c>
      <c r="AH33" s="335" t="s">
        <v>123</v>
      </c>
      <c r="AI33" s="335" t="s">
        <v>123</v>
      </c>
      <c r="AJ33" s="361" t="s">
        <v>123</v>
      </c>
    </row>
    <row r="34" spans="1:36" x14ac:dyDescent="0.2">
      <c r="A34" s="247"/>
      <c r="B34" s="264">
        <f>B31+0.1</f>
        <v>59.2</v>
      </c>
      <c r="C34" s="331" t="s">
        <v>610</v>
      </c>
      <c r="D34" s="380" t="s">
        <v>123</v>
      </c>
      <c r="E34" s="380"/>
      <c r="F34" s="250" t="s">
        <v>75</v>
      </c>
      <c r="G34" s="250">
        <v>2</v>
      </c>
      <c r="H34" s="324">
        <f t="shared" ref="H34:AJ34" si="12">SUM(H35:H36)</f>
        <v>0</v>
      </c>
      <c r="I34" s="326">
        <f t="shared" si="12"/>
        <v>0</v>
      </c>
      <c r="J34" s="326">
        <f t="shared" si="12"/>
        <v>0</v>
      </c>
      <c r="K34" s="326">
        <f t="shared" si="12"/>
        <v>0</v>
      </c>
      <c r="L34" s="325">
        <f t="shared" si="12"/>
        <v>0</v>
      </c>
      <c r="M34" s="325">
        <f t="shared" si="12"/>
        <v>0</v>
      </c>
      <c r="N34" s="325">
        <f t="shared" si="12"/>
        <v>0</v>
      </c>
      <c r="O34" s="325">
        <f t="shared" si="12"/>
        <v>0</v>
      </c>
      <c r="P34" s="325">
        <f t="shared" si="12"/>
        <v>0</v>
      </c>
      <c r="Q34" s="325">
        <f t="shared" si="12"/>
        <v>0</v>
      </c>
      <c r="R34" s="325">
        <f t="shared" si="12"/>
        <v>0</v>
      </c>
      <c r="S34" s="325">
        <f t="shared" si="12"/>
        <v>0</v>
      </c>
      <c r="T34" s="325">
        <f t="shared" si="12"/>
        <v>0</v>
      </c>
      <c r="U34" s="325">
        <f t="shared" si="12"/>
        <v>0</v>
      </c>
      <c r="V34" s="325">
        <f t="shared" si="12"/>
        <v>0</v>
      </c>
      <c r="W34" s="325">
        <f t="shared" si="12"/>
        <v>0</v>
      </c>
      <c r="X34" s="325">
        <f t="shared" si="12"/>
        <v>0</v>
      </c>
      <c r="Y34" s="325">
        <f t="shared" si="12"/>
        <v>0</v>
      </c>
      <c r="Z34" s="325">
        <f t="shared" si="12"/>
        <v>0</v>
      </c>
      <c r="AA34" s="325">
        <f t="shared" si="12"/>
        <v>0</v>
      </c>
      <c r="AB34" s="325">
        <f t="shared" si="12"/>
        <v>0</v>
      </c>
      <c r="AC34" s="325">
        <f t="shared" si="12"/>
        <v>0</v>
      </c>
      <c r="AD34" s="325">
        <f t="shared" si="12"/>
        <v>0</v>
      </c>
      <c r="AE34" s="325">
        <f t="shared" si="12"/>
        <v>0</v>
      </c>
      <c r="AF34" s="325">
        <f t="shared" si="12"/>
        <v>0</v>
      </c>
      <c r="AG34" s="325">
        <f t="shared" si="12"/>
        <v>0</v>
      </c>
      <c r="AH34" s="325">
        <f t="shared" si="12"/>
        <v>0</v>
      </c>
      <c r="AI34" s="325">
        <f t="shared" si="12"/>
        <v>0</v>
      </c>
      <c r="AJ34" s="325">
        <f t="shared" si="12"/>
        <v>0</v>
      </c>
    </row>
    <row r="35" spans="1:36" x14ac:dyDescent="0.2">
      <c r="A35" s="247"/>
      <c r="B35" s="251" t="s">
        <v>123</v>
      </c>
      <c r="C35" s="252"/>
      <c r="D35" s="252"/>
      <c r="E35" s="252"/>
      <c r="F35" s="253" t="s">
        <v>75</v>
      </c>
      <c r="G35" s="253">
        <v>2</v>
      </c>
      <c r="H35" s="323"/>
      <c r="I35" s="374"/>
      <c r="J35" s="374"/>
      <c r="K35" s="374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61"/>
    </row>
    <row r="36" spans="1:36" x14ac:dyDescent="0.2">
      <c r="A36" s="247"/>
      <c r="B36" s="373" t="s">
        <v>123</v>
      </c>
      <c r="C36" s="328" t="s">
        <v>599</v>
      </c>
      <c r="D36" s="329" t="s">
        <v>123</v>
      </c>
      <c r="E36" s="329"/>
      <c r="F36" s="330" t="s">
        <v>123</v>
      </c>
      <c r="G36" s="330"/>
      <c r="H36" s="323" t="s">
        <v>123</v>
      </c>
      <c r="I36" s="374" t="s">
        <v>123</v>
      </c>
      <c r="J36" s="374" t="s">
        <v>123</v>
      </c>
      <c r="K36" s="374" t="s">
        <v>123</v>
      </c>
      <c r="L36" s="335" t="s">
        <v>123</v>
      </c>
      <c r="M36" s="335" t="s">
        <v>123</v>
      </c>
      <c r="N36" s="335" t="s">
        <v>123</v>
      </c>
      <c r="O36" s="335" t="s">
        <v>123</v>
      </c>
      <c r="P36" s="335" t="s">
        <v>123</v>
      </c>
      <c r="Q36" s="335" t="s">
        <v>123</v>
      </c>
      <c r="R36" s="335" t="s">
        <v>123</v>
      </c>
      <c r="S36" s="335" t="s">
        <v>123</v>
      </c>
      <c r="T36" s="335" t="s">
        <v>123</v>
      </c>
      <c r="U36" s="335" t="s">
        <v>123</v>
      </c>
      <c r="V36" s="335" t="s">
        <v>123</v>
      </c>
      <c r="W36" s="335" t="s">
        <v>123</v>
      </c>
      <c r="X36" s="335" t="s">
        <v>123</v>
      </c>
      <c r="Y36" s="335" t="s">
        <v>123</v>
      </c>
      <c r="Z36" s="335" t="s">
        <v>123</v>
      </c>
      <c r="AA36" s="335" t="s">
        <v>123</v>
      </c>
      <c r="AB36" s="335" t="s">
        <v>123</v>
      </c>
      <c r="AC36" s="335" t="s">
        <v>123</v>
      </c>
      <c r="AD36" s="335" t="s">
        <v>123</v>
      </c>
      <c r="AE36" s="335" t="s">
        <v>123</v>
      </c>
      <c r="AF36" s="335" t="s">
        <v>123</v>
      </c>
      <c r="AG36" s="335" t="s">
        <v>123</v>
      </c>
      <c r="AH36" s="335" t="s">
        <v>123</v>
      </c>
      <c r="AI36" s="335" t="s">
        <v>123</v>
      </c>
      <c r="AJ36" s="361" t="s">
        <v>123</v>
      </c>
    </row>
    <row r="37" spans="1:36" x14ac:dyDescent="0.2">
      <c r="A37" s="243"/>
      <c r="B37" s="244">
        <f>B30+1</f>
        <v>60</v>
      </c>
      <c r="C37" s="357" t="s">
        <v>611</v>
      </c>
      <c r="D37" s="245" t="s">
        <v>123</v>
      </c>
      <c r="E37" s="245"/>
      <c r="F37" s="266"/>
      <c r="G37" s="266">
        <v>2</v>
      </c>
      <c r="H37" s="323">
        <f t="shared" ref="H37:AJ37" si="13">SUM(H38,H41)</f>
        <v>0</v>
      </c>
      <c r="I37" s="374">
        <f t="shared" si="13"/>
        <v>0</v>
      </c>
      <c r="J37" s="374">
        <f t="shared" si="13"/>
        <v>0</v>
      </c>
      <c r="K37" s="374">
        <f t="shared" si="13"/>
        <v>0</v>
      </c>
      <c r="L37" s="325">
        <f t="shared" si="13"/>
        <v>0</v>
      </c>
      <c r="M37" s="325">
        <f t="shared" si="13"/>
        <v>0</v>
      </c>
      <c r="N37" s="325">
        <f t="shared" si="13"/>
        <v>0</v>
      </c>
      <c r="O37" s="325">
        <f t="shared" si="13"/>
        <v>0</v>
      </c>
      <c r="P37" s="325">
        <f t="shared" si="13"/>
        <v>0</v>
      </c>
      <c r="Q37" s="325">
        <f t="shared" si="13"/>
        <v>0</v>
      </c>
      <c r="R37" s="325">
        <f t="shared" si="13"/>
        <v>0</v>
      </c>
      <c r="S37" s="325">
        <f t="shared" si="13"/>
        <v>0</v>
      </c>
      <c r="T37" s="325">
        <f t="shared" si="13"/>
        <v>0</v>
      </c>
      <c r="U37" s="325">
        <f t="shared" si="13"/>
        <v>0</v>
      </c>
      <c r="V37" s="325">
        <f t="shared" si="13"/>
        <v>0</v>
      </c>
      <c r="W37" s="325">
        <f t="shared" si="13"/>
        <v>0</v>
      </c>
      <c r="X37" s="325">
        <f t="shared" si="13"/>
        <v>0</v>
      </c>
      <c r="Y37" s="325">
        <f t="shared" si="13"/>
        <v>0</v>
      </c>
      <c r="Z37" s="325">
        <f t="shared" si="13"/>
        <v>0</v>
      </c>
      <c r="AA37" s="325">
        <f t="shared" si="13"/>
        <v>0</v>
      </c>
      <c r="AB37" s="325">
        <f t="shared" si="13"/>
        <v>0</v>
      </c>
      <c r="AC37" s="325">
        <f t="shared" si="13"/>
        <v>0</v>
      </c>
      <c r="AD37" s="325">
        <f t="shared" si="13"/>
        <v>0</v>
      </c>
      <c r="AE37" s="325">
        <f t="shared" si="13"/>
        <v>0</v>
      </c>
      <c r="AF37" s="325">
        <f t="shared" si="13"/>
        <v>0</v>
      </c>
      <c r="AG37" s="325">
        <f t="shared" si="13"/>
        <v>0</v>
      </c>
      <c r="AH37" s="325">
        <f t="shared" si="13"/>
        <v>0</v>
      </c>
      <c r="AI37" s="325">
        <f t="shared" si="13"/>
        <v>0</v>
      </c>
      <c r="AJ37" s="325">
        <f t="shared" si="13"/>
        <v>0</v>
      </c>
    </row>
    <row r="38" spans="1:36" x14ac:dyDescent="0.2">
      <c r="A38" s="247"/>
      <c r="B38" s="264">
        <f>B37+0.1</f>
        <v>60.1</v>
      </c>
      <c r="C38" s="331" t="s">
        <v>612</v>
      </c>
      <c r="D38" s="380" t="s">
        <v>123</v>
      </c>
      <c r="E38" s="380"/>
      <c r="F38" s="250" t="s">
        <v>75</v>
      </c>
      <c r="G38" s="250">
        <v>2</v>
      </c>
      <c r="H38" s="324">
        <f>SUM(H39:H40)</f>
        <v>0</v>
      </c>
      <c r="I38" s="374">
        <f>SUM(I39:I40)</f>
        <v>0</v>
      </c>
      <c r="J38" s="374">
        <f>SUM(J39:J40)</f>
        <v>0</v>
      </c>
      <c r="K38" s="374">
        <f>SUM(K39:K40)</f>
        <v>0</v>
      </c>
      <c r="L38" s="325">
        <f>SUM(L39:L40)</f>
        <v>0</v>
      </c>
      <c r="M38" s="325">
        <f t="shared" ref="M38:AJ38" si="14">SUM(M39:M40)</f>
        <v>0</v>
      </c>
      <c r="N38" s="325">
        <f t="shared" si="14"/>
        <v>0</v>
      </c>
      <c r="O38" s="325">
        <f t="shared" si="14"/>
        <v>0</v>
      </c>
      <c r="P38" s="325">
        <f t="shared" si="14"/>
        <v>0</v>
      </c>
      <c r="Q38" s="325">
        <f t="shared" si="14"/>
        <v>0</v>
      </c>
      <c r="R38" s="325">
        <f t="shared" si="14"/>
        <v>0</v>
      </c>
      <c r="S38" s="325">
        <f t="shared" si="14"/>
        <v>0</v>
      </c>
      <c r="T38" s="325">
        <f t="shared" si="14"/>
        <v>0</v>
      </c>
      <c r="U38" s="325">
        <f t="shared" si="14"/>
        <v>0</v>
      </c>
      <c r="V38" s="325">
        <f t="shared" si="14"/>
        <v>0</v>
      </c>
      <c r="W38" s="325">
        <f t="shared" si="14"/>
        <v>0</v>
      </c>
      <c r="X38" s="325">
        <f t="shared" si="14"/>
        <v>0</v>
      </c>
      <c r="Y38" s="325">
        <f t="shared" si="14"/>
        <v>0</v>
      </c>
      <c r="Z38" s="325">
        <f t="shared" si="14"/>
        <v>0</v>
      </c>
      <c r="AA38" s="325">
        <f t="shared" si="14"/>
        <v>0</v>
      </c>
      <c r="AB38" s="325">
        <f t="shared" si="14"/>
        <v>0</v>
      </c>
      <c r="AC38" s="325">
        <f t="shared" si="14"/>
        <v>0</v>
      </c>
      <c r="AD38" s="325">
        <f t="shared" si="14"/>
        <v>0</v>
      </c>
      <c r="AE38" s="325">
        <f t="shared" si="14"/>
        <v>0</v>
      </c>
      <c r="AF38" s="325">
        <f t="shared" si="14"/>
        <v>0</v>
      </c>
      <c r="AG38" s="325">
        <f t="shared" si="14"/>
        <v>0</v>
      </c>
      <c r="AH38" s="325">
        <f t="shared" si="14"/>
        <v>0</v>
      </c>
      <c r="AI38" s="325">
        <f t="shared" si="14"/>
        <v>0</v>
      </c>
      <c r="AJ38" s="325">
        <f t="shared" si="14"/>
        <v>0</v>
      </c>
    </row>
    <row r="39" spans="1:36" x14ac:dyDescent="0.2">
      <c r="A39" s="247"/>
      <c r="B39" s="251" t="s">
        <v>123</v>
      </c>
      <c r="C39" s="252"/>
      <c r="D39" s="252"/>
      <c r="E39" s="252"/>
      <c r="F39" s="253" t="s">
        <v>75</v>
      </c>
      <c r="G39" s="253">
        <v>2</v>
      </c>
      <c r="H39" s="324"/>
      <c r="I39" s="326"/>
      <c r="J39" s="326"/>
      <c r="K39" s="326"/>
      <c r="L39" s="333"/>
      <c r="M39" s="333"/>
      <c r="N39" s="333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333"/>
      <c r="AA39" s="333"/>
      <c r="AB39" s="333"/>
      <c r="AC39" s="333"/>
      <c r="AD39" s="333"/>
      <c r="AE39" s="333"/>
      <c r="AF39" s="333"/>
      <c r="AG39" s="333"/>
      <c r="AH39" s="333"/>
      <c r="AI39" s="333"/>
      <c r="AJ39" s="359"/>
    </row>
    <row r="40" spans="1:36" x14ac:dyDescent="0.2">
      <c r="A40" s="247"/>
      <c r="B40" s="373" t="s">
        <v>123</v>
      </c>
      <c r="C40" s="328" t="s">
        <v>599</v>
      </c>
      <c r="D40" s="329" t="s">
        <v>123</v>
      </c>
      <c r="E40" s="329"/>
      <c r="F40" s="330" t="s">
        <v>123</v>
      </c>
      <c r="G40" s="330"/>
      <c r="H40" s="323" t="s">
        <v>123</v>
      </c>
      <c r="I40" s="374" t="s">
        <v>123</v>
      </c>
      <c r="J40" s="374" t="s">
        <v>123</v>
      </c>
      <c r="K40" s="374" t="s">
        <v>123</v>
      </c>
      <c r="L40" s="335" t="s">
        <v>123</v>
      </c>
      <c r="M40" s="335" t="s">
        <v>123</v>
      </c>
      <c r="N40" s="335" t="s">
        <v>123</v>
      </c>
      <c r="O40" s="335" t="s">
        <v>123</v>
      </c>
      <c r="P40" s="335" t="s">
        <v>123</v>
      </c>
      <c r="Q40" s="335" t="s">
        <v>123</v>
      </c>
      <c r="R40" s="335" t="s">
        <v>123</v>
      </c>
      <c r="S40" s="335" t="s">
        <v>123</v>
      </c>
      <c r="T40" s="335" t="s">
        <v>123</v>
      </c>
      <c r="U40" s="335" t="s">
        <v>123</v>
      </c>
      <c r="V40" s="335" t="s">
        <v>123</v>
      </c>
      <c r="W40" s="335" t="s">
        <v>123</v>
      </c>
      <c r="X40" s="335" t="s">
        <v>123</v>
      </c>
      <c r="Y40" s="335" t="s">
        <v>123</v>
      </c>
      <c r="Z40" s="335" t="s">
        <v>123</v>
      </c>
      <c r="AA40" s="335" t="s">
        <v>123</v>
      </c>
      <c r="AB40" s="335" t="s">
        <v>123</v>
      </c>
      <c r="AC40" s="335" t="s">
        <v>123</v>
      </c>
      <c r="AD40" s="335" t="s">
        <v>123</v>
      </c>
      <c r="AE40" s="335" t="s">
        <v>123</v>
      </c>
      <c r="AF40" s="335" t="s">
        <v>123</v>
      </c>
      <c r="AG40" s="335" t="s">
        <v>123</v>
      </c>
      <c r="AH40" s="335" t="s">
        <v>123</v>
      </c>
      <c r="AI40" s="335" t="s">
        <v>123</v>
      </c>
      <c r="AJ40" s="361" t="s">
        <v>123</v>
      </c>
    </row>
    <row r="41" spans="1:36" x14ac:dyDescent="0.2">
      <c r="A41" s="247"/>
      <c r="B41" s="264">
        <f>B38+0.1</f>
        <v>60.2</v>
      </c>
      <c r="C41" s="331" t="s">
        <v>613</v>
      </c>
      <c r="D41" s="380" t="s">
        <v>123</v>
      </c>
      <c r="E41" s="380"/>
      <c r="F41" s="250" t="s">
        <v>75</v>
      </c>
      <c r="G41" s="250">
        <v>2</v>
      </c>
      <c r="H41" s="324">
        <f t="shared" ref="H41:AJ41" si="15">SUM(H42:H43)</f>
        <v>0</v>
      </c>
      <c r="I41" s="326">
        <f t="shared" si="15"/>
        <v>0</v>
      </c>
      <c r="J41" s="326">
        <f t="shared" si="15"/>
        <v>0</v>
      </c>
      <c r="K41" s="326">
        <f t="shared" si="15"/>
        <v>0</v>
      </c>
      <c r="L41" s="325">
        <f t="shared" si="15"/>
        <v>0</v>
      </c>
      <c r="M41" s="325">
        <f t="shared" si="15"/>
        <v>0</v>
      </c>
      <c r="N41" s="325">
        <f t="shared" si="15"/>
        <v>0</v>
      </c>
      <c r="O41" s="325">
        <f t="shared" si="15"/>
        <v>0</v>
      </c>
      <c r="P41" s="325">
        <f t="shared" si="15"/>
        <v>0</v>
      </c>
      <c r="Q41" s="325">
        <f t="shared" si="15"/>
        <v>0</v>
      </c>
      <c r="R41" s="325">
        <f t="shared" si="15"/>
        <v>0</v>
      </c>
      <c r="S41" s="325">
        <f t="shared" si="15"/>
        <v>0</v>
      </c>
      <c r="T41" s="325">
        <f t="shared" si="15"/>
        <v>0</v>
      </c>
      <c r="U41" s="325">
        <f t="shared" si="15"/>
        <v>0</v>
      </c>
      <c r="V41" s="325">
        <f t="shared" si="15"/>
        <v>0</v>
      </c>
      <c r="W41" s="325">
        <f t="shared" si="15"/>
        <v>0</v>
      </c>
      <c r="X41" s="325">
        <f t="shared" si="15"/>
        <v>0</v>
      </c>
      <c r="Y41" s="325">
        <f t="shared" si="15"/>
        <v>0</v>
      </c>
      <c r="Z41" s="325">
        <f t="shared" si="15"/>
        <v>0</v>
      </c>
      <c r="AA41" s="325">
        <f t="shared" si="15"/>
        <v>0</v>
      </c>
      <c r="AB41" s="325">
        <f t="shared" si="15"/>
        <v>0</v>
      </c>
      <c r="AC41" s="325">
        <f t="shared" si="15"/>
        <v>0</v>
      </c>
      <c r="AD41" s="325">
        <f t="shared" si="15"/>
        <v>0</v>
      </c>
      <c r="AE41" s="325">
        <f t="shared" si="15"/>
        <v>0</v>
      </c>
      <c r="AF41" s="325">
        <f t="shared" si="15"/>
        <v>0</v>
      </c>
      <c r="AG41" s="325">
        <f t="shared" si="15"/>
        <v>0</v>
      </c>
      <c r="AH41" s="325">
        <f t="shared" si="15"/>
        <v>0</v>
      </c>
      <c r="AI41" s="325">
        <f t="shared" si="15"/>
        <v>0</v>
      </c>
      <c r="AJ41" s="325">
        <f t="shared" si="15"/>
        <v>0</v>
      </c>
    </row>
    <row r="42" spans="1:36" x14ac:dyDescent="0.2">
      <c r="A42" s="195"/>
      <c r="B42" s="251" t="s">
        <v>123</v>
      </c>
      <c r="C42" s="252"/>
      <c r="D42" s="252"/>
      <c r="E42" s="252"/>
      <c r="F42" s="253" t="s">
        <v>75</v>
      </c>
      <c r="G42" s="253">
        <v>2</v>
      </c>
      <c r="H42" s="324"/>
      <c r="I42" s="326"/>
      <c r="J42" s="326"/>
      <c r="K42" s="326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59"/>
    </row>
    <row r="43" spans="1:36" x14ac:dyDescent="0.2">
      <c r="A43" s="247"/>
      <c r="B43" s="373" t="s">
        <v>123</v>
      </c>
      <c r="C43" s="328" t="s">
        <v>599</v>
      </c>
      <c r="D43" s="329" t="s">
        <v>123</v>
      </c>
      <c r="E43" s="329"/>
      <c r="F43" s="285" t="s">
        <v>123</v>
      </c>
      <c r="G43" s="330"/>
      <c r="H43" s="323" t="s">
        <v>123</v>
      </c>
      <c r="I43" s="326" t="s">
        <v>123</v>
      </c>
      <c r="J43" s="326" t="s">
        <v>123</v>
      </c>
      <c r="K43" s="374" t="s">
        <v>123</v>
      </c>
      <c r="L43" s="335" t="s">
        <v>123</v>
      </c>
      <c r="M43" s="335" t="s">
        <v>123</v>
      </c>
      <c r="N43" s="335" t="s">
        <v>123</v>
      </c>
      <c r="O43" s="335" t="s">
        <v>123</v>
      </c>
      <c r="P43" s="335" t="s">
        <v>123</v>
      </c>
      <c r="Q43" s="335" t="s">
        <v>123</v>
      </c>
      <c r="R43" s="335" t="s">
        <v>123</v>
      </c>
      <c r="S43" s="335" t="s">
        <v>123</v>
      </c>
      <c r="T43" s="335" t="s">
        <v>123</v>
      </c>
      <c r="U43" s="335" t="s">
        <v>123</v>
      </c>
      <c r="V43" s="335" t="s">
        <v>123</v>
      </c>
      <c r="W43" s="335" t="s">
        <v>123</v>
      </c>
      <c r="X43" s="335" t="s">
        <v>123</v>
      </c>
      <c r="Y43" s="335" t="s">
        <v>123</v>
      </c>
      <c r="Z43" s="335" t="s">
        <v>123</v>
      </c>
      <c r="AA43" s="335" t="s">
        <v>123</v>
      </c>
      <c r="AB43" s="335" t="s">
        <v>123</v>
      </c>
      <c r="AC43" s="335" t="s">
        <v>123</v>
      </c>
      <c r="AD43" s="335" t="s">
        <v>123</v>
      </c>
      <c r="AE43" s="335" t="s">
        <v>123</v>
      </c>
      <c r="AF43" s="335" t="s">
        <v>123</v>
      </c>
      <c r="AG43" s="335" t="s">
        <v>123</v>
      </c>
      <c r="AH43" s="335" t="s">
        <v>123</v>
      </c>
      <c r="AI43" s="335" t="s">
        <v>123</v>
      </c>
      <c r="AJ43" s="361" t="s">
        <v>123</v>
      </c>
    </row>
    <row r="44" spans="1:36" x14ac:dyDescent="0.2">
      <c r="A44" s="238"/>
      <c r="B44" s="267">
        <f>B37+1</f>
        <v>61</v>
      </c>
      <c r="C44" s="381" t="s">
        <v>614</v>
      </c>
      <c r="D44" s="262" t="s">
        <v>123</v>
      </c>
      <c r="E44" s="262"/>
      <c r="F44" s="263"/>
      <c r="G44" s="263">
        <v>2</v>
      </c>
      <c r="H44" s="324">
        <f t="shared" ref="H44:AJ44" si="16">SUM(H45+H48+H51+H55+H58+H61+H64+H67+H70+H73)</f>
        <v>0</v>
      </c>
      <c r="I44" s="326">
        <f t="shared" si="16"/>
        <v>0</v>
      </c>
      <c r="J44" s="326">
        <f t="shared" si="16"/>
        <v>0</v>
      </c>
      <c r="K44" s="326">
        <f t="shared" si="16"/>
        <v>0</v>
      </c>
      <c r="L44" s="325">
        <f t="shared" si="16"/>
        <v>0</v>
      </c>
      <c r="M44" s="325">
        <f t="shared" si="16"/>
        <v>0</v>
      </c>
      <c r="N44" s="325">
        <f t="shared" si="16"/>
        <v>0</v>
      </c>
      <c r="O44" s="325">
        <f t="shared" si="16"/>
        <v>0</v>
      </c>
      <c r="P44" s="325">
        <f t="shared" si="16"/>
        <v>0</v>
      </c>
      <c r="Q44" s="325">
        <f t="shared" si="16"/>
        <v>-0.16191264201522051</v>
      </c>
      <c r="R44" s="325">
        <f t="shared" si="16"/>
        <v>-0.15285395301184268</v>
      </c>
      <c r="S44" s="325">
        <f t="shared" si="16"/>
        <v>-0.14246635062316892</v>
      </c>
      <c r="T44" s="325">
        <f t="shared" si="16"/>
        <v>-0.14240397390098103</v>
      </c>
      <c r="U44" s="325">
        <f t="shared" si="16"/>
        <v>-0.1422122775808401</v>
      </c>
      <c r="V44" s="325">
        <f t="shared" si="16"/>
        <v>-0.1320152552497369</v>
      </c>
      <c r="W44" s="325">
        <f t="shared" si="16"/>
        <v>-0.13211231282712133</v>
      </c>
      <c r="X44" s="325">
        <f t="shared" si="16"/>
        <v>-0.12208995650771624</v>
      </c>
      <c r="Y44" s="325">
        <f t="shared" si="16"/>
        <v>-0.12234673355430069</v>
      </c>
      <c r="Z44" s="325">
        <f t="shared" si="16"/>
        <v>-0.11248134055184143</v>
      </c>
      <c r="AA44" s="325">
        <f t="shared" si="16"/>
        <v>-0.1119711256260396</v>
      </c>
      <c r="AB44" s="325">
        <f t="shared" si="16"/>
        <v>-0.10234615539252044</v>
      </c>
      <c r="AC44" s="325">
        <f t="shared" si="16"/>
        <v>-0.10196529798598795</v>
      </c>
      <c r="AD44" s="325">
        <f t="shared" si="16"/>
        <v>-0.10245384728271677</v>
      </c>
      <c r="AE44" s="325">
        <f t="shared" si="16"/>
        <v>-0.10207214562847276</v>
      </c>
      <c r="AF44" s="325">
        <f t="shared" si="16"/>
        <v>-8.2758109806909438E-2</v>
      </c>
      <c r="AG44" s="325">
        <f t="shared" si="16"/>
        <v>-8.248163498544224E-2</v>
      </c>
      <c r="AH44" s="325">
        <f t="shared" si="16"/>
        <v>-8.227030582378346E-2</v>
      </c>
      <c r="AI44" s="325">
        <f t="shared" si="16"/>
        <v>-8.2094028858631249E-2</v>
      </c>
      <c r="AJ44" s="325">
        <f t="shared" si="16"/>
        <v>-8.1774412236510927E-2</v>
      </c>
    </row>
    <row r="45" spans="1:36" ht="25.5" x14ac:dyDescent="0.2">
      <c r="A45" s="195"/>
      <c r="B45" s="268">
        <f>B44+0.1</f>
        <v>61.1</v>
      </c>
      <c r="C45" s="382" t="s">
        <v>615</v>
      </c>
      <c r="D45" s="379" t="s">
        <v>123</v>
      </c>
      <c r="E45" s="379"/>
      <c r="F45" s="256" t="s">
        <v>75</v>
      </c>
      <c r="G45" s="256">
        <v>2</v>
      </c>
      <c r="H45" s="324">
        <f t="shared" ref="H45:AJ45" si="17">SUM(H46:H47)</f>
        <v>0</v>
      </c>
      <c r="I45" s="326">
        <f t="shared" si="17"/>
        <v>0</v>
      </c>
      <c r="J45" s="326">
        <f t="shared" si="17"/>
        <v>0</v>
      </c>
      <c r="K45" s="326">
        <f t="shared" si="17"/>
        <v>0</v>
      </c>
      <c r="L45" s="325">
        <f t="shared" si="17"/>
        <v>0</v>
      </c>
      <c r="M45" s="325">
        <f t="shared" si="17"/>
        <v>0</v>
      </c>
      <c r="N45" s="325">
        <f t="shared" si="17"/>
        <v>0</v>
      </c>
      <c r="O45" s="325">
        <f t="shared" si="17"/>
        <v>0</v>
      </c>
      <c r="P45" s="325">
        <f t="shared" si="17"/>
        <v>0</v>
      </c>
      <c r="Q45" s="325">
        <f t="shared" si="17"/>
        <v>0</v>
      </c>
      <c r="R45" s="325">
        <f t="shared" si="17"/>
        <v>0</v>
      </c>
      <c r="S45" s="325">
        <f t="shared" si="17"/>
        <v>0</v>
      </c>
      <c r="T45" s="325">
        <f t="shared" si="17"/>
        <v>0</v>
      </c>
      <c r="U45" s="325">
        <f t="shared" si="17"/>
        <v>0</v>
      </c>
      <c r="V45" s="325">
        <f t="shared" si="17"/>
        <v>0</v>
      </c>
      <c r="W45" s="325">
        <f t="shared" si="17"/>
        <v>0</v>
      </c>
      <c r="X45" s="325">
        <f t="shared" si="17"/>
        <v>0</v>
      </c>
      <c r="Y45" s="325">
        <f t="shared" si="17"/>
        <v>0</v>
      </c>
      <c r="Z45" s="325">
        <f t="shared" si="17"/>
        <v>0</v>
      </c>
      <c r="AA45" s="325">
        <f t="shared" si="17"/>
        <v>0</v>
      </c>
      <c r="AB45" s="325">
        <f t="shared" si="17"/>
        <v>0</v>
      </c>
      <c r="AC45" s="325">
        <f t="shared" si="17"/>
        <v>0</v>
      </c>
      <c r="AD45" s="325">
        <f t="shared" si="17"/>
        <v>0</v>
      </c>
      <c r="AE45" s="325">
        <f t="shared" si="17"/>
        <v>0</v>
      </c>
      <c r="AF45" s="325">
        <f t="shared" si="17"/>
        <v>0</v>
      </c>
      <c r="AG45" s="325">
        <f t="shared" si="17"/>
        <v>0</v>
      </c>
      <c r="AH45" s="325">
        <f t="shared" si="17"/>
        <v>0</v>
      </c>
      <c r="AI45" s="325">
        <f t="shared" si="17"/>
        <v>0</v>
      </c>
      <c r="AJ45" s="325">
        <f t="shared" si="17"/>
        <v>0</v>
      </c>
    </row>
    <row r="46" spans="1:36" x14ac:dyDescent="0.2">
      <c r="A46" s="195"/>
      <c r="B46" s="269" t="s">
        <v>123</v>
      </c>
      <c r="C46" s="252"/>
      <c r="D46" s="252"/>
      <c r="E46" s="252"/>
      <c r="F46" s="254" t="s">
        <v>75</v>
      </c>
      <c r="G46" s="254">
        <v>2</v>
      </c>
      <c r="H46" s="324"/>
      <c r="I46" s="326"/>
      <c r="J46" s="326"/>
      <c r="K46" s="326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59"/>
    </row>
    <row r="47" spans="1:36" x14ac:dyDescent="0.2">
      <c r="A47" s="195"/>
      <c r="B47" s="373" t="s">
        <v>123</v>
      </c>
      <c r="C47" s="328" t="s">
        <v>599</v>
      </c>
      <c r="D47" s="329" t="s">
        <v>123</v>
      </c>
      <c r="E47" s="329"/>
      <c r="F47" s="285" t="s">
        <v>123</v>
      </c>
      <c r="G47" s="330"/>
      <c r="H47" s="323" t="s">
        <v>123</v>
      </c>
      <c r="I47" s="326" t="s">
        <v>123</v>
      </c>
      <c r="J47" s="326" t="s">
        <v>123</v>
      </c>
      <c r="K47" s="374" t="s">
        <v>123</v>
      </c>
      <c r="L47" s="335" t="s">
        <v>123</v>
      </c>
      <c r="M47" s="335" t="s">
        <v>123</v>
      </c>
      <c r="N47" s="335" t="s">
        <v>123</v>
      </c>
      <c r="O47" s="335" t="s">
        <v>123</v>
      </c>
      <c r="P47" s="335" t="s">
        <v>123</v>
      </c>
      <c r="Q47" s="335" t="s">
        <v>123</v>
      </c>
      <c r="R47" s="335" t="s">
        <v>123</v>
      </c>
      <c r="S47" s="335" t="s">
        <v>123</v>
      </c>
      <c r="T47" s="335" t="s">
        <v>123</v>
      </c>
      <c r="U47" s="335" t="s">
        <v>123</v>
      </c>
      <c r="V47" s="335" t="s">
        <v>123</v>
      </c>
      <c r="W47" s="335" t="s">
        <v>123</v>
      </c>
      <c r="X47" s="335" t="s">
        <v>123</v>
      </c>
      <c r="Y47" s="335" t="s">
        <v>123</v>
      </c>
      <c r="Z47" s="335" t="s">
        <v>123</v>
      </c>
      <c r="AA47" s="335" t="s">
        <v>123</v>
      </c>
      <c r="AB47" s="335" t="s">
        <v>123</v>
      </c>
      <c r="AC47" s="335" t="s">
        <v>123</v>
      </c>
      <c r="AD47" s="335" t="s">
        <v>123</v>
      </c>
      <c r="AE47" s="335" t="s">
        <v>123</v>
      </c>
      <c r="AF47" s="335" t="s">
        <v>123</v>
      </c>
      <c r="AG47" s="335" t="s">
        <v>123</v>
      </c>
      <c r="AH47" s="335" t="s">
        <v>123</v>
      </c>
      <c r="AI47" s="335" t="s">
        <v>123</v>
      </c>
      <c r="AJ47" s="361" t="s">
        <v>123</v>
      </c>
    </row>
    <row r="48" spans="1:36" ht="25.5" x14ac:dyDescent="0.2">
      <c r="A48" s="195"/>
      <c r="B48" s="268">
        <f>B45+0.1</f>
        <v>61.2</v>
      </c>
      <c r="C48" s="382" t="s">
        <v>616</v>
      </c>
      <c r="D48" s="379" t="s">
        <v>123</v>
      </c>
      <c r="E48" s="379"/>
      <c r="F48" s="256" t="s">
        <v>75</v>
      </c>
      <c r="G48" s="256">
        <v>2</v>
      </c>
      <c r="H48" s="324">
        <f>SUM(H49:H50)</f>
        <v>0</v>
      </c>
      <c r="I48" s="326">
        <f>SUM(I49:I50)</f>
        <v>0</v>
      </c>
      <c r="J48" s="326">
        <f>SUM(J49:J50)</f>
        <v>0</v>
      </c>
      <c r="K48" s="326">
        <f>SUM(K49:K50)</f>
        <v>0</v>
      </c>
      <c r="L48" s="325">
        <f>SUM(L49:L50)</f>
        <v>0</v>
      </c>
      <c r="M48" s="325">
        <f t="shared" ref="M48:AJ48" si="18">SUM(M49:M50)</f>
        <v>0</v>
      </c>
      <c r="N48" s="325">
        <f t="shared" si="18"/>
        <v>0</v>
      </c>
      <c r="O48" s="325">
        <f t="shared" si="18"/>
        <v>0</v>
      </c>
      <c r="P48" s="325">
        <f t="shared" si="18"/>
        <v>0</v>
      </c>
      <c r="Q48" s="325">
        <f t="shared" si="18"/>
        <v>0</v>
      </c>
      <c r="R48" s="325">
        <f t="shared" si="18"/>
        <v>0</v>
      </c>
      <c r="S48" s="325">
        <f t="shared" si="18"/>
        <v>0</v>
      </c>
      <c r="T48" s="325">
        <f t="shared" si="18"/>
        <v>0</v>
      </c>
      <c r="U48" s="325">
        <f t="shared" si="18"/>
        <v>0</v>
      </c>
      <c r="V48" s="325">
        <f t="shared" si="18"/>
        <v>0</v>
      </c>
      <c r="W48" s="325">
        <f t="shared" si="18"/>
        <v>0</v>
      </c>
      <c r="X48" s="325">
        <f t="shared" si="18"/>
        <v>0</v>
      </c>
      <c r="Y48" s="325">
        <f t="shared" si="18"/>
        <v>0</v>
      </c>
      <c r="Z48" s="325">
        <f t="shared" si="18"/>
        <v>0</v>
      </c>
      <c r="AA48" s="325">
        <f t="shared" si="18"/>
        <v>0</v>
      </c>
      <c r="AB48" s="325">
        <f t="shared" si="18"/>
        <v>0</v>
      </c>
      <c r="AC48" s="325">
        <f t="shared" si="18"/>
        <v>0</v>
      </c>
      <c r="AD48" s="325">
        <f t="shared" si="18"/>
        <v>0</v>
      </c>
      <c r="AE48" s="325">
        <f t="shared" si="18"/>
        <v>0</v>
      </c>
      <c r="AF48" s="325">
        <f t="shared" si="18"/>
        <v>0</v>
      </c>
      <c r="AG48" s="325">
        <f t="shared" si="18"/>
        <v>0</v>
      </c>
      <c r="AH48" s="325">
        <f t="shared" si="18"/>
        <v>0</v>
      </c>
      <c r="AI48" s="325">
        <f t="shared" si="18"/>
        <v>0</v>
      </c>
      <c r="AJ48" s="325">
        <f t="shared" si="18"/>
        <v>0</v>
      </c>
    </row>
    <row r="49" spans="1:36" x14ac:dyDescent="0.2">
      <c r="A49" s="195"/>
      <c r="B49" s="269" t="s">
        <v>123</v>
      </c>
      <c r="C49" s="252"/>
      <c r="D49" s="252"/>
      <c r="E49" s="252"/>
      <c r="F49" s="254" t="s">
        <v>75</v>
      </c>
      <c r="G49" s="254">
        <v>2</v>
      </c>
      <c r="H49" s="324"/>
      <c r="I49" s="326"/>
      <c r="J49" s="326"/>
      <c r="K49" s="326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59"/>
    </row>
    <row r="50" spans="1:36" x14ac:dyDescent="0.2">
      <c r="A50" s="195"/>
      <c r="B50" s="373" t="s">
        <v>123</v>
      </c>
      <c r="C50" s="328" t="s">
        <v>599</v>
      </c>
      <c r="D50" s="329" t="s">
        <v>123</v>
      </c>
      <c r="E50" s="329"/>
      <c r="F50" s="285" t="s">
        <v>123</v>
      </c>
      <c r="G50" s="330"/>
      <c r="H50" s="323" t="s">
        <v>123</v>
      </c>
      <c r="I50" s="326" t="s">
        <v>123</v>
      </c>
      <c r="J50" s="326" t="s">
        <v>123</v>
      </c>
      <c r="K50" s="374" t="s">
        <v>123</v>
      </c>
      <c r="L50" s="335" t="s">
        <v>123</v>
      </c>
      <c r="M50" s="335" t="s">
        <v>123</v>
      </c>
      <c r="N50" s="335" t="s">
        <v>123</v>
      </c>
      <c r="O50" s="335" t="s">
        <v>123</v>
      </c>
      <c r="P50" s="335" t="s">
        <v>123</v>
      </c>
      <c r="Q50" s="335" t="s">
        <v>123</v>
      </c>
      <c r="R50" s="335" t="s">
        <v>123</v>
      </c>
      <c r="S50" s="335" t="s">
        <v>123</v>
      </c>
      <c r="T50" s="335" t="s">
        <v>123</v>
      </c>
      <c r="U50" s="335" t="s">
        <v>123</v>
      </c>
      <c r="V50" s="335" t="s">
        <v>123</v>
      </c>
      <c r="W50" s="335" t="s">
        <v>123</v>
      </c>
      <c r="X50" s="335" t="s">
        <v>123</v>
      </c>
      <c r="Y50" s="335" t="s">
        <v>123</v>
      </c>
      <c r="Z50" s="335" t="s">
        <v>123</v>
      </c>
      <c r="AA50" s="335" t="s">
        <v>123</v>
      </c>
      <c r="AB50" s="335" t="s">
        <v>123</v>
      </c>
      <c r="AC50" s="335" t="s">
        <v>123</v>
      </c>
      <c r="AD50" s="335" t="s">
        <v>123</v>
      </c>
      <c r="AE50" s="335" t="s">
        <v>123</v>
      </c>
      <c r="AF50" s="335" t="s">
        <v>123</v>
      </c>
      <c r="AG50" s="335" t="s">
        <v>123</v>
      </c>
      <c r="AH50" s="335" t="s">
        <v>123</v>
      </c>
      <c r="AI50" s="335" t="s">
        <v>123</v>
      </c>
      <c r="AJ50" s="361" t="s">
        <v>123</v>
      </c>
    </row>
    <row r="51" spans="1:36" ht="25.5" x14ac:dyDescent="0.2">
      <c r="A51" s="195"/>
      <c r="B51" s="268">
        <f>B48+0.1</f>
        <v>61.300000000000004</v>
      </c>
      <c r="C51" s="382" t="s">
        <v>617</v>
      </c>
      <c r="D51" s="379" t="s">
        <v>123</v>
      </c>
      <c r="E51" s="379"/>
      <c r="F51" s="256" t="s">
        <v>75</v>
      </c>
      <c r="G51" s="256">
        <v>2</v>
      </c>
      <c r="H51" s="324">
        <f>SUM(H52:H54)</f>
        <v>0</v>
      </c>
      <c r="I51" s="326">
        <f>SUM(I52:I54)</f>
        <v>0</v>
      </c>
      <c r="J51" s="326">
        <f>SUM(J52:J54)</f>
        <v>0</v>
      </c>
      <c r="K51" s="326">
        <f>SUM(K52:K54)</f>
        <v>0</v>
      </c>
      <c r="L51" s="325">
        <f>SUM(L52:L54)</f>
        <v>0</v>
      </c>
      <c r="M51" s="325">
        <f t="shared" ref="M51:AJ51" si="19">SUM(M52:M54)</f>
        <v>0</v>
      </c>
      <c r="N51" s="325">
        <f t="shared" si="19"/>
        <v>0</v>
      </c>
      <c r="O51" s="325">
        <f t="shared" si="19"/>
        <v>0</v>
      </c>
      <c r="P51" s="325">
        <f t="shared" si="19"/>
        <v>0</v>
      </c>
      <c r="Q51" s="325">
        <f t="shared" si="19"/>
        <v>1.3889703776030473</v>
      </c>
      <c r="R51" s="325">
        <f t="shared" si="19"/>
        <v>1.3656855771065857</v>
      </c>
      <c r="S51" s="325">
        <f t="shared" si="19"/>
        <v>1.3421971556085222</v>
      </c>
      <c r="T51" s="325">
        <f t="shared" si="19"/>
        <v>1.31163576510883</v>
      </c>
      <c r="U51" s="325">
        <f t="shared" si="19"/>
        <v>1.2799104982275609</v>
      </c>
      <c r="V51" s="325">
        <f t="shared" si="19"/>
        <v>1.2581372972476312</v>
      </c>
      <c r="W51" s="325">
        <f t="shared" si="19"/>
        <v>1.2290108154440911</v>
      </c>
      <c r="X51" s="325">
        <f t="shared" si="19"/>
        <v>1.2088096085694444</v>
      </c>
      <c r="Y51" s="325">
        <f t="shared" si="19"/>
        <v>1.1811206019887059</v>
      </c>
      <c r="Z51" s="325">
        <f t="shared" si="19"/>
        <v>1.1623320649665729</v>
      </c>
      <c r="AA51" s="325">
        <f t="shared" si="19"/>
        <v>1.1377401306343566</v>
      </c>
      <c r="AB51" s="325">
        <f t="shared" si="19"/>
        <v>1.1211153985326863</v>
      </c>
      <c r="AC51" s="325">
        <f t="shared" si="19"/>
        <v>1.0976876818738925</v>
      </c>
      <c r="AD51" s="325">
        <f t="shared" si="19"/>
        <v>1.0720846255444529</v>
      </c>
      <c r="AE51" s="325">
        <f t="shared" si="19"/>
        <v>1.0486493106562542</v>
      </c>
      <c r="AF51" s="325">
        <f t="shared" si="19"/>
        <v>1.0448229882621844</v>
      </c>
      <c r="AG51" s="325">
        <f t="shared" si="19"/>
        <v>1.0223347148689796</v>
      </c>
      <c r="AH51" s="325">
        <f t="shared" si="19"/>
        <v>1.0004327524140511</v>
      </c>
      <c r="AI51" s="325">
        <f t="shared" si="19"/>
        <v>0.97884625972768202</v>
      </c>
      <c r="AJ51" s="325">
        <f t="shared" si="19"/>
        <v>0.95596971012859733</v>
      </c>
    </row>
    <row r="52" spans="1:36" x14ac:dyDescent="0.2">
      <c r="A52" s="195"/>
      <c r="B52" s="270"/>
      <c r="C52" s="450"/>
      <c r="D52" s="252"/>
      <c r="E52" s="252"/>
      <c r="F52" s="254" t="s">
        <v>75</v>
      </c>
      <c r="G52" s="254">
        <v>2</v>
      </c>
      <c r="H52" s="324"/>
      <c r="I52" s="326"/>
      <c r="J52" s="326"/>
      <c r="K52" s="326"/>
      <c r="L52" s="690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</row>
    <row r="53" spans="1:36" x14ac:dyDescent="0.2">
      <c r="A53" s="195"/>
      <c r="B53" s="270"/>
      <c r="C53" s="450" t="s">
        <v>797</v>
      </c>
      <c r="D53" s="450" t="s">
        <v>814</v>
      </c>
      <c r="E53" s="252"/>
      <c r="F53" s="254" t="s">
        <v>75</v>
      </c>
      <c r="G53" s="261">
        <v>2</v>
      </c>
      <c r="H53" s="323"/>
      <c r="I53" s="326"/>
      <c r="J53" s="326"/>
      <c r="K53" s="374"/>
      <c r="L53" s="335">
        <v>0</v>
      </c>
      <c r="M53" s="335">
        <v>0</v>
      </c>
      <c r="N53" s="335">
        <v>0</v>
      </c>
      <c r="O53" s="335">
        <v>0</v>
      </c>
      <c r="P53" s="335">
        <v>0</v>
      </c>
      <c r="Q53" s="335">
        <v>1.3889703776030473</v>
      </c>
      <c r="R53" s="335">
        <v>1.3656855771065857</v>
      </c>
      <c r="S53" s="335">
        <v>1.3421971556085222</v>
      </c>
      <c r="T53" s="335">
        <v>1.31163576510883</v>
      </c>
      <c r="U53" s="335">
        <v>1.2799104982275609</v>
      </c>
      <c r="V53" s="335">
        <v>1.2581372972476312</v>
      </c>
      <c r="W53" s="335">
        <v>1.2290108154440911</v>
      </c>
      <c r="X53" s="335">
        <v>1.2088096085694444</v>
      </c>
      <c r="Y53" s="335">
        <v>1.1811206019887059</v>
      </c>
      <c r="Z53" s="335">
        <v>1.1623320649665729</v>
      </c>
      <c r="AA53" s="335">
        <v>1.1377401306343566</v>
      </c>
      <c r="AB53" s="335">
        <v>1.1211153985326863</v>
      </c>
      <c r="AC53" s="335">
        <v>1.0976876818738925</v>
      </c>
      <c r="AD53" s="335">
        <v>1.0720846255444529</v>
      </c>
      <c r="AE53" s="335">
        <v>1.0486493106562542</v>
      </c>
      <c r="AF53" s="335">
        <v>1.0448229882621844</v>
      </c>
      <c r="AG53" s="335">
        <v>1.0223347148689796</v>
      </c>
      <c r="AH53" s="335">
        <v>1.0004327524140511</v>
      </c>
      <c r="AI53" s="335">
        <v>0.97884625972768202</v>
      </c>
      <c r="AJ53" s="467">
        <v>0.95596971012859733</v>
      </c>
    </row>
    <row r="54" spans="1:36" x14ac:dyDescent="0.2">
      <c r="A54" s="195"/>
      <c r="B54" s="373" t="s">
        <v>123</v>
      </c>
      <c r="C54" s="328" t="s">
        <v>599</v>
      </c>
      <c r="D54" s="329" t="s">
        <v>123</v>
      </c>
      <c r="E54" s="329"/>
      <c r="F54" s="285" t="s">
        <v>123</v>
      </c>
      <c r="G54" s="330"/>
      <c r="H54" s="323" t="s">
        <v>123</v>
      </c>
      <c r="I54" s="326" t="s">
        <v>123</v>
      </c>
      <c r="J54" s="326" t="s">
        <v>123</v>
      </c>
      <c r="K54" s="374" t="s">
        <v>123</v>
      </c>
      <c r="L54" s="335" t="s">
        <v>123</v>
      </c>
      <c r="M54" s="335" t="s">
        <v>123</v>
      </c>
      <c r="N54" s="335" t="s">
        <v>123</v>
      </c>
      <c r="O54" s="335" t="s">
        <v>123</v>
      </c>
      <c r="P54" s="335" t="s">
        <v>123</v>
      </c>
      <c r="Q54" s="335" t="s">
        <v>123</v>
      </c>
      <c r="R54" s="335" t="s">
        <v>123</v>
      </c>
      <c r="S54" s="335" t="s">
        <v>123</v>
      </c>
      <c r="T54" s="335" t="s">
        <v>123</v>
      </c>
      <c r="U54" s="335" t="s">
        <v>123</v>
      </c>
      <c r="V54" s="335" t="s">
        <v>123</v>
      </c>
      <c r="W54" s="335" t="s">
        <v>123</v>
      </c>
      <c r="X54" s="335" t="s">
        <v>123</v>
      </c>
      <c r="Y54" s="335" t="s">
        <v>123</v>
      </c>
      <c r="Z54" s="335" t="s">
        <v>123</v>
      </c>
      <c r="AA54" s="335" t="s">
        <v>123</v>
      </c>
      <c r="AB54" s="335" t="s">
        <v>123</v>
      </c>
      <c r="AC54" s="335" t="s">
        <v>123</v>
      </c>
      <c r="AD54" s="335" t="s">
        <v>123</v>
      </c>
      <c r="AE54" s="335" t="s">
        <v>123</v>
      </c>
      <c r="AF54" s="335" t="s">
        <v>123</v>
      </c>
      <c r="AG54" s="335" t="s">
        <v>123</v>
      </c>
      <c r="AH54" s="335" t="s">
        <v>123</v>
      </c>
      <c r="AI54" s="335" t="s">
        <v>123</v>
      </c>
      <c r="AJ54" s="361" t="s">
        <v>123</v>
      </c>
    </row>
    <row r="55" spans="1:36" ht="25.5" x14ac:dyDescent="0.2">
      <c r="A55" s="195"/>
      <c r="B55" s="268">
        <f>B51+0.1</f>
        <v>61.400000000000006</v>
      </c>
      <c r="C55" s="382" t="s">
        <v>618</v>
      </c>
      <c r="D55" s="379" t="s">
        <v>123</v>
      </c>
      <c r="E55" s="379"/>
      <c r="F55" s="256" t="s">
        <v>75</v>
      </c>
      <c r="G55" s="256">
        <v>2</v>
      </c>
      <c r="H55" s="324">
        <f t="shared" ref="H55:AJ55" si="20">SUM(H56:H57)</f>
        <v>0</v>
      </c>
      <c r="I55" s="326">
        <f t="shared" si="20"/>
        <v>0</v>
      </c>
      <c r="J55" s="326">
        <f t="shared" si="20"/>
        <v>0</v>
      </c>
      <c r="K55" s="326">
        <f t="shared" si="20"/>
        <v>0</v>
      </c>
      <c r="L55" s="325">
        <f t="shared" si="20"/>
        <v>0</v>
      </c>
      <c r="M55" s="325">
        <f t="shared" si="20"/>
        <v>0</v>
      </c>
      <c r="N55" s="325">
        <f t="shared" si="20"/>
        <v>0</v>
      </c>
      <c r="O55" s="325">
        <f t="shared" si="20"/>
        <v>0</v>
      </c>
      <c r="P55" s="325">
        <f t="shared" si="20"/>
        <v>0</v>
      </c>
      <c r="Q55" s="325">
        <f t="shared" si="20"/>
        <v>-1.5410781973367191</v>
      </c>
      <c r="R55" s="325">
        <f t="shared" si="20"/>
        <v>-1.5085395301184283</v>
      </c>
      <c r="S55" s="325">
        <f t="shared" si="20"/>
        <v>-1.4746635062316911</v>
      </c>
      <c r="T55" s="325">
        <f t="shared" si="20"/>
        <v>-1.444039739009811</v>
      </c>
      <c r="U55" s="325">
        <f t="shared" si="20"/>
        <v>-1.412122775808401</v>
      </c>
      <c r="V55" s="325">
        <f t="shared" si="20"/>
        <v>-1.3801525524973681</v>
      </c>
      <c r="W55" s="325">
        <f t="shared" si="20"/>
        <v>-1.3511231282712124</v>
      </c>
      <c r="X55" s="325">
        <f t="shared" si="20"/>
        <v>-1.3208995650771607</v>
      </c>
      <c r="Y55" s="325">
        <f t="shared" si="20"/>
        <v>-1.2934673355430066</v>
      </c>
      <c r="Z55" s="325">
        <f t="shared" si="20"/>
        <v>-1.2648134055184144</v>
      </c>
      <c r="AA55" s="325">
        <f t="shared" si="20"/>
        <v>-1.2397112562603962</v>
      </c>
      <c r="AB55" s="325">
        <f t="shared" si="20"/>
        <v>-1.2134615539252067</v>
      </c>
      <c r="AC55" s="325">
        <f t="shared" si="20"/>
        <v>-1.1896529798598805</v>
      </c>
      <c r="AD55" s="325">
        <f t="shared" si="20"/>
        <v>-1.1645384728271697</v>
      </c>
      <c r="AE55" s="325">
        <f t="shared" si="20"/>
        <v>-1.140721456284727</v>
      </c>
      <c r="AF55" s="325">
        <f t="shared" si="20"/>
        <v>-1.1175810980690939</v>
      </c>
      <c r="AG55" s="325">
        <f t="shared" si="20"/>
        <v>-1.0948163498544219</v>
      </c>
      <c r="AH55" s="325">
        <f t="shared" si="20"/>
        <v>-1.0727030582378345</v>
      </c>
      <c r="AI55" s="325">
        <f t="shared" si="20"/>
        <v>-1.0509402885863133</v>
      </c>
      <c r="AJ55" s="325">
        <f t="shared" si="20"/>
        <v>-1.0277441223651083</v>
      </c>
    </row>
    <row r="56" spans="1:36" x14ac:dyDescent="0.2">
      <c r="A56" s="195"/>
      <c r="B56" s="269"/>
      <c r="C56" s="450" t="s">
        <v>797</v>
      </c>
      <c r="D56" s="450" t="s">
        <v>814</v>
      </c>
      <c r="E56" s="252"/>
      <c r="F56" s="451" t="s">
        <v>75</v>
      </c>
      <c r="G56" s="261">
        <v>2</v>
      </c>
      <c r="H56" s="323"/>
      <c r="I56" s="326"/>
      <c r="J56" s="326"/>
      <c r="K56" s="374"/>
      <c r="L56" s="335">
        <v>0</v>
      </c>
      <c r="M56" s="335">
        <v>0</v>
      </c>
      <c r="N56" s="335">
        <v>0</v>
      </c>
      <c r="O56" s="335">
        <v>0</v>
      </c>
      <c r="P56" s="335">
        <v>0</v>
      </c>
      <c r="Q56" s="335">
        <v>-1.5410781973367191</v>
      </c>
      <c r="R56" s="335">
        <v>-1.5085395301184283</v>
      </c>
      <c r="S56" s="335">
        <v>-1.4746635062316911</v>
      </c>
      <c r="T56" s="335">
        <v>-1.444039739009811</v>
      </c>
      <c r="U56" s="335">
        <v>-1.412122775808401</v>
      </c>
      <c r="V56" s="335">
        <v>-1.3801525524973681</v>
      </c>
      <c r="W56" s="335">
        <v>-1.3511231282712124</v>
      </c>
      <c r="X56" s="335">
        <v>-1.3208995650771607</v>
      </c>
      <c r="Y56" s="335">
        <v>-1.2934673355430066</v>
      </c>
      <c r="Z56" s="335">
        <v>-1.2648134055184144</v>
      </c>
      <c r="AA56" s="335">
        <v>-1.2397112562603962</v>
      </c>
      <c r="AB56" s="335">
        <v>-1.2134615539252067</v>
      </c>
      <c r="AC56" s="335">
        <v>-1.1896529798598805</v>
      </c>
      <c r="AD56" s="335">
        <v>-1.1645384728271697</v>
      </c>
      <c r="AE56" s="335">
        <v>-1.140721456284727</v>
      </c>
      <c r="AF56" s="335">
        <v>-1.1175810980690939</v>
      </c>
      <c r="AG56" s="335">
        <v>-1.0948163498544219</v>
      </c>
      <c r="AH56" s="335">
        <v>-1.0727030582378345</v>
      </c>
      <c r="AI56" s="335">
        <v>-1.0509402885863133</v>
      </c>
      <c r="AJ56" s="361">
        <v>-1.0277441223651083</v>
      </c>
    </row>
    <row r="57" spans="1:36" x14ac:dyDescent="0.2">
      <c r="A57" s="195"/>
      <c r="B57" s="373" t="s">
        <v>123</v>
      </c>
      <c r="C57" s="328" t="s">
        <v>599</v>
      </c>
      <c r="D57" s="329" t="s">
        <v>123</v>
      </c>
      <c r="E57" s="329"/>
      <c r="F57" s="285" t="s">
        <v>123</v>
      </c>
      <c r="G57" s="330"/>
      <c r="H57" s="323" t="s">
        <v>123</v>
      </c>
      <c r="I57" s="326" t="s">
        <v>123</v>
      </c>
      <c r="J57" s="326" t="s">
        <v>123</v>
      </c>
      <c r="K57" s="374" t="s">
        <v>123</v>
      </c>
      <c r="L57" s="335" t="s">
        <v>123</v>
      </c>
      <c r="M57" s="335" t="s">
        <v>123</v>
      </c>
      <c r="N57" s="335" t="s">
        <v>123</v>
      </c>
      <c r="O57" s="335" t="s">
        <v>123</v>
      </c>
      <c r="P57" s="335" t="s">
        <v>123</v>
      </c>
      <c r="Q57" s="335" t="s">
        <v>123</v>
      </c>
      <c r="R57" s="335" t="s">
        <v>123</v>
      </c>
      <c r="S57" s="335" t="s">
        <v>123</v>
      </c>
      <c r="T57" s="335" t="s">
        <v>123</v>
      </c>
      <c r="U57" s="335" t="s">
        <v>123</v>
      </c>
      <c r="V57" s="335" t="s">
        <v>123</v>
      </c>
      <c r="W57" s="335" t="s">
        <v>123</v>
      </c>
      <c r="X57" s="335" t="s">
        <v>123</v>
      </c>
      <c r="Y57" s="335" t="s">
        <v>123</v>
      </c>
      <c r="Z57" s="335" t="s">
        <v>123</v>
      </c>
      <c r="AA57" s="335" t="s">
        <v>123</v>
      </c>
      <c r="AB57" s="335" t="s">
        <v>123</v>
      </c>
      <c r="AC57" s="335" t="s">
        <v>123</v>
      </c>
      <c r="AD57" s="335" t="s">
        <v>123</v>
      </c>
      <c r="AE57" s="335" t="s">
        <v>123</v>
      </c>
      <c r="AF57" s="335" t="s">
        <v>123</v>
      </c>
      <c r="AG57" s="335" t="s">
        <v>123</v>
      </c>
      <c r="AH57" s="335" t="s">
        <v>123</v>
      </c>
      <c r="AI57" s="335" t="s">
        <v>123</v>
      </c>
      <c r="AJ57" s="361" t="s">
        <v>123</v>
      </c>
    </row>
    <row r="58" spans="1:36" x14ac:dyDescent="0.2">
      <c r="A58" s="195"/>
      <c r="B58" s="268">
        <f>B55+0.1</f>
        <v>61.500000000000007</v>
      </c>
      <c r="C58" s="382" t="s">
        <v>619</v>
      </c>
      <c r="D58" s="379" t="s">
        <v>123</v>
      </c>
      <c r="E58" s="379"/>
      <c r="F58" s="256" t="s">
        <v>75</v>
      </c>
      <c r="G58" s="256">
        <v>2</v>
      </c>
      <c r="H58" s="324">
        <f t="shared" ref="H58:AJ58" si="21">SUM(H59:H60)</f>
        <v>0</v>
      </c>
      <c r="I58" s="326">
        <f t="shared" si="21"/>
        <v>0</v>
      </c>
      <c r="J58" s="326">
        <f t="shared" si="21"/>
        <v>0</v>
      </c>
      <c r="K58" s="326">
        <f t="shared" si="21"/>
        <v>0</v>
      </c>
      <c r="L58" s="325">
        <f t="shared" si="21"/>
        <v>0</v>
      </c>
      <c r="M58" s="325">
        <f t="shared" si="21"/>
        <v>0</v>
      </c>
      <c r="N58" s="325">
        <f t="shared" si="21"/>
        <v>0</v>
      </c>
      <c r="O58" s="325">
        <f t="shared" si="21"/>
        <v>0</v>
      </c>
      <c r="P58" s="325">
        <f t="shared" si="21"/>
        <v>0</v>
      </c>
      <c r="Q58" s="325">
        <f t="shared" si="21"/>
        <v>0</v>
      </c>
      <c r="R58" s="325">
        <f t="shared" si="21"/>
        <v>0</v>
      </c>
      <c r="S58" s="325">
        <f t="shared" si="21"/>
        <v>0</v>
      </c>
      <c r="T58" s="325">
        <f t="shared" si="21"/>
        <v>0</v>
      </c>
      <c r="U58" s="325">
        <f t="shared" si="21"/>
        <v>0</v>
      </c>
      <c r="V58" s="325">
        <f t="shared" si="21"/>
        <v>0</v>
      </c>
      <c r="W58" s="325">
        <f t="shared" si="21"/>
        <v>0</v>
      </c>
      <c r="X58" s="325">
        <f t="shared" si="21"/>
        <v>0</v>
      </c>
      <c r="Y58" s="325">
        <f t="shared" si="21"/>
        <v>0</v>
      </c>
      <c r="Z58" s="325">
        <f t="shared" si="21"/>
        <v>0</v>
      </c>
      <c r="AA58" s="325">
        <f t="shared" si="21"/>
        <v>0</v>
      </c>
      <c r="AB58" s="325">
        <f t="shared" si="21"/>
        <v>0</v>
      </c>
      <c r="AC58" s="325">
        <f t="shared" si="21"/>
        <v>0</v>
      </c>
      <c r="AD58" s="325">
        <f t="shared" si="21"/>
        <v>0</v>
      </c>
      <c r="AE58" s="325">
        <f t="shared" si="21"/>
        <v>0</v>
      </c>
      <c r="AF58" s="325">
        <f t="shared" si="21"/>
        <v>0</v>
      </c>
      <c r="AG58" s="325">
        <f t="shared" si="21"/>
        <v>0</v>
      </c>
      <c r="AH58" s="325">
        <f t="shared" si="21"/>
        <v>0</v>
      </c>
      <c r="AI58" s="325">
        <f t="shared" si="21"/>
        <v>0</v>
      </c>
      <c r="AJ58" s="325">
        <f t="shared" si="21"/>
        <v>0</v>
      </c>
    </row>
    <row r="59" spans="1:36" x14ac:dyDescent="0.2">
      <c r="A59" s="195"/>
      <c r="B59" s="269" t="s">
        <v>123</v>
      </c>
      <c r="C59" s="252"/>
      <c r="D59" s="252"/>
      <c r="E59" s="252"/>
      <c r="F59" s="253" t="s">
        <v>75</v>
      </c>
      <c r="G59" s="253">
        <v>2</v>
      </c>
      <c r="H59" s="324"/>
      <c r="I59" s="326"/>
      <c r="J59" s="326"/>
      <c r="K59" s="326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59"/>
    </row>
    <row r="60" spans="1:36" x14ac:dyDescent="0.2">
      <c r="A60" s="195"/>
      <c r="B60" s="373" t="s">
        <v>123</v>
      </c>
      <c r="C60" s="328" t="s">
        <v>599</v>
      </c>
      <c r="D60" s="329" t="s">
        <v>123</v>
      </c>
      <c r="E60" s="329"/>
      <c r="F60" s="330" t="s">
        <v>123</v>
      </c>
      <c r="G60" s="330"/>
      <c r="H60" s="323" t="s">
        <v>123</v>
      </c>
      <c r="I60" s="374" t="s">
        <v>123</v>
      </c>
      <c r="J60" s="374" t="s">
        <v>123</v>
      </c>
      <c r="K60" s="374" t="s">
        <v>123</v>
      </c>
      <c r="L60" s="335" t="s">
        <v>123</v>
      </c>
      <c r="M60" s="335" t="s">
        <v>123</v>
      </c>
      <c r="N60" s="335" t="s">
        <v>123</v>
      </c>
      <c r="O60" s="335" t="s">
        <v>123</v>
      </c>
      <c r="P60" s="335" t="s">
        <v>123</v>
      </c>
      <c r="Q60" s="335" t="s">
        <v>123</v>
      </c>
      <c r="R60" s="335" t="s">
        <v>123</v>
      </c>
      <c r="S60" s="335" t="s">
        <v>123</v>
      </c>
      <c r="T60" s="335" t="s">
        <v>123</v>
      </c>
      <c r="U60" s="335" t="s">
        <v>123</v>
      </c>
      <c r="V60" s="335" t="s">
        <v>123</v>
      </c>
      <c r="W60" s="335" t="s">
        <v>123</v>
      </c>
      <c r="X60" s="335" t="s">
        <v>123</v>
      </c>
      <c r="Y60" s="335" t="s">
        <v>123</v>
      </c>
      <c r="Z60" s="335" t="s">
        <v>123</v>
      </c>
      <c r="AA60" s="335" t="s">
        <v>123</v>
      </c>
      <c r="AB60" s="335" t="s">
        <v>123</v>
      </c>
      <c r="AC60" s="335" t="s">
        <v>123</v>
      </c>
      <c r="AD60" s="335" t="s">
        <v>123</v>
      </c>
      <c r="AE60" s="335" t="s">
        <v>123</v>
      </c>
      <c r="AF60" s="335" t="s">
        <v>123</v>
      </c>
      <c r="AG60" s="335" t="s">
        <v>123</v>
      </c>
      <c r="AH60" s="335" t="s">
        <v>123</v>
      </c>
      <c r="AI60" s="335" t="s">
        <v>123</v>
      </c>
      <c r="AJ60" s="361" t="s">
        <v>123</v>
      </c>
    </row>
    <row r="61" spans="1:36" ht="25.5" x14ac:dyDescent="0.2">
      <c r="A61" s="255"/>
      <c r="B61" s="268">
        <f>B58+0.1</f>
        <v>61.600000000000009</v>
      </c>
      <c r="C61" s="383" t="s">
        <v>620</v>
      </c>
      <c r="D61" s="384"/>
      <c r="E61" s="616"/>
      <c r="F61" s="385" t="s">
        <v>621</v>
      </c>
      <c r="G61" s="385">
        <v>2</v>
      </c>
      <c r="H61" s="324">
        <f t="shared" ref="H61:AJ61" si="22">SUM(H62:H63)</f>
        <v>0</v>
      </c>
      <c r="I61" s="326">
        <f t="shared" si="22"/>
        <v>0</v>
      </c>
      <c r="J61" s="326">
        <f t="shared" si="22"/>
        <v>0</v>
      </c>
      <c r="K61" s="326">
        <f t="shared" si="22"/>
        <v>0</v>
      </c>
      <c r="L61" s="325">
        <f t="shared" si="22"/>
        <v>0</v>
      </c>
      <c r="M61" s="325">
        <f t="shared" si="22"/>
        <v>0</v>
      </c>
      <c r="N61" s="325">
        <f t="shared" si="22"/>
        <v>0</v>
      </c>
      <c r="O61" s="325">
        <f t="shared" si="22"/>
        <v>0</v>
      </c>
      <c r="P61" s="325">
        <f t="shared" si="22"/>
        <v>0</v>
      </c>
      <c r="Q61" s="325">
        <f t="shared" si="22"/>
        <v>0</v>
      </c>
      <c r="R61" s="325">
        <f t="shared" si="22"/>
        <v>0</v>
      </c>
      <c r="S61" s="325">
        <f t="shared" si="22"/>
        <v>0</v>
      </c>
      <c r="T61" s="325">
        <f t="shared" si="22"/>
        <v>0</v>
      </c>
      <c r="U61" s="325">
        <f t="shared" si="22"/>
        <v>0</v>
      </c>
      <c r="V61" s="325">
        <f t="shared" si="22"/>
        <v>0</v>
      </c>
      <c r="W61" s="325">
        <f t="shared" si="22"/>
        <v>0</v>
      </c>
      <c r="X61" s="325">
        <f t="shared" si="22"/>
        <v>0</v>
      </c>
      <c r="Y61" s="325">
        <f t="shared" si="22"/>
        <v>0</v>
      </c>
      <c r="Z61" s="325">
        <f t="shared" si="22"/>
        <v>0</v>
      </c>
      <c r="AA61" s="325">
        <f t="shared" si="22"/>
        <v>0</v>
      </c>
      <c r="AB61" s="325">
        <f t="shared" si="22"/>
        <v>0</v>
      </c>
      <c r="AC61" s="325">
        <f t="shared" si="22"/>
        <v>0</v>
      </c>
      <c r="AD61" s="325">
        <f t="shared" si="22"/>
        <v>0</v>
      </c>
      <c r="AE61" s="325">
        <f t="shared" si="22"/>
        <v>0</v>
      </c>
      <c r="AF61" s="325">
        <f t="shared" si="22"/>
        <v>0</v>
      </c>
      <c r="AG61" s="325">
        <f t="shared" si="22"/>
        <v>0</v>
      </c>
      <c r="AH61" s="325">
        <f t="shared" si="22"/>
        <v>0</v>
      </c>
      <c r="AI61" s="325">
        <f t="shared" si="22"/>
        <v>0</v>
      </c>
      <c r="AJ61" s="325">
        <f t="shared" si="22"/>
        <v>0</v>
      </c>
    </row>
    <row r="62" spans="1:36" x14ac:dyDescent="0.2">
      <c r="A62" s="255"/>
      <c r="B62" s="269" t="s">
        <v>123</v>
      </c>
      <c r="C62" s="252"/>
      <c r="D62" s="252"/>
      <c r="E62" s="252"/>
      <c r="F62" s="253" t="s">
        <v>75</v>
      </c>
      <c r="G62" s="253">
        <v>2</v>
      </c>
      <c r="H62" s="324"/>
      <c r="I62" s="326"/>
      <c r="J62" s="326"/>
      <c r="K62" s="326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59"/>
    </row>
    <row r="63" spans="1:36" x14ac:dyDescent="0.2">
      <c r="A63" s="255"/>
      <c r="B63" s="373" t="s">
        <v>123</v>
      </c>
      <c r="C63" s="328" t="s">
        <v>599</v>
      </c>
      <c r="D63" s="329" t="s">
        <v>123</v>
      </c>
      <c r="E63" s="329"/>
      <c r="F63" s="330" t="s">
        <v>123</v>
      </c>
      <c r="G63" s="330"/>
      <c r="H63" s="323" t="s">
        <v>123</v>
      </c>
      <c r="I63" s="374" t="s">
        <v>123</v>
      </c>
      <c r="J63" s="374" t="s">
        <v>123</v>
      </c>
      <c r="K63" s="374" t="s">
        <v>123</v>
      </c>
      <c r="L63" s="335" t="s">
        <v>123</v>
      </c>
      <c r="M63" s="335" t="s">
        <v>123</v>
      </c>
      <c r="N63" s="335" t="s">
        <v>123</v>
      </c>
      <c r="O63" s="335" t="s">
        <v>123</v>
      </c>
      <c r="P63" s="335" t="s">
        <v>123</v>
      </c>
      <c r="Q63" s="335" t="s">
        <v>123</v>
      </c>
      <c r="R63" s="335" t="s">
        <v>123</v>
      </c>
      <c r="S63" s="335" t="s">
        <v>123</v>
      </c>
      <c r="T63" s="335" t="s">
        <v>123</v>
      </c>
      <c r="U63" s="335" t="s">
        <v>123</v>
      </c>
      <c r="V63" s="335" t="s">
        <v>123</v>
      </c>
      <c r="W63" s="335" t="s">
        <v>123</v>
      </c>
      <c r="X63" s="335" t="s">
        <v>123</v>
      </c>
      <c r="Y63" s="335" t="s">
        <v>123</v>
      </c>
      <c r="Z63" s="335" t="s">
        <v>123</v>
      </c>
      <c r="AA63" s="335" t="s">
        <v>123</v>
      </c>
      <c r="AB63" s="335" t="s">
        <v>123</v>
      </c>
      <c r="AC63" s="335" t="s">
        <v>123</v>
      </c>
      <c r="AD63" s="335" t="s">
        <v>123</v>
      </c>
      <c r="AE63" s="335" t="s">
        <v>123</v>
      </c>
      <c r="AF63" s="335" t="s">
        <v>123</v>
      </c>
      <c r="AG63" s="335" t="s">
        <v>123</v>
      </c>
      <c r="AH63" s="335" t="s">
        <v>123</v>
      </c>
      <c r="AI63" s="335" t="s">
        <v>123</v>
      </c>
      <c r="AJ63" s="361" t="s">
        <v>123</v>
      </c>
    </row>
    <row r="64" spans="1:36" ht="25.5" x14ac:dyDescent="0.2">
      <c r="A64" s="255"/>
      <c r="B64" s="268">
        <f>B61+0.1</f>
        <v>61.70000000000001</v>
      </c>
      <c r="C64" s="383" t="s">
        <v>622</v>
      </c>
      <c r="D64" s="384"/>
      <c r="E64" s="616"/>
      <c r="F64" s="385" t="s">
        <v>621</v>
      </c>
      <c r="G64" s="385">
        <v>2</v>
      </c>
      <c r="H64" s="324">
        <f t="shared" ref="H64:AJ64" si="23">SUM(H65:H66)</f>
        <v>0</v>
      </c>
      <c r="I64" s="326">
        <f t="shared" si="23"/>
        <v>0</v>
      </c>
      <c r="J64" s="326">
        <f t="shared" si="23"/>
        <v>0</v>
      </c>
      <c r="K64" s="326">
        <f t="shared" si="23"/>
        <v>0</v>
      </c>
      <c r="L64" s="325">
        <f t="shared" si="23"/>
        <v>0</v>
      </c>
      <c r="M64" s="325">
        <f t="shared" si="23"/>
        <v>0</v>
      </c>
      <c r="N64" s="325">
        <f t="shared" si="23"/>
        <v>0</v>
      </c>
      <c r="O64" s="325">
        <f t="shared" si="23"/>
        <v>0</v>
      </c>
      <c r="P64" s="325">
        <f t="shared" si="23"/>
        <v>0</v>
      </c>
      <c r="Q64" s="325">
        <f t="shared" si="23"/>
        <v>0</v>
      </c>
      <c r="R64" s="325">
        <f t="shared" si="23"/>
        <v>0</v>
      </c>
      <c r="S64" s="325">
        <f t="shared" si="23"/>
        <v>0</v>
      </c>
      <c r="T64" s="325">
        <f t="shared" si="23"/>
        <v>0</v>
      </c>
      <c r="U64" s="325">
        <f t="shared" si="23"/>
        <v>0</v>
      </c>
      <c r="V64" s="325">
        <f t="shared" si="23"/>
        <v>0</v>
      </c>
      <c r="W64" s="325">
        <f t="shared" si="23"/>
        <v>0</v>
      </c>
      <c r="X64" s="325">
        <f t="shared" si="23"/>
        <v>0</v>
      </c>
      <c r="Y64" s="325">
        <f t="shared" si="23"/>
        <v>0</v>
      </c>
      <c r="Z64" s="325">
        <f t="shared" si="23"/>
        <v>0</v>
      </c>
      <c r="AA64" s="325">
        <f t="shared" si="23"/>
        <v>0</v>
      </c>
      <c r="AB64" s="325">
        <f t="shared" si="23"/>
        <v>0</v>
      </c>
      <c r="AC64" s="325">
        <f t="shared" si="23"/>
        <v>0</v>
      </c>
      <c r="AD64" s="325">
        <f t="shared" si="23"/>
        <v>0</v>
      </c>
      <c r="AE64" s="325">
        <f t="shared" si="23"/>
        <v>0</v>
      </c>
      <c r="AF64" s="325">
        <f t="shared" si="23"/>
        <v>0</v>
      </c>
      <c r="AG64" s="325">
        <f t="shared" si="23"/>
        <v>0</v>
      </c>
      <c r="AH64" s="325">
        <f t="shared" si="23"/>
        <v>0</v>
      </c>
      <c r="AI64" s="325">
        <f t="shared" si="23"/>
        <v>0</v>
      </c>
      <c r="AJ64" s="325">
        <f t="shared" si="23"/>
        <v>0</v>
      </c>
    </row>
    <row r="65" spans="1:36" x14ac:dyDescent="0.2">
      <c r="A65" s="255"/>
      <c r="B65" s="269" t="s">
        <v>123</v>
      </c>
      <c r="C65" s="252"/>
      <c r="D65" s="252"/>
      <c r="E65" s="252"/>
      <c r="F65" s="253" t="s">
        <v>75</v>
      </c>
      <c r="G65" s="253">
        <v>2</v>
      </c>
      <c r="H65" s="324"/>
      <c r="I65" s="326"/>
      <c r="J65" s="326"/>
      <c r="K65" s="326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59"/>
    </row>
    <row r="66" spans="1:36" x14ac:dyDescent="0.2">
      <c r="A66" s="255"/>
      <c r="B66" s="373" t="s">
        <v>123</v>
      </c>
      <c r="C66" s="328" t="s">
        <v>599</v>
      </c>
      <c r="D66" s="329" t="s">
        <v>123</v>
      </c>
      <c r="E66" s="329"/>
      <c r="F66" s="330" t="s">
        <v>123</v>
      </c>
      <c r="G66" s="330"/>
      <c r="H66" s="323" t="s">
        <v>123</v>
      </c>
      <c r="I66" s="374" t="s">
        <v>123</v>
      </c>
      <c r="J66" s="374" t="s">
        <v>123</v>
      </c>
      <c r="K66" s="374" t="s">
        <v>123</v>
      </c>
      <c r="L66" s="335" t="s">
        <v>123</v>
      </c>
      <c r="M66" s="335" t="s">
        <v>123</v>
      </c>
      <c r="N66" s="335" t="s">
        <v>123</v>
      </c>
      <c r="O66" s="335" t="s">
        <v>123</v>
      </c>
      <c r="P66" s="335" t="s">
        <v>123</v>
      </c>
      <c r="Q66" s="335" t="s">
        <v>123</v>
      </c>
      <c r="R66" s="335" t="s">
        <v>123</v>
      </c>
      <c r="S66" s="335" t="s">
        <v>123</v>
      </c>
      <c r="T66" s="335" t="s">
        <v>123</v>
      </c>
      <c r="U66" s="335" t="s">
        <v>123</v>
      </c>
      <c r="V66" s="335" t="s">
        <v>123</v>
      </c>
      <c r="W66" s="335" t="s">
        <v>123</v>
      </c>
      <c r="X66" s="335" t="s">
        <v>123</v>
      </c>
      <c r="Y66" s="335" t="s">
        <v>123</v>
      </c>
      <c r="Z66" s="335" t="s">
        <v>123</v>
      </c>
      <c r="AA66" s="335" t="s">
        <v>123</v>
      </c>
      <c r="AB66" s="335" t="s">
        <v>123</v>
      </c>
      <c r="AC66" s="335" t="s">
        <v>123</v>
      </c>
      <c r="AD66" s="335" t="s">
        <v>123</v>
      </c>
      <c r="AE66" s="335" t="s">
        <v>123</v>
      </c>
      <c r="AF66" s="335" t="s">
        <v>123</v>
      </c>
      <c r="AG66" s="335" t="s">
        <v>123</v>
      </c>
      <c r="AH66" s="335" t="s">
        <v>123</v>
      </c>
      <c r="AI66" s="335" t="s">
        <v>123</v>
      </c>
      <c r="AJ66" s="361" t="s">
        <v>123</v>
      </c>
    </row>
    <row r="67" spans="1:36" ht="25.5" x14ac:dyDescent="0.2">
      <c r="A67" s="255"/>
      <c r="B67" s="268">
        <f>B64+0.1</f>
        <v>61.800000000000011</v>
      </c>
      <c r="C67" s="383" t="s">
        <v>623</v>
      </c>
      <c r="D67" s="384"/>
      <c r="E67" s="616"/>
      <c r="F67" s="385" t="s">
        <v>621</v>
      </c>
      <c r="G67" s="385">
        <v>2</v>
      </c>
      <c r="H67" s="324">
        <f t="shared" ref="H67:AJ67" si="24">SUM(H68:H69)</f>
        <v>0</v>
      </c>
      <c r="I67" s="326">
        <f t="shared" si="24"/>
        <v>0</v>
      </c>
      <c r="J67" s="326">
        <f t="shared" si="24"/>
        <v>0</v>
      </c>
      <c r="K67" s="326">
        <f t="shared" si="24"/>
        <v>0</v>
      </c>
      <c r="L67" s="325">
        <f t="shared" si="24"/>
        <v>0</v>
      </c>
      <c r="M67" s="325">
        <f t="shared" si="24"/>
        <v>0</v>
      </c>
      <c r="N67" s="325">
        <f t="shared" si="24"/>
        <v>0</v>
      </c>
      <c r="O67" s="325">
        <f t="shared" si="24"/>
        <v>0</v>
      </c>
      <c r="P67" s="325">
        <f t="shared" si="24"/>
        <v>0</v>
      </c>
      <c r="Q67" s="325">
        <f t="shared" si="24"/>
        <v>0.11888524089275895</v>
      </c>
      <c r="R67" s="325">
        <f t="shared" si="24"/>
        <v>0.11645787579529605</v>
      </c>
      <c r="S67" s="325">
        <f t="shared" si="24"/>
        <v>0.11426538164444119</v>
      </c>
      <c r="T67" s="325">
        <f t="shared" si="24"/>
        <v>0.1121118648263521</v>
      </c>
      <c r="U67" s="325">
        <f t="shared" si="24"/>
        <v>0.10999653612793642</v>
      </c>
      <c r="V67" s="325">
        <f t="shared" si="24"/>
        <v>0.10791875752888945</v>
      </c>
      <c r="W67" s="325">
        <f t="shared" si="24"/>
        <v>0.10587773988673543</v>
      </c>
      <c r="X67" s="325">
        <f t="shared" si="24"/>
        <v>0.103872783042468</v>
      </c>
      <c r="Y67" s="325">
        <f t="shared" si="24"/>
        <v>0.10190325594104133</v>
      </c>
      <c r="Z67" s="325">
        <f t="shared" si="24"/>
        <v>9.9968448340849198E-2</v>
      </c>
      <c r="AA67" s="325">
        <f t="shared" si="24"/>
        <v>9.8067729496625247E-2</v>
      </c>
      <c r="AB67" s="325">
        <f t="shared" si="24"/>
        <v>9.6200468553655022E-2</v>
      </c>
      <c r="AC67" s="325">
        <f t="shared" si="24"/>
        <v>9.4366034852206293E-2</v>
      </c>
      <c r="AD67" s="325">
        <f t="shared" si="24"/>
        <v>9.2563797575522938E-2</v>
      </c>
      <c r="AE67" s="325">
        <f t="shared" si="24"/>
        <v>9.0793125900478514E-2</v>
      </c>
      <c r="AF67" s="325">
        <f t="shared" si="24"/>
        <v>8.9053468280390735E-2</v>
      </c>
      <c r="AG67" s="325">
        <f t="shared" si="24"/>
        <v>8.7344193845986504E-2</v>
      </c>
      <c r="AH67" s="325">
        <f t="shared" si="24"/>
        <v>8.5664750988336286E-2</v>
      </c>
      <c r="AI67" s="325">
        <f t="shared" si="24"/>
        <v>8.4014667360301817E-2</v>
      </c>
      <c r="AJ67" s="325">
        <f t="shared" si="24"/>
        <v>8.2393311952879286E-2</v>
      </c>
    </row>
    <row r="68" spans="1:36" x14ac:dyDescent="0.2">
      <c r="A68" s="255"/>
      <c r="B68" s="269" t="s">
        <v>123</v>
      </c>
      <c r="C68" s="450" t="s">
        <v>797</v>
      </c>
      <c r="D68" s="450" t="s">
        <v>814</v>
      </c>
      <c r="E68" s="252"/>
      <c r="F68" s="253" t="s">
        <v>75</v>
      </c>
      <c r="G68" s="253">
        <v>2</v>
      </c>
      <c r="H68" s="324"/>
      <c r="I68" s="326"/>
      <c r="J68" s="326"/>
      <c r="K68" s="326"/>
      <c r="L68" s="449">
        <v>0</v>
      </c>
      <c r="M68" s="449">
        <v>0</v>
      </c>
      <c r="N68" s="449">
        <v>0</v>
      </c>
      <c r="O68" s="449">
        <v>0</v>
      </c>
      <c r="P68" s="449">
        <v>0</v>
      </c>
      <c r="Q68" s="449">
        <v>0.11888524089275895</v>
      </c>
      <c r="R68" s="449">
        <v>0.11645787579529605</v>
      </c>
      <c r="S68" s="449">
        <v>0.11426538164444119</v>
      </c>
      <c r="T68" s="449">
        <v>0.1121118648263521</v>
      </c>
      <c r="U68" s="449">
        <v>0.10999653612793642</v>
      </c>
      <c r="V68" s="449">
        <v>0.10791875752888945</v>
      </c>
      <c r="W68" s="449">
        <v>0.10587773988673543</v>
      </c>
      <c r="X68" s="449">
        <v>0.103872783042468</v>
      </c>
      <c r="Y68" s="449">
        <v>0.10190325594104133</v>
      </c>
      <c r="Z68" s="449">
        <v>9.9968448340849198E-2</v>
      </c>
      <c r="AA68" s="449">
        <v>9.8067729496625247E-2</v>
      </c>
      <c r="AB68" s="449">
        <v>9.6200468553655022E-2</v>
      </c>
      <c r="AC68" s="449">
        <v>9.4366034852206293E-2</v>
      </c>
      <c r="AD68" s="449">
        <v>9.2563797575522938E-2</v>
      </c>
      <c r="AE68" s="449">
        <v>9.0793125900478514E-2</v>
      </c>
      <c r="AF68" s="449">
        <v>8.9053468280390735E-2</v>
      </c>
      <c r="AG68" s="449">
        <v>8.7344193845986504E-2</v>
      </c>
      <c r="AH68" s="449">
        <v>8.5664750988336286E-2</v>
      </c>
      <c r="AI68" s="449">
        <v>8.4014667360301817E-2</v>
      </c>
      <c r="AJ68" s="459">
        <v>8.2393311952879286E-2</v>
      </c>
    </row>
    <row r="69" spans="1:36" x14ac:dyDescent="0.2">
      <c r="A69" s="255"/>
      <c r="B69" s="373" t="s">
        <v>123</v>
      </c>
      <c r="C69" s="328" t="s">
        <v>599</v>
      </c>
      <c r="D69" s="329" t="s">
        <v>123</v>
      </c>
      <c r="E69" s="329"/>
      <c r="F69" s="330" t="s">
        <v>123</v>
      </c>
      <c r="G69" s="330"/>
      <c r="H69" s="323" t="s">
        <v>123</v>
      </c>
      <c r="I69" s="374" t="s">
        <v>123</v>
      </c>
      <c r="J69" s="374" t="s">
        <v>123</v>
      </c>
      <c r="K69" s="374" t="s">
        <v>123</v>
      </c>
      <c r="L69" s="335" t="s">
        <v>123</v>
      </c>
      <c r="M69" s="335" t="s">
        <v>123</v>
      </c>
      <c r="N69" s="335" t="s">
        <v>123</v>
      </c>
      <c r="O69" s="335" t="s">
        <v>123</v>
      </c>
      <c r="P69" s="335" t="s">
        <v>123</v>
      </c>
      <c r="Q69" s="335" t="s">
        <v>123</v>
      </c>
      <c r="R69" s="335" t="s">
        <v>123</v>
      </c>
      <c r="S69" s="335" t="s">
        <v>123</v>
      </c>
      <c r="T69" s="335" t="s">
        <v>123</v>
      </c>
      <c r="U69" s="335" t="s">
        <v>123</v>
      </c>
      <c r="V69" s="335" t="s">
        <v>123</v>
      </c>
      <c r="W69" s="335" t="s">
        <v>123</v>
      </c>
      <c r="X69" s="335" t="s">
        <v>123</v>
      </c>
      <c r="Y69" s="335" t="s">
        <v>123</v>
      </c>
      <c r="Z69" s="335" t="s">
        <v>123</v>
      </c>
      <c r="AA69" s="335" t="s">
        <v>123</v>
      </c>
      <c r="AB69" s="335" t="s">
        <v>123</v>
      </c>
      <c r="AC69" s="335" t="s">
        <v>123</v>
      </c>
      <c r="AD69" s="335" t="s">
        <v>123</v>
      </c>
      <c r="AE69" s="335" t="s">
        <v>123</v>
      </c>
      <c r="AF69" s="335" t="s">
        <v>123</v>
      </c>
      <c r="AG69" s="335" t="s">
        <v>123</v>
      </c>
      <c r="AH69" s="335" t="s">
        <v>123</v>
      </c>
      <c r="AI69" s="335" t="s">
        <v>123</v>
      </c>
      <c r="AJ69" s="361" t="s">
        <v>123</v>
      </c>
    </row>
    <row r="70" spans="1:36" ht="25.5" x14ac:dyDescent="0.2">
      <c r="A70" s="255"/>
      <c r="B70" s="268">
        <f>B67+0.1</f>
        <v>61.900000000000013</v>
      </c>
      <c r="C70" s="383" t="s">
        <v>624</v>
      </c>
      <c r="D70" s="271"/>
      <c r="E70" s="617"/>
      <c r="F70" s="385" t="s">
        <v>621</v>
      </c>
      <c r="G70" s="385">
        <v>2</v>
      </c>
      <c r="H70" s="324">
        <f t="shared" ref="H70:AJ70" si="25">SUM(H71:H72)</f>
        <v>0</v>
      </c>
      <c r="I70" s="326">
        <f t="shared" si="25"/>
        <v>0</v>
      </c>
      <c r="J70" s="326">
        <f t="shared" si="25"/>
        <v>0</v>
      </c>
      <c r="K70" s="326">
        <f t="shared" si="25"/>
        <v>0</v>
      </c>
      <c r="L70" s="325">
        <f t="shared" si="25"/>
        <v>0</v>
      </c>
      <c r="M70" s="325">
        <f t="shared" si="25"/>
        <v>0</v>
      </c>
      <c r="N70" s="325">
        <f t="shared" si="25"/>
        <v>0</v>
      </c>
      <c r="O70" s="325">
        <f t="shared" si="25"/>
        <v>0</v>
      </c>
      <c r="P70" s="325">
        <f t="shared" si="25"/>
        <v>0</v>
      </c>
      <c r="Q70" s="325">
        <f t="shared" si="25"/>
        <v>-0.12869006317430765</v>
      </c>
      <c r="R70" s="325">
        <f t="shared" si="25"/>
        <v>-0.12645787579529605</v>
      </c>
      <c r="S70" s="325">
        <f t="shared" si="25"/>
        <v>-0.12426538164444119</v>
      </c>
      <c r="T70" s="325">
        <f t="shared" si="25"/>
        <v>-0.1221118648263521</v>
      </c>
      <c r="U70" s="325">
        <f t="shared" si="25"/>
        <v>-0.11999653612793641</v>
      </c>
      <c r="V70" s="325">
        <f t="shared" si="25"/>
        <v>-0.11791875752888945</v>
      </c>
      <c r="W70" s="325">
        <f t="shared" si="25"/>
        <v>-0.11587773988673543</v>
      </c>
      <c r="X70" s="325">
        <f t="shared" si="25"/>
        <v>-0.11387278304246799</v>
      </c>
      <c r="Y70" s="325">
        <f t="shared" si="25"/>
        <v>-0.11190325594104132</v>
      </c>
      <c r="Z70" s="325">
        <f t="shared" si="25"/>
        <v>-0.10996844834084919</v>
      </c>
      <c r="AA70" s="325">
        <f t="shared" si="25"/>
        <v>-0.10806772949662524</v>
      </c>
      <c r="AB70" s="325">
        <f t="shared" si="25"/>
        <v>-0.10620046855365502</v>
      </c>
      <c r="AC70" s="325">
        <f t="shared" si="25"/>
        <v>-0.10436603485220629</v>
      </c>
      <c r="AD70" s="325">
        <f t="shared" si="25"/>
        <v>-0.10256379757552293</v>
      </c>
      <c r="AE70" s="325">
        <f t="shared" si="25"/>
        <v>-0.10079312590047851</v>
      </c>
      <c r="AF70" s="325">
        <f t="shared" si="25"/>
        <v>-9.905346828039073E-2</v>
      </c>
      <c r="AG70" s="325">
        <f t="shared" si="25"/>
        <v>-9.7344193845986499E-2</v>
      </c>
      <c r="AH70" s="325">
        <f t="shared" si="25"/>
        <v>-9.5664750988336281E-2</v>
      </c>
      <c r="AI70" s="325">
        <f t="shared" si="25"/>
        <v>-9.4014667360301812E-2</v>
      </c>
      <c r="AJ70" s="325">
        <f t="shared" si="25"/>
        <v>-9.2393311952879281E-2</v>
      </c>
    </row>
    <row r="71" spans="1:36" x14ac:dyDescent="0.2">
      <c r="A71" s="255"/>
      <c r="B71" s="269" t="s">
        <v>123</v>
      </c>
      <c r="C71" s="450" t="s">
        <v>797</v>
      </c>
      <c r="D71" s="450" t="s">
        <v>814</v>
      </c>
      <c r="E71" s="252"/>
      <c r="F71" s="253" t="s">
        <v>75</v>
      </c>
      <c r="G71" s="253">
        <v>2</v>
      </c>
      <c r="H71" s="324"/>
      <c r="I71" s="326"/>
      <c r="J71" s="326"/>
      <c r="K71" s="326"/>
      <c r="L71" s="449">
        <v>0</v>
      </c>
      <c r="M71" s="449">
        <v>0</v>
      </c>
      <c r="N71" s="449">
        <v>0</v>
      </c>
      <c r="O71" s="449">
        <v>0</v>
      </c>
      <c r="P71" s="449">
        <v>0</v>
      </c>
      <c r="Q71" s="449">
        <v>-0.12869006317430765</v>
      </c>
      <c r="R71" s="449">
        <v>-0.12645787579529605</v>
      </c>
      <c r="S71" s="449">
        <v>-0.12426538164444119</v>
      </c>
      <c r="T71" s="449">
        <v>-0.1221118648263521</v>
      </c>
      <c r="U71" s="449">
        <v>-0.11999653612793641</v>
      </c>
      <c r="V71" s="449">
        <v>-0.11791875752888945</v>
      </c>
      <c r="W71" s="449">
        <v>-0.11587773988673543</v>
      </c>
      <c r="X71" s="449">
        <v>-0.11387278304246799</v>
      </c>
      <c r="Y71" s="449">
        <v>-0.11190325594104132</v>
      </c>
      <c r="Z71" s="449">
        <v>-0.10996844834084919</v>
      </c>
      <c r="AA71" s="449">
        <v>-0.10806772949662524</v>
      </c>
      <c r="AB71" s="449">
        <v>-0.10620046855365502</v>
      </c>
      <c r="AC71" s="449">
        <v>-0.10436603485220629</v>
      </c>
      <c r="AD71" s="449">
        <v>-0.10256379757552293</v>
      </c>
      <c r="AE71" s="449">
        <v>-0.10079312590047851</v>
      </c>
      <c r="AF71" s="449">
        <v>-9.905346828039073E-2</v>
      </c>
      <c r="AG71" s="449">
        <v>-9.7344193845986499E-2</v>
      </c>
      <c r="AH71" s="449">
        <v>-9.5664750988336281E-2</v>
      </c>
      <c r="AI71" s="449">
        <v>-9.4014667360301812E-2</v>
      </c>
      <c r="AJ71" s="459">
        <v>-9.2393311952879281E-2</v>
      </c>
    </row>
    <row r="72" spans="1:36" x14ac:dyDescent="0.2">
      <c r="A72" s="255"/>
      <c r="B72" s="373" t="s">
        <v>123</v>
      </c>
      <c r="C72" s="328" t="s">
        <v>599</v>
      </c>
      <c r="D72" s="329" t="s">
        <v>123</v>
      </c>
      <c r="E72" s="329"/>
      <c r="F72" s="330" t="s">
        <v>123</v>
      </c>
      <c r="G72" s="330"/>
      <c r="H72" s="323" t="s">
        <v>123</v>
      </c>
      <c r="I72" s="374" t="s">
        <v>123</v>
      </c>
      <c r="J72" s="374" t="s">
        <v>123</v>
      </c>
      <c r="K72" s="374" t="s">
        <v>123</v>
      </c>
      <c r="L72" s="335" t="s">
        <v>123</v>
      </c>
      <c r="M72" s="335" t="s">
        <v>123</v>
      </c>
      <c r="N72" s="335" t="s">
        <v>123</v>
      </c>
      <c r="O72" s="335" t="s">
        <v>123</v>
      </c>
      <c r="P72" s="335" t="s">
        <v>123</v>
      </c>
      <c r="Q72" s="335" t="s">
        <v>123</v>
      </c>
      <c r="R72" s="335" t="s">
        <v>123</v>
      </c>
      <c r="S72" s="335" t="s">
        <v>123</v>
      </c>
      <c r="T72" s="335" t="s">
        <v>123</v>
      </c>
      <c r="U72" s="335" t="s">
        <v>123</v>
      </c>
      <c r="V72" s="335" t="s">
        <v>123</v>
      </c>
      <c r="W72" s="335" t="s">
        <v>123</v>
      </c>
      <c r="X72" s="335" t="s">
        <v>123</v>
      </c>
      <c r="Y72" s="335" t="s">
        <v>123</v>
      </c>
      <c r="Z72" s="335" t="s">
        <v>123</v>
      </c>
      <c r="AA72" s="335" t="s">
        <v>123</v>
      </c>
      <c r="AB72" s="335" t="s">
        <v>123</v>
      </c>
      <c r="AC72" s="335" t="s">
        <v>123</v>
      </c>
      <c r="AD72" s="335" t="s">
        <v>123</v>
      </c>
      <c r="AE72" s="335" t="s">
        <v>123</v>
      </c>
      <c r="AF72" s="335" t="s">
        <v>123</v>
      </c>
      <c r="AG72" s="335" t="s">
        <v>123</v>
      </c>
      <c r="AH72" s="335" t="s">
        <v>123</v>
      </c>
      <c r="AI72" s="335" t="s">
        <v>123</v>
      </c>
      <c r="AJ72" s="361" t="s">
        <v>123</v>
      </c>
    </row>
    <row r="73" spans="1:36" ht="25.5" x14ac:dyDescent="0.2">
      <c r="A73" s="255"/>
      <c r="B73" s="272">
        <f>B45</f>
        <v>61.1</v>
      </c>
      <c r="C73" s="383" t="s">
        <v>625</v>
      </c>
      <c r="D73" s="384"/>
      <c r="E73" s="616"/>
      <c r="F73" s="385" t="s">
        <v>621</v>
      </c>
      <c r="G73" s="385">
        <v>2</v>
      </c>
      <c r="H73" s="324">
        <f t="shared" ref="H73:AJ73" si="26">SUM(H74:H75)</f>
        <v>0</v>
      </c>
      <c r="I73" s="326">
        <f t="shared" si="26"/>
        <v>0</v>
      </c>
      <c r="J73" s="326">
        <f t="shared" si="26"/>
        <v>0</v>
      </c>
      <c r="K73" s="326">
        <f t="shared" si="26"/>
        <v>0</v>
      </c>
      <c r="L73" s="325">
        <f t="shared" si="26"/>
        <v>0</v>
      </c>
      <c r="M73" s="325">
        <f t="shared" si="26"/>
        <v>0</v>
      </c>
      <c r="N73" s="325">
        <f t="shared" si="26"/>
        <v>0</v>
      </c>
      <c r="O73" s="325">
        <f t="shared" si="26"/>
        <v>0</v>
      </c>
      <c r="P73" s="325">
        <f t="shared" si="26"/>
        <v>0</v>
      </c>
      <c r="Q73" s="325">
        <f t="shared" si="26"/>
        <v>0</v>
      </c>
      <c r="R73" s="325">
        <f t="shared" si="26"/>
        <v>0</v>
      </c>
      <c r="S73" s="325">
        <f t="shared" si="26"/>
        <v>0</v>
      </c>
      <c r="T73" s="325">
        <f t="shared" si="26"/>
        <v>0</v>
      </c>
      <c r="U73" s="325">
        <f t="shared" si="26"/>
        <v>0</v>
      </c>
      <c r="V73" s="325">
        <f t="shared" si="26"/>
        <v>0</v>
      </c>
      <c r="W73" s="325">
        <f t="shared" si="26"/>
        <v>0</v>
      </c>
      <c r="X73" s="325">
        <f t="shared" si="26"/>
        <v>0</v>
      </c>
      <c r="Y73" s="325">
        <f t="shared" si="26"/>
        <v>0</v>
      </c>
      <c r="Z73" s="325">
        <f t="shared" si="26"/>
        <v>0</v>
      </c>
      <c r="AA73" s="325">
        <f t="shared" si="26"/>
        <v>0</v>
      </c>
      <c r="AB73" s="325">
        <f t="shared" si="26"/>
        <v>0</v>
      </c>
      <c r="AC73" s="325">
        <f t="shared" si="26"/>
        <v>0</v>
      </c>
      <c r="AD73" s="325">
        <f t="shared" si="26"/>
        <v>0</v>
      </c>
      <c r="AE73" s="325">
        <f t="shared" si="26"/>
        <v>0</v>
      </c>
      <c r="AF73" s="325">
        <f t="shared" si="26"/>
        <v>0</v>
      </c>
      <c r="AG73" s="325">
        <f t="shared" si="26"/>
        <v>0</v>
      </c>
      <c r="AH73" s="325">
        <f t="shared" si="26"/>
        <v>0</v>
      </c>
      <c r="AI73" s="325">
        <f t="shared" si="26"/>
        <v>0</v>
      </c>
      <c r="AJ73" s="325">
        <f t="shared" si="26"/>
        <v>0</v>
      </c>
    </row>
    <row r="74" spans="1:36" x14ac:dyDescent="0.2">
      <c r="A74" s="255"/>
      <c r="B74" s="269" t="s">
        <v>123</v>
      </c>
      <c r="C74" s="252"/>
      <c r="D74" s="252"/>
      <c r="E74" s="252"/>
      <c r="F74" s="253" t="s">
        <v>75</v>
      </c>
      <c r="G74" s="253">
        <v>2</v>
      </c>
      <c r="H74" s="324"/>
      <c r="I74" s="326"/>
      <c r="J74" s="326"/>
      <c r="K74" s="326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59"/>
    </row>
    <row r="75" spans="1:36" ht="15.75" thickBot="1" x14ac:dyDescent="0.25">
      <c r="A75" s="255"/>
      <c r="B75" s="386" t="s">
        <v>123</v>
      </c>
      <c r="C75" s="328" t="s">
        <v>599</v>
      </c>
      <c r="D75" s="329" t="s">
        <v>123</v>
      </c>
      <c r="E75" s="618"/>
      <c r="F75" s="387" t="s">
        <v>123</v>
      </c>
      <c r="G75" s="387"/>
      <c r="H75" s="375" t="s">
        <v>123</v>
      </c>
      <c r="I75" s="388" t="s">
        <v>123</v>
      </c>
      <c r="J75" s="388" t="s">
        <v>123</v>
      </c>
      <c r="K75" s="388" t="s">
        <v>123</v>
      </c>
      <c r="L75" s="376" t="s">
        <v>123</v>
      </c>
      <c r="M75" s="376" t="s">
        <v>123</v>
      </c>
      <c r="N75" s="376" t="s">
        <v>123</v>
      </c>
      <c r="O75" s="376" t="s">
        <v>123</v>
      </c>
      <c r="P75" s="376" t="s">
        <v>123</v>
      </c>
      <c r="Q75" s="376" t="s">
        <v>123</v>
      </c>
      <c r="R75" s="376" t="s">
        <v>123</v>
      </c>
      <c r="S75" s="376" t="s">
        <v>123</v>
      </c>
      <c r="T75" s="376" t="s">
        <v>123</v>
      </c>
      <c r="U75" s="376" t="s">
        <v>123</v>
      </c>
      <c r="V75" s="376" t="s">
        <v>123</v>
      </c>
      <c r="W75" s="376" t="s">
        <v>123</v>
      </c>
      <c r="X75" s="376" t="s">
        <v>123</v>
      </c>
      <c r="Y75" s="376" t="s">
        <v>123</v>
      </c>
      <c r="Z75" s="376" t="s">
        <v>123</v>
      </c>
      <c r="AA75" s="376" t="s">
        <v>123</v>
      </c>
      <c r="AB75" s="376" t="s">
        <v>123</v>
      </c>
      <c r="AC75" s="376" t="s">
        <v>123</v>
      </c>
      <c r="AD75" s="376" t="s">
        <v>123</v>
      </c>
      <c r="AE75" s="376" t="s">
        <v>123</v>
      </c>
      <c r="AF75" s="376" t="s">
        <v>123</v>
      </c>
      <c r="AG75" s="376" t="s">
        <v>123</v>
      </c>
      <c r="AH75" s="376" t="s">
        <v>123</v>
      </c>
      <c r="AI75" s="376" t="s">
        <v>123</v>
      </c>
      <c r="AJ75" s="377" t="s">
        <v>123</v>
      </c>
    </row>
    <row r="76" spans="1:36" x14ac:dyDescent="0.2">
      <c r="A76" s="255"/>
      <c r="B76" s="247"/>
      <c r="C76" s="255"/>
      <c r="D76" s="273"/>
      <c r="E76" s="273"/>
      <c r="F76" s="235"/>
      <c r="G76" s="235"/>
      <c r="H76" s="235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</row>
    <row r="77" spans="1:36" x14ac:dyDescent="0.2">
      <c r="A77" s="255"/>
      <c r="B77" s="247"/>
      <c r="C77" s="159" t="str">
        <f>'TITLE PAGE'!B9</f>
        <v>Company:</v>
      </c>
      <c r="D77" s="275" t="str">
        <f>'TITLE PAGE'!D9</f>
        <v>Severn Trent Water</v>
      </c>
      <c r="E77" s="619"/>
      <c r="F77" s="235"/>
      <c r="G77" s="235"/>
      <c r="H77" s="235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</row>
    <row r="78" spans="1:36" x14ac:dyDescent="0.2">
      <c r="A78" s="255"/>
      <c r="B78" s="247"/>
      <c r="C78" s="163" t="str">
        <f>'TITLE PAGE'!B10</f>
        <v>Resource Zone Name:</v>
      </c>
      <c r="D78" s="168" t="str">
        <f>'TITLE PAGE'!D10</f>
        <v>Rutland</v>
      </c>
      <c r="E78" s="619"/>
      <c r="F78" s="235"/>
      <c r="G78" s="235"/>
      <c r="H78" s="235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</row>
    <row r="79" spans="1:36" x14ac:dyDescent="0.2">
      <c r="A79" s="255"/>
      <c r="B79" s="247"/>
      <c r="C79" s="163" t="str">
        <f>'TITLE PAGE'!B11</f>
        <v>Resource Zone Number:</v>
      </c>
      <c r="D79" s="168">
        <f>'TITLE PAGE'!D11</f>
        <v>9</v>
      </c>
      <c r="E79" s="619"/>
      <c r="F79" s="235"/>
      <c r="G79" s="235"/>
      <c r="H79" s="235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</row>
    <row r="80" spans="1:36" x14ac:dyDescent="0.2">
      <c r="A80" s="255"/>
      <c r="B80" s="247"/>
      <c r="C80" s="163" t="str">
        <f>'TITLE PAGE'!B12</f>
        <v xml:space="preserve">Planning Scenario Name:                                                                     </v>
      </c>
      <c r="D80" s="168" t="str">
        <f>'TITLE PAGE'!D12</f>
        <v>Dry Year Annual Average</v>
      </c>
      <c r="E80" s="619"/>
      <c r="F80" s="235"/>
      <c r="G80" s="235"/>
      <c r="H80" s="235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</row>
    <row r="81" spans="1:36" x14ac:dyDescent="0.2">
      <c r="A81" s="255"/>
      <c r="B81" s="255"/>
      <c r="C81" s="171" t="str">
        <f>'TITLE PAGE'!B13</f>
        <v xml:space="preserve">Chosen Level of Service:  </v>
      </c>
      <c r="D81" s="276" t="str">
        <f>'TITLE PAGE'!D13</f>
        <v>No more than 3 in 100 Temporary Use Bans</v>
      </c>
      <c r="E81" s="619"/>
      <c r="F81" s="235"/>
      <c r="G81" s="235"/>
      <c r="H81" s="235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</row>
    <row r="82" spans="1:36" x14ac:dyDescent="0.2">
      <c r="A82" s="255"/>
      <c r="B82" s="255"/>
      <c r="C82" s="255"/>
      <c r="D82" s="255"/>
      <c r="E82" s="255"/>
      <c r="F82" s="235"/>
      <c r="G82" s="235"/>
      <c r="H82" s="235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</row>
  </sheetData>
  <sheetProtection algorithmName="SHA-512" hashValue="HE6Co8oiMW6OZo6ZsZDXuzeHXeGuj66v2bN+N9vINUs1I3jmikqkdgtZ0KT9/OQHSxvCYztgGfqABzaY3geGag==" saltValue="Pr6B1RsaKDosdTjxrcmy1w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80" zoomScaleNormal="80" workbookViewId="0">
      <selection activeCell="H35" sqref="H35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4.21875" customWidth="1"/>
    <col min="6" max="6" width="6.109375" customWidth="1"/>
    <col min="7" max="7" width="8.4414062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243" max="243" width="2.109375" customWidth="1"/>
    <col min="244" max="244" width="7.88671875" customWidth="1"/>
    <col min="245" max="245" width="5.6640625" customWidth="1"/>
    <col min="246" max="246" width="39.77734375" customWidth="1"/>
    <col min="247" max="247" width="34.21875" customWidth="1"/>
    <col min="248" max="248" width="6.109375" customWidth="1"/>
    <col min="249" max="249" width="8.44140625" customWidth="1"/>
    <col min="250" max="250" width="15.44140625" customWidth="1"/>
    <col min="251" max="251" width="12.21875" customWidth="1"/>
    <col min="252" max="252" width="12.6640625" customWidth="1"/>
    <col min="253" max="253" width="12" customWidth="1"/>
    <col min="254" max="278" width="11.44140625" customWidth="1"/>
    <col min="499" max="499" width="2.109375" customWidth="1"/>
    <col min="500" max="500" width="7.88671875" customWidth="1"/>
    <col min="501" max="501" width="5.6640625" customWidth="1"/>
    <col min="502" max="502" width="39.77734375" customWidth="1"/>
    <col min="503" max="503" width="34.21875" customWidth="1"/>
    <col min="504" max="504" width="6.109375" customWidth="1"/>
    <col min="505" max="505" width="8.44140625" customWidth="1"/>
    <col min="506" max="506" width="15.44140625" customWidth="1"/>
    <col min="507" max="507" width="12.21875" customWidth="1"/>
    <col min="508" max="508" width="12.6640625" customWidth="1"/>
    <col min="509" max="509" width="12" customWidth="1"/>
    <col min="510" max="534" width="11.44140625" customWidth="1"/>
    <col min="755" max="755" width="2.109375" customWidth="1"/>
    <col min="756" max="756" width="7.88671875" customWidth="1"/>
    <col min="757" max="757" width="5.6640625" customWidth="1"/>
    <col min="758" max="758" width="39.77734375" customWidth="1"/>
    <col min="759" max="759" width="34.21875" customWidth="1"/>
    <col min="760" max="760" width="6.109375" customWidth="1"/>
    <col min="761" max="761" width="8.44140625" customWidth="1"/>
    <col min="762" max="762" width="15.44140625" customWidth="1"/>
    <col min="763" max="763" width="12.21875" customWidth="1"/>
    <col min="764" max="764" width="12.6640625" customWidth="1"/>
    <col min="765" max="765" width="12" customWidth="1"/>
    <col min="766" max="790" width="11.44140625" customWidth="1"/>
    <col min="1011" max="1011" width="2.109375" customWidth="1"/>
    <col min="1012" max="1012" width="7.88671875" customWidth="1"/>
    <col min="1013" max="1013" width="5.6640625" customWidth="1"/>
    <col min="1014" max="1014" width="39.77734375" customWidth="1"/>
    <col min="1015" max="1015" width="34.21875" customWidth="1"/>
    <col min="1016" max="1016" width="6.109375" customWidth="1"/>
    <col min="1017" max="1017" width="8.44140625" customWidth="1"/>
    <col min="1018" max="1018" width="15.44140625" customWidth="1"/>
    <col min="1019" max="1019" width="12.21875" customWidth="1"/>
    <col min="1020" max="1020" width="12.6640625" customWidth="1"/>
    <col min="1021" max="1021" width="12" customWidth="1"/>
    <col min="1022" max="1046" width="11.44140625" customWidth="1"/>
    <col min="1267" max="1267" width="2.109375" customWidth="1"/>
    <col min="1268" max="1268" width="7.88671875" customWidth="1"/>
    <col min="1269" max="1269" width="5.6640625" customWidth="1"/>
    <col min="1270" max="1270" width="39.77734375" customWidth="1"/>
    <col min="1271" max="1271" width="34.21875" customWidth="1"/>
    <col min="1272" max="1272" width="6.109375" customWidth="1"/>
    <col min="1273" max="1273" width="8.44140625" customWidth="1"/>
    <col min="1274" max="1274" width="15.44140625" customWidth="1"/>
    <col min="1275" max="1275" width="12.21875" customWidth="1"/>
    <col min="1276" max="1276" width="12.6640625" customWidth="1"/>
    <col min="1277" max="1277" width="12" customWidth="1"/>
    <col min="1278" max="1302" width="11.44140625" customWidth="1"/>
    <col min="1523" max="1523" width="2.109375" customWidth="1"/>
    <col min="1524" max="1524" width="7.88671875" customWidth="1"/>
    <col min="1525" max="1525" width="5.6640625" customWidth="1"/>
    <col min="1526" max="1526" width="39.77734375" customWidth="1"/>
    <col min="1527" max="1527" width="34.21875" customWidth="1"/>
    <col min="1528" max="1528" width="6.109375" customWidth="1"/>
    <col min="1529" max="1529" width="8.44140625" customWidth="1"/>
    <col min="1530" max="1530" width="15.44140625" customWidth="1"/>
    <col min="1531" max="1531" width="12.21875" customWidth="1"/>
    <col min="1532" max="1532" width="12.6640625" customWidth="1"/>
    <col min="1533" max="1533" width="12" customWidth="1"/>
    <col min="1534" max="1558" width="11.44140625" customWidth="1"/>
    <col min="1779" max="1779" width="2.109375" customWidth="1"/>
    <col min="1780" max="1780" width="7.88671875" customWidth="1"/>
    <col min="1781" max="1781" width="5.6640625" customWidth="1"/>
    <col min="1782" max="1782" width="39.77734375" customWidth="1"/>
    <col min="1783" max="1783" width="34.21875" customWidth="1"/>
    <col min="1784" max="1784" width="6.109375" customWidth="1"/>
    <col min="1785" max="1785" width="8.44140625" customWidth="1"/>
    <col min="1786" max="1786" width="15.44140625" customWidth="1"/>
    <col min="1787" max="1787" width="12.21875" customWidth="1"/>
    <col min="1788" max="1788" width="12.6640625" customWidth="1"/>
    <col min="1789" max="1789" width="12" customWidth="1"/>
    <col min="1790" max="1814" width="11.44140625" customWidth="1"/>
    <col min="2035" max="2035" width="2.109375" customWidth="1"/>
    <col min="2036" max="2036" width="7.88671875" customWidth="1"/>
    <col min="2037" max="2037" width="5.6640625" customWidth="1"/>
    <col min="2038" max="2038" width="39.77734375" customWidth="1"/>
    <col min="2039" max="2039" width="34.21875" customWidth="1"/>
    <col min="2040" max="2040" width="6.109375" customWidth="1"/>
    <col min="2041" max="2041" width="8.44140625" customWidth="1"/>
    <col min="2042" max="2042" width="15.44140625" customWidth="1"/>
    <col min="2043" max="2043" width="12.21875" customWidth="1"/>
    <col min="2044" max="2044" width="12.6640625" customWidth="1"/>
    <col min="2045" max="2045" width="12" customWidth="1"/>
    <col min="2046" max="2070" width="11.44140625" customWidth="1"/>
    <col min="2291" max="2291" width="2.109375" customWidth="1"/>
    <col min="2292" max="2292" width="7.88671875" customWidth="1"/>
    <col min="2293" max="2293" width="5.6640625" customWidth="1"/>
    <col min="2294" max="2294" width="39.77734375" customWidth="1"/>
    <col min="2295" max="2295" width="34.21875" customWidth="1"/>
    <col min="2296" max="2296" width="6.109375" customWidth="1"/>
    <col min="2297" max="2297" width="8.44140625" customWidth="1"/>
    <col min="2298" max="2298" width="15.44140625" customWidth="1"/>
    <col min="2299" max="2299" width="12.21875" customWidth="1"/>
    <col min="2300" max="2300" width="12.6640625" customWidth="1"/>
    <col min="2301" max="2301" width="12" customWidth="1"/>
    <col min="2302" max="2326" width="11.44140625" customWidth="1"/>
    <col min="2547" max="2547" width="2.109375" customWidth="1"/>
    <col min="2548" max="2548" width="7.88671875" customWidth="1"/>
    <col min="2549" max="2549" width="5.6640625" customWidth="1"/>
    <col min="2550" max="2550" width="39.77734375" customWidth="1"/>
    <col min="2551" max="2551" width="34.21875" customWidth="1"/>
    <col min="2552" max="2552" width="6.109375" customWidth="1"/>
    <col min="2553" max="2553" width="8.44140625" customWidth="1"/>
    <col min="2554" max="2554" width="15.44140625" customWidth="1"/>
    <col min="2555" max="2555" width="12.21875" customWidth="1"/>
    <col min="2556" max="2556" width="12.6640625" customWidth="1"/>
    <col min="2557" max="2557" width="12" customWidth="1"/>
    <col min="2558" max="2582" width="11.44140625" customWidth="1"/>
    <col min="2803" max="2803" width="2.109375" customWidth="1"/>
    <col min="2804" max="2804" width="7.88671875" customWidth="1"/>
    <col min="2805" max="2805" width="5.6640625" customWidth="1"/>
    <col min="2806" max="2806" width="39.77734375" customWidth="1"/>
    <col min="2807" max="2807" width="34.21875" customWidth="1"/>
    <col min="2808" max="2808" width="6.109375" customWidth="1"/>
    <col min="2809" max="2809" width="8.44140625" customWidth="1"/>
    <col min="2810" max="2810" width="15.44140625" customWidth="1"/>
    <col min="2811" max="2811" width="12.21875" customWidth="1"/>
    <col min="2812" max="2812" width="12.6640625" customWidth="1"/>
    <col min="2813" max="2813" width="12" customWidth="1"/>
    <col min="2814" max="2838" width="11.44140625" customWidth="1"/>
    <col min="3059" max="3059" width="2.109375" customWidth="1"/>
    <col min="3060" max="3060" width="7.88671875" customWidth="1"/>
    <col min="3061" max="3061" width="5.6640625" customWidth="1"/>
    <col min="3062" max="3062" width="39.77734375" customWidth="1"/>
    <col min="3063" max="3063" width="34.21875" customWidth="1"/>
    <col min="3064" max="3064" width="6.109375" customWidth="1"/>
    <col min="3065" max="3065" width="8.44140625" customWidth="1"/>
    <col min="3066" max="3066" width="15.44140625" customWidth="1"/>
    <col min="3067" max="3067" width="12.21875" customWidth="1"/>
    <col min="3068" max="3068" width="12.6640625" customWidth="1"/>
    <col min="3069" max="3069" width="12" customWidth="1"/>
    <col min="3070" max="3094" width="11.44140625" customWidth="1"/>
    <col min="3315" max="3315" width="2.109375" customWidth="1"/>
    <col min="3316" max="3316" width="7.88671875" customWidth="1"/>
    <col min="3317" max="3317" width="5.6640625" customWidth="1"/>
    <col min="3318" max="3318" width="39.77734375" customWidth="1"/>
    <col min="3319" max="3319" width="34.21875" customWidth="1"/>
    <col min="3320" max="3320" width="6.109375" customWidth="1"/>
    <col min="3321" max="3321" width="8.44140625" customWidth="1"/>
    <col min="3322" max="3322" width="15.44140625" customWidth="1"/>
    <col min="3323" max="3323" width="12.21875" customWidth="1"/>
    <col min="3324" max="3324" width="12.6640625" customWidth="1"/>
    <col min="3325" max="3325" width="12" customWidth="1"/>
    <col min="3326" max="3350" width="11.44140625" customWidth="1"/>
    <col min="3571" max="3571" width="2.109375" customWidth="1"/>
    <col min="3572" max="3572" width="7.88671875" customWidth="1"/>
    <col min="3573" max="3573" width="5.6640625" customWidth="1"/>
    <col min="3574" max="3574" width="39.77734375" customWidth="1"/>
    <col min="3575" max="3575" width="34.21875" customWidth="1"/>
    <col min="3576" max="3576" width="6.109375" customWidth="1"/>
    <col min="3577" max="3577" width="8.44140625" customWidth="1"/>
    <col min="3578" max="3578" width="15.44140625" customWidth="1"/>
    <col min="3579" max="3579" width="12.21875" customWidth="1"/>
    <col min="3580" max="3580" width="12.6640625" customWidth="1"/>
    <col min="3581" max="3581" width="12" customWidth="1"/>
    <col min="3582" max="3606" width="11.44140625" customWidth="1"/>
    <col min="3827" max="3827" width="2.109375" customWidth="1"/>
    <col min="3828" max="3828" width="7.88671875" customWidth="1"/>
    <col min="3829" max="3829" width="5.6640625" customWidth="1"/>
    <col min="3830" max="3830" width="39.77734375" customWidth="1"/>
    <col min="3831" max="3831" width="34.21875" customWidth="1"/>
    <col min="3832" max="3832" width="6.109375" customWidth="1"/>
    <col min="3833" max="3833" width="8.44140625" customWidth="1"/>
    <col min="3834" max="3834" width="15.44140625" customWidth="1"/>
    <col min="3835" max="3835" width="12.21875" customWidth="1"/>
    <col min="3836" max="3836" width="12.6640625" customWidth="1"/>
    <col min="3837" max="3837" width="12" customWidth="1"/>
    <col min="3838" max="3862" width="11.44140625" customWidth="1"/>
    <col min="4083" max="4083" width="2.109375" customWidth="1"/>
    <col min="4084" max="4084" width="7.88671875" customWidth="1"/>
    <col min="4085" max="4085" width="5.6640625" customWidth="1"/>
    <col min="4086" max="4086" width="39.77734375" customWidth="1"/>
    <col min="4087" max="4087" width="34.21875" customWidth="1"/>
    <col min="4088" max="4088" width="6.109375" customWidth="1"/>
    <col min="4089" max="4089" width="8.44140625" customWidth="1"/>
    <col min="4090" max="4090" width="15.44140625" customWidth="1"/>
    <col min="4091" max="4091" width="12.21875" customWidth="1"/>
    <col min="4092" max="4092" width="12.6640625" customWidth="1"/>
    <col min="4093" max="4093" width="12" customWidth="1"/>
    <col min="4094" max="4118" width="11.44140625" customWidth="1"/>
    <col min="4339" max="4339" width="2.109375" customWidth="1"/>
    <col min="4340" max="4340" width="7.88671875" customWidth="1"/>
    <col min="4341" max="4341" width="5.6640625" customWidth="1"/>
    <col min="4342" max="4342" width="39.77734375" customWidth="1"/>
    <col min="4343" max="4343" width="34.21875" customWidth="1"/>
    <col min="4344" max="4344" width="6.109375" customWidth="1"/>
    <col min="4345" max="4345" width="8.44140625" customWidth="1"/>
    <col min="4346" max="4346" width="15.44140625" customWidth="1"/>
    <col min="4347" max="4347" width="12.21875" customWidth="1"/>
    <col min="4348" max="4348" width="12.6640625" customWidth="1"/>
    <col min="4349" max="4349" width="12" customWidth="1"/>
    <col min="4350" max="4374" width="11.44140625" customWidth="1"/>
    <col min="4595" max="4595" width="2.109375" customWidth="1"/>
    <col min="4596" max="4596" width="7.88671875" customWidth="1"/>
    <col min="4597" max="4597" width="5.6640625" customWidth="1"/>
    <col min="4598" max="4598" width="39.77734375" customWidth="1"/>
    <col min="4599" max="4599" width="34.21875" customWidth="1"/>
    <col min="4600" max="4600" width="6.109375" customWidth="1"/>
    <col min="4601" max="4601" width="8.44140625" customWidth="1"/>
    <col min="4602" max="4602" width="15.44140625" customWidth="1"/>
    <col min="4603" max="4603" width="12.21875" customWidth="1"/>
    <col min="4604" max="4604" width="12.6640625" customWidth="1"/>
    <col min="4605" max="4605" width="12" customWidth="1"/>
    <col min="4606" max="4630" width="11.44140625" customWidth="1"/>
    <col min="4851" max="4851" width="2.109375" customWidth="1"/>
    <col min="4852" max="4852" width="7.88671875" customWidth="1"/>
    <col min="4853" max="4853" width="5.6640625" customWidth="1"/>
    <col min="4854" max="4854" width="39.77734375" customWidth="1"/>
    <col min="4855" max="4855" width="34.21875" customWidth="1"/>
    <col min="4856" max="4856" width="6.109375" customWidth="1"/>
    <col min="4857" max="4857" width="8.44140625" customWidth="1"/>
    <col min="4858" max="4858" width="15.44140625" customWidth="1"/>
    <col min="4859" max="4859" width="12.21875" customWidth="1"/>
    <col min="4860" max="4860" width="12.6640625" customWidth="1"/>
    <col min="4861" max="4861" width="12" customWidth="1"/>
    <col min="4862" max="4886" width="11.44140625" customWidth="1"/>
    <col min="5107" max="5107" width="2.109375" customWidth="1"/>
    <col min="5108" max="5108" width="7.88671875" customWidth="1"/>
    <col min="5109" max="5109" width="5.6640625" customWidth="1"/>
    <col min="5110" max="5110" width="39.77734375" customWidth="1"/>
    <col min="5111" max="5111" width="34.21875" customWidth="1"/>
    <col min="5112" max="5112" width="6.109375" customWidth="1"/>
    <col min="5113" max="5113" width="8.44140625" customWidth="1"/>
    <col min="5114" max="5114" width="15.44140625" customWidth="1"/>
    <col min="5115" max="5115" width="12.21875" customWidth="1"/>
    <col min="5116" max="5116" width="12.6640625" customWidth="1"/>
    <col min="5117" max="5117" width="12" customWidth="1"/>
    <col min="5118" max="5142" width="11.44140625" customWidth="1"/>
    <col min="5363" max="5363" width="2.109375" customWidth="1"/>
    <col min="5364" max="5364" width="7.88671875" customWidth="1"/>
    <col min="5365" max="5365" width="5.6640625" customWidth="1"/>
    <col min="5366" max="5366" width="39.77734375" customWidth="1"/>
    <col min="5367" max="5367" width="34.21875" customWidth="1"/>
    <col min="5368" max="5368" width="6.109375" customWidth="1"/>
    <col min="5369" max="5369" width="8.44140625" customWidth="1"/>
    <col min="5370" max="5370" width="15.44140625" customWidth="1"/>
    <col min="5371" max="5371" width="12.21875" customWidth="1"/>
    <col min="5372" max="5372" width="12.6640625" customWidth="1"/>
    <col min="5373" max="5373" width="12" customWidth="1"/>
    <col min="5374" max="5398" width="11.44140625" customWidth="1"/>
    <col min="5619" max="5619" width="2.109375" customWidth="1"/>
    <col min="5620" max="5620" width="7.88671875" customWidth="1"/>
    <col min="5621" max="5621" width="5.6640625" customWidth="1"/>
    <col min="5622" max="5622" width="39.77734375" customWidth="1"/>
    <col min="5623" max="5623" width="34.21875" customWidth="1"/>
    <col min="5624" max="5624" width="6.109375" customWidth="1"/>
    <col min="5625" max="5625" width="8.44140625" customWidth="1"/>
    <col min="5626" max="5626" width="15.44140625" customWidth="1"/>
    <col min="5627" max="5627" width="12.21875" customWidth="1"/>
    <col min="5628" max="5628" width="12.6640625" customWidth="1"/>
    <col min="5629" max="5629" width="12" customWidth="1"/>
    <col min="5630" max="5654" width="11.44140625" customWidth="1"/>
    <col min="5875" max="5875" width="2.109375" customWidth="1"/>
    <col min="5876" max="5876" width="7.88671875" customWidth="1"/>
    <col min="5877" max="5877" width="5.6640625" customWidth="1"/>
    <col min="5878" max="5878" width="39.77734375" customWidth="1"/>
    <col min="5879" max="5879" width="34.21875" customWidth="1"/>
    <col min="5880" max="5880" width="6.109375" customWidth="1"/>
    <col min="5881" max="5881" width="8.44140625" customWidth="1"/>
    <col min="5882" max="5882" width="15.44140625" customWidth="1"/>
    <col min="5883" max="5883" width="12.21875" customWidth="1"/>
    <col min="5884" max="5884" width="12.6640625" customWidth="1"/>
    <col min="5885" max="5885" width="12" customWidth="1"/>
    <col min="5886" max="5910" width="11.44140625" customWidth="1"/>
    <col min="6131" max="6131" width="2.109375" customWidth="1"/>
    <col min="6132" max="6132" width="7.88671875" customWidth="1"/>
    <col min="6133" max="6133" width="5.6640625" customWidth="1"/>
    <col min="6134" max="6134" width="39.77734375" customWidth="1"/>
    <col min="6135" max="6135" width="34.21875" customWidth="1"/>
    <col min="6136" max="6136" width="6.109375" customWidth="1"/>
    <col min="6137" max="6137" width="8.44140625" customWidth="1"/>
    <col min="6138" max="6138" width="15.44140625" customWidth="1"/>
    <col min="6139" max="6139" width="12.21875" customWidth="1"/>
    <col min="6140" max="6140" width="12.6640625" customWidth="1"/>
    <col min="6141" max="6141" width="12" customWidth="1"/>
    <col min="6142" max="6166" width="11.44140625" customWidth="1"/>
    <col min="6387" max="6387" width="2.109375" customWidth="1"/>
    <col min="6388" max="6388" width="7.88671875" customWidth="1"/>
    <col min="6389" max="6389" width="5.6640625" customWidth="1"/>
    <col min="6390" max="6390" width="39.77734375" customWidth="1"/>
    <col min="6391" max="6391" width="34.21875" customWidth="1"/>
    <col min="6392" max="6392" width="6.109375" customWidth="1"/>
    <col min="6393" max="6393" width="8.44140625" customWidth="1"/>
    <col min="6394" max="6394" width="15.44140625" customWidth="1"/>
    <col min="6395" max="6395" width="12.21875" customWidth="1"/>
    <col min="6396" max="6396" width="12.6640625" customWidth="1"/>
    <col min="6397" max="6397" width="12" customWidth="1"/>
    <col min="6398" max="6422" width="11.44140625" customWidth="1"/>
    <col min="6643" max="6643" width="2.109375" customWidth="1"/>
    <col min="6644" max="6644" width="7.88671875" customWidth="1"/>
    <col min="6645" max="6645" width="5.6640625" customWidth="1"/>
    <col min="6646" max="6646" width="39.77734375" customWidth="1"/>
    <col min="6647" max="6647" width="34.21875" customWidth="1"/>
    <col min="6648" max="6648" width="6.109375" customWidth="1"/>
    <col min="6649" max="6649" width="8.44140625" customWidth="1"/>
    <col min="6650" max="6650" width="15.44140625" customWidth="1"/>
    <col min="6651" max="6651" width="12.21875" customWidth="1"/>
    <col min="6652" max="6652" width="12.6640625" customWidth="1"/>
    <col min="6653" max="6653" width="12" customWidth="1"/>
    <col min="6654" max="6678" width="11.44140625" customWidth="1"/>
    <col min="6899" max="6899" width="2.109375" customWidth="1"/>
    <col min="6900" max="6900" width="7.88671875" customWidth="1"/>
    <col min="6901" max="6901" width="5.6640625" customWidth="1"/>
    <col min="6902" max="6902" width="39.77734375" customWidth="1"/>
    <col min="6903" max="6903" width="34.21875" customWidth="1"/>
    <col min="6904" max="6904" width="6.109375" customWidth="1"/>
    <col min="6905" max="6905" width="8.44140625" customWidth="1"/>
    <col min="6906" max="6906" width="15.44140625" customWidth="1"/>
    <col min="6907" max="6907" width="12.21875" customWidth="1"/>
    <col min="6908" max="6908" width="12.6640625" customWidth="1"/>
    <col min="6909" max="6909" width="12" customWidth="1"/>
    <col min="6910" max="6934" width="11.44140625" customWidth="1"/>
    <col min="7155" max="7155" width="2.109375" customWidth="1"/>
    <col min="7156" max="7156" width="7.88671875" customWidth="1"/>
    <col min="7157" max="7157" width="5.6640625" customWidth="1"/>
    <col min="7158" max="7158" width="39.77734375" customWidth="1"/>
    <col min="7159" max="7159" width="34.21875" customWidth="1"/>
    <col min="7160" max="7160" width="6.109375" customWidth="1"/>
    <col min="7161" max="7161" width="8.44140625" customWidth="1"/>
    <col min="7162" max="7162" width="15.44140625" customWidth="1"/>
    <col min="7163" max="7163" width="12.21875" customWidth="1"/>
    <col min="7164" max="7164" width="12.6640625" customWidth="1"/>
    <col min="7165" max="7165" width="12" customWidth="1"/>
    <col min="7166" max="7190" width="11.44140625" customWidth="1"/>
    <col min="7411" max="7411" width="2.109375" customWidth="1"/>
    <col min="7412" max="7412" width="7.88671875" customWidth="1"/>
    <col min="7413" max="7413" width="5.6640625" customWidth="1"/>
    <col min="7414" max="7414" width="39.77734375" customWidth="1"/>
    <col min="7415" max="7415" width="34.21875" customWidth="1"/>
    <col min="7416" max="7416" width="6.109375" customWidth="1"/>
    <col min="7417" max="7417" width="8.44140625" customWidth="1"/>
    <col min="7418" max="7418" width="15.44140625" customWidth="1"/>
    <col min="7419" max="7419" width="12.21875" customWidth="1"/>
    <col min="7420" max="7420" width="12.6640625" customWidth="1"/>
    <col min="7421" max="7421" width="12" customWidth="1"/>
    <col min="7422" max="7446" width="11.44140625" customWidth="1"/>
    <col min="7667" max="7667" width="2.109375" customWidth="1"/>
    <col min="7668" max="7668" width="7.88671875" customWidth="1"/>
    <col min="7669" max="7669" width="5.6640625" customWidth="1"/>
    <col min="7670" max="7670" width="39.77734375" customWidth="1"/>
    <col min="7671" max="7671" width="34.21875" customWidth="1"/>
    <col min="7672" max="7672" width="6.109375" customWidth="1"/>
    <col min="7673" max="7673" width="8.44140625" customWidth="1"/>
    <col min="7674" max="7674" width="15.44140625" customWidth="1"/>
    <col min="7675" max="7675" width="12.21875" customWidth="1"/>
    <col min="7676" max="7676" width="12.6640625" customWidth="1"/>
    <col min="7677" max="7677" width="12" customWidth="1"/>
    <col min="7678" max="7702" width="11.44140625" customWidth="1"/>
    <col min="7923" max="7923" width="2.109375" customWidth="1"/>
    <col min="7924" max="7924" width="7.88671875" customWidth="1"/>
    <col min="7925" max="7925" width="5.6640625" customWidth="1"/>
    <col min="7926" max="7926" width="39.77734375" customWidth="1"/>
    <col min="7927" max="7927" width="34.21875" customWidth="1"/>
    <col min="7928" max="7928" width="6.109375" customWidth="1"/>
    <col min="7929" max="7929" width="8.44140625" customWidth="1"/>
    <col min="7930" max="7930" width="15.44140625" customWidth="1"/>
    <col min="7931" max="7931" width="12.21875" customWidth="1"/>
    <col min="7932" max="7932" width="12.6640625" customWidth="1"/>
    <col min="7933" max="7933" width="12" customWidth="1"/>
    <col min="7934" max="7958" width="11.44140625" customWidth="1"/>
    <col min="8179" max="8179" width="2.109375" customWidth="1"/>
    <col min="8180" max="8180" width="7.88671875" customWidth="1"/>
    <col min="8181" max="8181" width="5.6640625" customWidth="1"/>
    <col min="8182" max="8182" width="39.77734375" customWidth="1"/>
    <col min="8183" max="8183" width="34.21875" customWidth="1"/>
    <col min="8184" max="8184" width="6.109375" customWidth="1"/>
    <col min="8185" max="8185" width="8.44140625" customWidth="1"/>
    <col min="8186" max="8186" width="15.44140625" customWidth="1"/>
    <col min="8187" max="8187" width="12.21875" customWidth="1"/>
    <col min="8188" max="8188" width="12.6640625" customWidth="1"/>
    <col min="8189" max="8189" width="12" customWidth="1"/>
    <col min="8190" max="8214" width="11.44140625" customWidth="1"/>
    <col min="8435" max="8435" width="2.109375" customWidth="1"/>
    <col min="8436" max="8436" width="7.88671875" customWidth="1"/>
    <col min="8437" max="8437" width="5.6640625" customWidth="1"/>
    <col min="8438" max="8438" width="39.77734375" customWidth="1"/>
    <col min="8439" max="8439" width="34.21875" customWidth="1"/>
    <col min="8440" max="8440" width="6.109375" customWidth="1"/>
    <col min="8441" max="8441" width="8.44140625" customWidth="1"/>
    <col min="8442" max="8442" width="15.44140625" customWidth="1"/>
    <col min="8443" max="8443" width="12.21875" customWidth="1"/>
    <col min="8444" max="8444" width="12.6640625" customWidth="1"/>
    <col min="8445" max="8445" width="12" customWidth="1"/>
    <col min="8446" max="8470" width="11.44140625" customWidth="1"/>
    <col min="8691" max="8691" width="2.109375" customWidth="1"/>
    <col min="8692" max="8692" width="7.88671875" customWidth="1"/>
    <col min="8693" max="8693" width="5.6640625" customWidth="1"/>
    <col min="8694" max="8694" width="39.77734375" customWidth="1"/>
    <col min="8695" max="8695" width="34.21875" customWidth="1"/>
    <col min="8696" max="8696" width="6.109375" customWidth="1"/>
    <col min="8697" max="8697" width="8.44140625" customWidth="1"/>
    <col min="8698" max="8698" width="15.44140625" customWidth="1"/>
    <col min="8699" max="8699" width="12.21875" customWidth="1"/>
    <col min="8700" max="8700" width="12.6640625" customWidth="1"/>
    <col min="8701" max="8701" width="12" customWidth="1"/>
    <col min="8702" max="8726" width="11.44140625" customWidth="1"/>
    <col min="8947" max="8947" width="2.109375" customWidth="1"/>
    <col min="8948" max="8948" width="7.88671875" customWidth="1"/>
    <col min="8949" max="8949" width="5.6640625" customWidth="1"/>
    <col min="8950" max="8950" width="39.77734375" customWidth="1"/>
    <col min="8951" max="8951" width="34.21875" customWidth="1"/>
    <col min="8952" max="8952" width="6.109375" customWidth="1"/>
    <col min="8953" max="8953" width="8.44140625" customWidth="1"/>
    <col min="8954" max="8954" width="15.44140625" customWidth="1"/>
    <col min="8955" max="8955" width="12.21875" customWidth="1"/>
    <col min="8956" max="8956" width="12.6640625" customWidth="1"/>
    <col min="8957" max="8957" width="12" customWidth="1"/>
    <col min="8958" max="8982" width="11.44140625" customWidth="1"/>
    <col min="9203" max="9203" width="2.109375" customWidth="1"/>
    <col min="9204" max="9204" width="7.88671875" customWidth="1"/>
    <col min="9205" max="9205" width="5.6640625" customWidth="1"/>
    <col min="9206" max="9206" width="39.77734375" customWidth="1"/>
    <col min="9207" max="9207" width="34.21875" customWidth="1"/>
    <col min="9208" max="9208" width="6.109375" customWidth="1"/>
    <col min="9209" max="9209" width="8.44140625" customWidth="1"/>
    <col min="9210" max="9210" width="15.44140625" customWidth="1"/>
    <col min="9211" max="9211" width="12.21875" customWidth="1"/>
    <col min="9212" max="9212" width="12.6640625" customWidth="1"/>
    <col min="9213" max="9213" width="12" customWidth="1"/>
    <col min="9214" max="9238" width="11.44140625" customWidth="1"/>
    <col min="9459" max="9459" width="2.109375" customWidth="1"/>
    <col min="9460" max="9460" width="7.88671875" customWidth="1"/>
    <col min="9461" max="9461" width="5.6640625" customWidth="1"/>
    <col min="9462" max="9462" width="39.77734375" customWidth="1"/>
    <col min="9463" max="9463" width="34.21875" customWidth="1"/>
    <col min="9464" max="9464" width="6.109375" customWidth="1"/>
    <col min="9465" max="9465" width="8.44140625" customWidth="1"/>
    <col min="9466" max="9466" width="15.44140625" customWidth="1"/>
    <col min="9467" max="9467" width="12.21875" customWidth="1"/>
    <col min="9468" max="9468" width="12.6640625" customWidth="1"/>
    <col min="9469" max="9469" width="12" customWidth="1"/>
    <col min="9470" max="9494" width="11.44140625" customWidth="1"/>
    <col min="9715" max="9715" width="2.109375" customWidth="1"/>
    <col min="9716" max="9716" width="7.88671875" customWidth="1"/>
    <col min="9717" max="9717" width="5.6640625" customWidth="1"/>
    <col min="9718" max="9718" width="39.77734375" customWidth="1"/>
    <col min="9719" max="9719" width="34.21875" customWidth="1"/>
    <col min="9720" max="9720" width="6.109375" customWidth="1"/>
    <col min="9721" max="9721" width="8.44140625" customWidth="1"/>
    <col min="9722" max="9722" width="15.44140625" customWidth="1"/>
    <col min="9723" max="9723" width="12.21875" customWidth="1"/>
    <col min="9724" max="9724" width="12.6640625" customWidth="1"/>
    <col min="9725" max="9725" width="12" customWidth="1"/>
    <col min="9726" max="9750" width="11.44140625" customWidth="1"/>
    <col min="9971" max="9971" width="2.109375" customWidth="1"/>
    <col min="9972" max="9972" width="7.88671875" customWidth="1"/>
    <col min="9973" max="9973" width="5.6640625" customWidth="1"/>
    <col min="9974" max="9974" width="39.77734375" customWidth="1"/>
    <col min="9975" max="9975" width="34.21875" customWidth="1"/>
    <col min="9976" max="9976" width="6.109375" customWidth="1"/>
    <col min="9977" max="9977" width="8.44140625" customWidth="1"/>
    <col min="9978" max="9978" width="15.44140625" customWidth="1"/>
    <col min="9979" max="9979" width="12.21875" customWidth="1"/>
    <col min="9980" max="9980" width="12.6640625" customWidth="1"/>
    <col min="9981" max="9981" width="12" customWidth="1"/>
    <col min="9982" max="10006" width="11.44140625" customWidth="1"/>
    <col min="10227" max="10227" width="2.109375" customWidth="1"/>
    <col min="10228" max="10228" width="7.88671875" customWidth="1"/>
    <col min="10229" max="10229" width="5.6640625" customWidth="1"/>
    <col min="10230" max="10230" width="39.77734375" customWidth="1"/>
    <col min="10231" max="10231" width="34.21875" customWidth="1"/>
    <col min="10232" max="10232" width="6.109375" customWidth="1"/>
    <col min="10233" max="10233" width="8.44140625" customWidth="1"/>
    <col min="10234" max="10234" width="15.44140625" customWidth="1"/>
    <col min="10235" max="10235" width="12.21875" customWidth="1"/>
    <col min="10236" max="10236" width="12.6640625" customWidth="1"/>
    <col min="10237" max="10237" width="12" customWidth="1"/>
    <col min="10238" max="10262" width="11.44140625" customWidth="1"/>
    <col min="10483" max="10483" width="2.109375" customWidth="1"/>
    <col min="10484" max="10484" width="7.88671875" customWidth="1"/>
    <col min="10485" max="10485" width="5.6640625" customWidth="1"/>
    <col min="10486" max="10486" width="39.77734375" customWidth="1"/>
    <col min="10487" max="10487" width="34.21875" customWidth="1"/>
    <col min="10488" max="10488" width="6.109375" customWidth="1"/>
    <col min="10489" max="10489" width="8.44140625" customWidth="1"/>
    <col min="10490" max="10490" width="15.44140625" customWidth="1"/>
    <col min="10491" max="10491" width="12.21875" customWidth="1"/>
    <col min="10492" max="10492" width="12.6640625" customWidth="1"/>
    <col min="10493" max="10493" width="12" customWidth="1"/>
    <col min="10494" max="10518" width="11.44140625" customWidth="1"/>
    <col min="10739" max="10739" width="2.109375" customWidth="1"/>
    <col min="10740" max="10740" width="7.88671875" customWidth="1"/>
    <col min="10741" max="10741" width="5.6640625" customWidth="1"/>
    <col min="10742" max="10742" width="39.77734375" customWidth="1"/>
    <col min="10743" max="10743" width="34.21875" customWidth="1"/>
    <col min="10744" max="10744" width="6.109375" customWidth="1"/>
    <col min="10745" max="10745" width="8.44140625" customWidth="1"/>
    <col min="10746" max="10746" width="15.44140625" customWidth="1"/>
    <col min="10747" max="10747" width="12.21875" customWidth="1"/>
    <col min="10748" max="10748" width="12.6640625" customWidth="1"/>
    <col min="10749" max="10749" width="12" customWidth="1"/>
    <col min="10750" max="10774" width="11.44140625" customWidth="1"/>
    <col min="10995" max="10995" width="2.109375" customWidth="1"/>
    <col min="10996" max="10996" width="7.88671875" customWidth="1"/>
    <col min="10997" max="10997" width="5.6640625" customWidth="1"/>
    <col min="10998" max="10998" width="39.77734375" customWidth="1"/>
    <col min="10999" max="10999" width="34.21875" customWidth="1"/>
    <col min="11000" max="11000" width="6.109375" customWidth="1"/>
    <col min="11001" max="11001" width="8.44140625" customWidth="1"/>
    <col min="11002" max="11002" width="15.44140625" customWidth="1"/>
    <col min="11003" max="11003" width="12.21875" customWidth="1"/>
    <col min="11004" max="11004" width="12.6640625" customWidth="1"/>
    <col min="11005" max="11005" width="12" customWidth="1"/>
    <col min="11006" max="11030" width="11.44140625" customWidth="1"/>
    <col min="11251" max="11251" width="2.109375" customWidth="1"/>
    <col min="11252" max="11252" width="7.88671875" customWidth="1"/>
    <col min="11253" max="11253" width="5.6640625" customWidth="1"/>
    <col min="11254" max="11254" width="39.77734375" customWidth="1"/>
    <col min="11255" max="11255" width="34.21875" customWidth="1"/>
    <col min="11256" max="11256" width="6.109375" customWidth="1"/>
    <col min="11257" max="11257" width="8.44140625" customWidth="1"/>
    <col min="11258" max="11258" width="15.44140625" customWidth="1"/>
    <col min="11259" max="11259" width="12.21875" customWidth="1"/>
    <col min="11260" max="11260" width="12.6640625" customWidth="1"/>
    <col min="11261" max="11261" width="12" customWidth="1"/>
    <col min="11262" max="11286" width="11.44140625" customWidth="1"/>
    <col min="11507" max="11507" width="2.109375" customWidth="1"/>
    <col min="11508" max="11508" width="7.88671875" customWidth="1"/>
    <col min="11509" max="11509" width="5.6640625" customWidth="1"/>
    <col min="11510" max="11510" width="39.77734375" customWidth="1"/>
    <col min="11511" max="11511" width="34.21875" customWidth="1"/>
    <col min="11512" max="11512" width="6.109375" customWidth="1"/>
    <col min="11513" max="11513" width="8.44140625" customWidth="1"/>
    <col min="11514" max="11514" width="15.44140625" customWidth="1"/>
    <col min="11515" max="11515" width="12.21875" customWidth="1"/>
    <col min="11516" max="11516" width="12.6640625" customWidth="1"/>
    <col min="11517" max="11517" width="12" customWidth="1"/>
    <col min="11518" max="11542" width="11.44140625" customWidth="1"/>
    <col min="11763" max="11763" width="2.109375" customWidth="1"/>
    <col min="11764" max="11764" width="7.88671875" customWidth="1"/>
    <col min="11765" max="11765" width="5.6640625" customWidth="1"/>
    <col min="11766" max="11766" width="39.77734375" customWidth="1"/>
    <col min="11767" max="11767" width="34.21875" customWidth="1"/>
    <col min="11768" max="11768" width="6.109375" customWidth="1"/>
    <col min="11769" max="11769" width="8.44140625" customWidth="1"/>
    <col min="11770" max="11770" width="15.44140625" customWidth="1"/>
    <col min="11771" max="11771" width="12.21875" customWidth="1"/>
    <col min="11772" max="11772" width="12.6640625" customWidth="1"/>
    <col min="11773" max="11773" width="12" customWidth="1"/>
    <col min="11774" max="11798" width="11.44140625" customWidth="1"/>
    <col min="12019" max="12019" width="2.109375" customWidth="1"/>
    <col min="12020" max="12020" width="7.88671875" customWidth="1"/>
    <col min="12021" max="12021" width="5.6640625" customWidth="1"/>
    <col min="12022" max="12022" width="39.77734375" customWidth="1"/>
    <col min="12023" max="12023" width="34.21875" customWidth="1"/>
    <col min="12024" max="12024" width="6.109375" customWidth="1"/>
    <col min="12025" max="12025" width="8.44140625" customWidth="1"/>
    <col min="12026" max="12026" width="15.44140625" customWidth="1"/>
    <col min="12027" max="12027" width="12.21875" customWidth="1"/>
    <col min="12028" max="12028" width="12.6640625" customWidth="1"/>
    <col min="12029" max="12029" width="12" customWidth="1"/>
    <col min="12030" max="12054" width="11.44140625" customWidth="1"/>
    <col min="12275" max="12275" width="2.109375" customWidth="1"/>
    <col min="12276" max="12276" width="7.88671875" customWidth="1"/>
    <col min="12277" max="12277" width="5.6640625" customWidth="1"/>
    <col min="12278" max="12278" width="39.77734375" customWidth="1"/>
    <col min="12279" max="12279" width="34.21875" customWidth="1"/>
    <col min="12280" max="12280" width="6.109375" customWidth="1"/>
    <col min="12281" max="12281" width="8.44140625" customWidth="1"/>
    <col min="12282" max="12282" width="15.44140625" customWidth="1"/>
    <col min="12283" max="12283" width="12.21875" customWidth="1"/>
    <col min="12284" max="12284" width="12.6640625" customWidth="1"/>
    <col min="12285" max="12285" width="12" customWidth="1"/>
    <col min="12286" max="12310" width="11.44140625" customWidth="1"/>
    <col min="12531" max="12531" width="2.109375" customWidth="1"/>
    <col min="12532" max="12532" width="7.88671875" customWidth="1"/>
    <col min="12533" max="12533" width="5.6640625" customWidth="1"/>
    <col min="12534" max="12534" width="39.77734375" customWidth="1"/>
    <col min="12535" max="12535" width="34.21875" customWidth="1"/>
    <col min="12536" max="12536" width="6.109375" customWidth="1"/>
    <col min="12537" max="12537" width="8.44140625" customWidth="1"/>
    <col min="12538" max="12538" width="15.44140625" customWidth="1"/>
    <col min="12539" max="12539" width="12.21875" customWidth="1"/>
    <col min="12540" max="12540" width="12.6640625" customWidth="1"/>
    <col min="12541" max="12541" width="12" customWidth="1"/>
    <col min="12542" max="12566" width="11.44140625" customWidth="1"/>
    <col min="12787" max="12787" width="2.109375" customWidth="1"/>
    <col min="12788" max="12788" width="7.88671875" customWidth="1"/>
    <col min="12789" max="12789" width="5.6640625" customWidth="1"/>
    <col min="12790" max="12790" width="39.77734375" customWidth="1"/>
    <col min="12791" max="12791" width="34.21875" customWidth="1"/>
    <col min="12792" max="12792" width="6.109375" customWidth="1"/>
    <col min="12793" max="12793" width="8.44140625" customWidth="1"/>
    <col min="12794" max="12794" width="15.44140625" customWidth="1"/>
    <col min="12795" max="12795" width="12.21875" customWidth="1"/>
    <col min="12796" max="12796" width="12.6640625" customWidth="1"/>
    <col min="12797" max="12797" width="12" customWidth="1"/>
    <col min="12798" max="12822" width="11.44140625" customWidth="1"/>
    <col min="13043" max="13043" width="2.109375" customWidth="1"/>
    <col min="13044" max="13044" width="7.88671875" customWidth="1"/>
    <col min="13045" max="13045" width="5.6640625" customWidth="1"/>
    <col min="13046" max="13046" width="39.77734375" customWidth="1"/>
    <col min="13047" max="13047" width="34.21875" customWidth="1"/>
    <col min="13048" max="13048" width="6.109375" customWidth="1"/>
    <col min="13049" max="13049" width="8.44140625" customWidth="1"/>
    <col min="13050" max="13050" width="15.44140625" customWidth="1"/>
    <col min="13051" max="13051" width="12.21875" customWidth="1"/>
    <col min="13052" max="13052" width="12.6640625" customWidth="1"/>
    <col min="13053" max="13053" width="12" customWidth="1"/>
    <col min="13054" max="13078" width="11.44140625" customWidth="1"/>
    <col min="13299" max="13299" width="2.109375" customWidth="1"/>
    <col min="13300" max="13300" width="7.88671875" customWidth="1"/>
    <col min="13301" max="13301" width="5.6640625" customWidth="1"/>
    <col min="13302" max="13302" width="39.77734375" customWidth="1"/>
    <col min="13303" max="13303" width="34.21875" customWidth="1"/>
    <col min="13304" max="13304" width="6.109375" customWidth="1"/>
    <col min="13305" max="13305" width="8.44140625" customWidth="1"/>
    <col min="13306" max="13306" width="15.44140625" customWidth="1"/>
    <col min="13307" max="13307" width="12.21875" customWidth="1"/>
    <col min="13308" max="13308" width="12.6640625" customWidth="1"/>
    <col min="13309" max="13309" width="12" customWidth="1"/>
    <col min="13310" max="13334" width="11.44140625" customWidth="1"/>
    <col min="13555" max="13555" width="2.109375" customWidth="1"/>
    <col min="13556" max="13556" width="7.88671875" customWidth="1"/>
    <col min="13557" max="13557" width="5.6640625" customWidth="1"/>
    <col min="13558" max="13558" width="39.77734375" customWidth="1"/>
    <col min="13559" max="13559" width="34.21875" customWidth="1"/>
    <col min="13560" max="13560" width="6.109375" customWidth="1"/>
    <col min="13561" max="13561" width="8.44140625" customWidth="1"/>
    <col min="13562" max="13562" width="15.44140625" customWidth="1"/>
    <col min="13563" max="13563" width="12.21875" customWidth="1"/>
    <col min="13564" max="13564" width="12.6640625" customWidth="1"/>
    <col min="13565" max="13565" width="12" customWidth="1"/>
    <col min="13566" max="13590" width="11.44140625" customWidth="1"/>
    <col min="13811" max="13811" width="2.109375" customWidth="1"/>
    <col min="13812" max="13812" width="7.88671875" customWidth="1"/>
    <col min="13813" max="13813" width="5.6640625" customWidth="1"/>
    <col min="13814" max="13814" width="39.77734375" customWidth="1"/>
    <col min="13815" max="13815" width="34.21875" customWidth="1"/>
    <col min="13816" max="13816" width="6.109375" customWidth="1"/>
    <col min="13817" max="13817" width="8.44140625" customWidth="1"/>
    <col min="13818" max="13818" width="15.44140625" customWidth="1"/>
    <col min="13819" max="13819" width="12.21875" customWidth="1"/>
    <col min="13820" max="13820" width="12.6640625" customWidth="1"/>
    <col min="13821" max="13821" width="12" customWidth="1"/>
    <col min="13822" max="13846" width="11.44140625" customWidth="1"/>
    <col min="14067" max="14067" width="2.109375" customWidth="1"/>
    <col min="14068" max="14068" width="7.88671875" customWidth="1"/>
    <col min="14069" max="14069" width="5.6640625" customWidth="1"/>
    <col min="14070" max="14070" width="39.77734375" customWidth="1"/>
    <col min="14071" max="14071" width="34.21875" customWidth="1"/>
    <col min="14072" max="14072" width="6.109375" customWidth="1"/>
    <col min="14073" max="14073" width="8.44140625" customWidth="1"/>
    <col min="14074" max="14074" width="15.44140625" customWidth="1"/>
    <col min="14075" max="14075" width="12.21875" customWidth="1"/>
    <col min="14076" max="14076" width="12.6640625" customWidth="1"/>
    <col min="14077" max="14077" width="12" customWidth="1"/>
    <col min="14078" max="14102" width="11.44140625" customWidth="1"/>
    <col min="14323" max="14323" width="2.109375" customWidth="1"/>
    <col min="14324" max="14324" width="7.88671875" customWidth="1"/>
    <col min="14325" max="14325" width="5.6640625" customWidth="1"/>
    <col min="14326" max="14326" width="39.77734375" customWidth="1"/>
    <col min="14327" max="14327" width="34.21875" customWidth="1"/>
    <col min="14328" max="14328" width="6.109375" customWidth="1"/>
    <col min="14329" max="14329" width="8.44140625" customWidth="1"/>
    <col min="14330" max="14330" width="15.44140625" customWidth="1"/>
    <col min="14331" max="14331" width="12.21875" customWidth="1"/>
    <col min="14332" max="14332" width="12.6640625" customWidth="1"/>
    <col min="14333" max="14333" width="12" customWidth="1"/>
    <col min="14334" max="14358" width="11.44140625" customWidth="1"/>
    <col min="14579" max="14579" width="2.109375" customWidth="1"/>
    <col min="14580" max="14580" width="7.88671875" customWidth="1"/>
    <col min="14581" max="14581" width="5.6640625" customWidth="1"/>
    <col min="14582" max="14582" width="39.77734375" customWidth="1"/>
    <col min="14583" max="14583" width="34.21875" customWidth="1"/>
    <col min="14584" max="14584" width="6.109375" customWidth="1"/>
    <col min="14585" max="14585" width="8.44140625" customWidth="1"/>
    <col min="14586" max="14586" width="15.44140625" customWidth="1"/>
    <col min="14587" max="14587" width="12.21875" customWidth="1"/>
    <col min="14588" max="14588" width="12.6640625" customWidth="1"/>
    <col min="14589" max="14589" width="12" customWidth="1"/>
    <col min="14590" max="14614" width="11.44140625" customWidth="1"/>
    <col min="14835" max="14835" width="2.109375" customWidth="1"/>
    <col min="14836" max="14836" width="7.88671875" customWidth="1"/>
    <col min="14837" max="14837" width="5.6640625" customWidth="1"/>
    <col min="14838" max="14838" width="39.77734375" customWidth="1"/>
    <col min="14839" max="14839" width="34.21875" customWidth="1"/>
    <col min="14840" max="14840" width="6.109375" customWidth="1"/>
    <col min="14841" max="14841" width="8.44140625" customWidth="1"/>
    <col min="14842" max="14842" width="15.44140625" customWidth="1"/>
    <col min="14843" max="14843" width="12.21875" customWidth="1"/>
    <col min="14844" max="14844" width="12.6640625" customWidth="1"/>
    <col min="14845" max="14845" width="12" customWidth="1"/>
    <col min="14846" max="14870" width="11.44140625" customWidth="1"/>
    <col min="15091" max="15091" width="2.109375" customWidth="1"/>
    <col min="15092" max="15092" width="7.88671875" customWidth="1"/>
    <col min="15093" max="15093" width="5.6640625" customWidth="1"/>
    <col min="15094" max="15094" width="39.77734375" customWidth="1"/>
    <col min="15095" max="15095" width="34.21875" customWidth="1"/>
    <col min="15096" max="15096" width="6.109375" customWidth="1"/>
    <col min="15097" max="15097" width="8.44140625" customWidth="1"/>
    <col min="15098" max="15098" width="15.44140625" customWidth="1"/>
    <col min="15099" max="15099" width="12.21875" customWidth="1"/>
    <col min="15100" max="15100" width="12.6640625" customWidth="1"/>
    <col min="15101" max="15101" width="12" customWidth="1"/>
    <col min="15102" max="15126" width="11.44140625" customWidth="1"/>
    <col min="15347" max="15347" width="2.109375" customWidth="1"/>
    <col min="15348" max="15348" width="7.88671875" customWidth="1"/>
    <col min="15349" max="15349" width="5.6640625" customWidth="1"/>
    <col min="15350" max="15350" width="39.77734375" customWidth="1"/>
    <col min="15351" max="15351" width="34.21875" customWidth="1"/>
    <col min="15352" max="15352" width="6.109375" customWidth="1"/>
    <col min="15353" max="15353" width="8.44140625" customWidth="1"/>
    <col min="15354" max="15354" width="15.44140625" customWidth="1"/>
    <col min="15355" max="15355" width="12.21875" customWidth="1"/>
    <col min="15356" max="15356" width="12.6640625" customWidth="1"/>
    <col min="15357" max="15357" width="12" customWidth="1"/>
    <col min="15358" max="15382" width="11.44140625" customWidth="1"/>
    <col min="15603" max="15603" width="2.109375" customWidth="1"/>
    <col min="15604" max="15604" width="7.88671875" customWidth="1"/>
    <col min="15605" max="15605" width="5.6640625" customWidth="1"/>
    <col min="15606" max="15606" width="39.77734375" customWidth="1"/>
    <col min="15607" max="15607" width="34.21875" customWidth="1"/>
    <col min="15608" max="15608" width="6.109375" customWidth="1"/>
    <col min="15609" max="15609" width="8.44140625" customWidth="1"/>
    <col min="15610" max="15610" width="15.44140625" customWidth="1"/>
    <col min="15611" max="15611" width="12.21875" customWidth="1"/>
    <col min="15612" max="15612" width="12.6640625" customWidth="1"/>
    <col min="15613" max="15613" width="12" customWidth="1"/>
    <col min="15614" max="15638" width="11.44140625" customWidth="1"/>
    <col min="15859" max="15859" width="2.109375" customWidth="1"/>
    <col min="15860" max="15860" width="7.88671875" customWidth="1"/>
    <col min="15861" max="15861" width="5.6640625" customWidth="1"/>
    <col min="15862" max="15862" width="39.77734375" customWidth="1"/>
    <col min="15863" max="15863" width="34.21875" customWidth="1"/>
    <col min="15864" max="15864" width="6.109375" customWidth="1"/>
    <col min="15865" max="15865" width="8.44140625" customWidth="1"/>
    <col min="15866" max="15866" width="15.44140625" customWidth="1"/>
    <col min="15867" max="15867" width="12.21875" customWidth="1"/>
    <col min="15868" max="15868" width="12.6640625" customWidth="1"/>
    <col min="15869" max="15869" width="12" customWidth="1"/>
    <col min="15870" max="15894" width="11.44140625" customWidth="1"/>
    <col min="16115" max="16115" width="2.109375" customWidth="1"/>
    <col min="16116" max="16116" width="7.88671875" customWidth="1"/>
    <col min="16117" max="16117" width="5.6640625" customWidth="1"/>
    <col min="16118" max="16118" width="39.77734375" customWidth="1"/>
    <col min="16119" max="16119" width="34.21875" customWidth="1"/>
    <col min="16120" max="16120" width="6.109375" customWidth="1"/>
    <col min="16121" max="16121" width="8.44140625" customWidth="1"/>
    <col min="16122" max="16122" width="15.44140625" customWidth="1"/>
    <col min="16123" max="16123" width="12.21875" customWidth="1"/>
    <col min="16124" max="16124" width="12.6640625" customWidth="1"/>
    <col min="16125" max="16125" width="12" customWidth="1"/>
    <col min="16126" max="16150" width="11.44140625" customWidth="1"/>
  </cols>
  <sheetData>
    <row r="1" spans="1:36" ht="18.75" customHeight="1" thickBot="1" x14ac:dyDescent="0.25">
      <c r="A1" s="189"/>
      <c r="B1" s="181"/>
      <c r="C1" s="182" t="s">
        <v>626</v>
      </c>
      <c r="D1" s="210"/>
      <c r="E1" s="277"/>
      <c r="F1" s="185"/>
      <c r="G1" s="185"/>
      <c r="H1" s="185"/>
      <c r="I1" s="185"/>
      <c r="J1" s="186"/>
      <c r="K1" s="186"/>
      <c r="L1" s="278"/>
      <c r="M1" s="186"/>
      <c r="N1" s="186"/>
      <c r="O1" s="186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9"/>
      <c r="AI1" s="187"/>
      <c r="AJ1" s="187"/>
    </row>
    <row r="2" spans="1:36" ht="32.25" thickBot="1" x14ac:dyDescent="0.25">
      <c r="A2" s="191"/>
      <c r="B2" s="191"/>
      <c r="C2" s="279" t="s">
        <v>594</v>
      </c>
      <c r="D2" s="192" t="s">
        <v>140</v>
      </c>
      <c r="E2" s="280" t="s">
        <v>113</v>
      </c>
      <c r="F2" s="192" t="s">
        <v>141</v>
      </c>
      <c r="G2" s="192" t="s">
        <v>189</v>
      </c>
      <c r="H2" s="214" t="str">
        <f>'TITLE PAGE'!D14</f>
        <v>2016-17</v>
      </c>
      <c r="I2" s="281" t="str">
        <f>'WRZ summary'!E3</f>
        <v>For info 2017-18</v>
      </c>
      <c r="J2" s="281" t="str">
        <f>'WRZ summary'!F3</f>
        <v>For info 2018-19</v>
      </c>
      <c r="K2" s="281" t="str">
        <f>'WRZ summary'!G3</f>
        <v>For info 2019-20</v>
      </c>
      <c r="L2" s="215" t="str">
        <f>'WRZ summary'!H3</f>
        <v>2020-21</v>
      </c>
      <c r="M2" s="215" t="str">
        <f>'WRZ summary'!I3</f>
        <v>2021-22</v>
      </c>
      <c r="N2" s="215" t="str">
        <f>'WRZ summary'!J3</f>
        <v>2022-23</v>
      </c>
      <c r="O2" s="215" t="str">
        <f>'WRZ summary'!K3</f>
        <v>2023-24</v>
      </c>
      <c r="P2" s="215" t="str">
        <f>'WRZ summary'!L3</f>
        <v>2024-25</v>
      </c>
      <c r="Q2" s="215" t="str">
        <f>'WRZ summary'!M3</f>
        <v>2025-26</v>
      </c>
      <c r="R2" s="215" t="str">
        <f>'WRZ summary'!N3</f>
        <v>2026-27</v>
      </c>
      <c r="S2" s="215" t="str">
        <f>'WRZ summary'!O3</f>
        <v>2027-28</v>
      </c>
      <c r="T2" s="215" t="str">
        <f>'WRZ summary'!P3</f>
        <v>2028-29</v>
      </c>
      <c r="U2" s="215" t="str">
        <f>'WRZ summary'!Q3</f>
        <v>2029-30</v>
      </c>
      <c r="V2" s="215" t="str">
        <f>'WRZ summary'!R3</f>
        <v>2030-31</v>
      </c>
      <c r="W2" s="215" t="str">
        <f>'WRZ summary'!S3</f>
        <v>2031-32</v>
      </c>
      <c r="X2" s="215" t="str">
        <f>'WRZ summary'!T3</f>
        <v>2032-33</v>
      </c>
      <c r="Y2" s="215" t="str">
        <f>'WRZ summary'!U3</f>
        <v>2033-34</v>
      </c>
      <c r="Z2" s="215" t="str">
        <f>'WRZ summary'!V3</f>
        <v>2034-35</v>
      </c>
      <c r="AA2" s="215" t="str">
        <f>'WRZ summary'!W3</f>
        <v>2035-36</v>
      </c>
      <c r="AB2" s="215" t="str">
        <f>'WRZ summary'!X3</f>
        <v>2036-37</v>
      </c>
      <c r="AC2" s="215" t="str">
        <f>'WRZ summary'!Y3</f>
        <v>2037-38</v>
      </c>
      <c r="AD2" s="215" t="str">
        <f>'WRZ summary'!Z3</f>
        <v>2038-39</v>
      </c>
      <c r="AE2" s="215" t="str">
        <f>'WRZ summary'!AA3</f>
        <v>2039-40</v>
      </c>
      <c r="AF2" s="215" t="str">
        <f>'WRZ summary'!AB3</f>
        <v>2040-41</v>
      </c>
      <c r="AG2" s="215" t="str">
        <f>'WRZ summary'!AC3</f>
        <v>2041-42</v>
      </c>
      <c r="AH2" s="215" t="str">
        <f>'WRZ summary'!AD3</f>
        <v>2042-43</v>
      </c>
      <c r="AI2" s="215" t="str">
        <f>'WRZ summary'!AE3</f>
        <v>2043-44</v>
      </c>
      <c r="AJ2" s="216" t="str">
        <f>'WRZ summary'!AF3</f>
        <v>2044-45</v>
      </c>
    </row>
    <row r="3" spans="1:36" ht="15.75" customHeight="1" x14ac:dyDescent="0.2">
      <c r="A3" s="180"/>
      <c r="B3" s="939" t="s">
        <v>145</v>
      </c>
      <c r="C3" s="817" t="s">
        <v>627</v>
      </c>
      <c r="D3" s="868" t="s">
        <v>628</v>
      </c>
      <c r="E3" s="819" t="s">
        <v>143</v>
      </c>
      <c r="F3" s="820" t="s">
        <v>75</v>
      </c>
      <c r="G3" s="820">
        <v>2</v>
      </c>
      <c r="H3" s="661">
        <f>'2. BL Supply'!H3</f>
        <v>0</v>
      </c>
      <c r="I3" s="327">
        <f>'2. BL Supply'!I3</f>
        <v>0</v>
      </c>
      <c r="J3" s="327">
        <f>'2. BL Supply'!J3</f>
        <v>0</v>
      </c>
      <c r="K3" s="327">
        <f>'2. BL Supply'!K3</f>
        <v>0</v>
      </c>
      <c r="L3" s="821">
        <f>'2. BL Supply'!L3</f>
        <v>0</v>
      </c>
      <c r="M3" s="821">
        <f>'2. BL Supply'!M3</f>
        <v>0</v>
      </c>
      <c r="N3" s="821">
        <f>'2. BL Supply'!N3</f>
        <v>0</v>
      </c>
      <c r="O3" s="821">
        <f>'2. BL Supply'!O3</f>
        <v>0</v>
      </c>
      <c r="P3" s="821">
        <f>'2. BL Supply'!P3</f>
        <v>0</v>
      </c>
      <c r="Q3" s="821">
        <f>'2. BL Supply'!Q3</f>
        <v>0</v>
      </c>
      <c r="R3" s="821">
        <f>'2. BL Supply'!R3</f>
        <v>0</v>
      </c>
      <c r="S3" s="821">
        <f>'2. BL Supply'!S3</f>
        <v>0</v>
      </c>
      <c r="T3" s="821">
        <f>'2. BL Supply'!T3</f>
        <v>0</v>
      </c>
      <c r="U3" s="821">
        <f>'2. BL Supply'!U3</f>
        <v>0</v>
      </c>
      <c r="V3" s="821">
        <f>'2. BL Supply'!V3</f>
        <v>0</v>
      </c>
      <c r="W3" s="821">
        <f>'2. BL Supply'!W3</f>
        <v>0</v>
      </c>
      <c r="X3" s="821">
        <f>'2. BL Supply'!X3</f>
        <v>0</v>
      </c>
      <c r="Y3" s="821">
        <f>'2. BL Supply'!Y3</f>
        <v>0</v>
      </c>
      <c r="Z3" s="821">
        <f>'2. BL Supply'!Z3</f>
        <v>0</v>
      </c>
      <c r="AA3" s="821">
        <f>'2. BL Supply'!AA3</f>
        <v>0</v>
      </c>
      <c r="AB3" s="821">
        <f>'2. BL Supply'!AB3</f>
        <v>0</v>
      </c>
      <c r="AC3" s="821">
        <f>'2. BL Supply'!AC3</f>
        <v>0</v>
      </c>
      <c r="AD3" s="821">
        <f>'2. BL Supply'!AD3</f>
        <v>0</v>
      </c>
      <c r="AE3" s="821">
        <f>'2. BL Supply'!AE3</f>
        <v>0</v>
      </c>
      <c r="AF3" s="821">
        <f>'2. BL Supply'!AF3</f>
        <v>0</v>
      </c>
      <c r="AG3" s="821">
        <f>'2. BL Supply'!AG3</f>
        <v>0</v>
      </c>
      <c r="AH3" s="821">
        <f>'2. BL Supply'!AH3</f>
        <v>0</v>
      </c>
      <c r="AI3" s="821">
        <f>'2. BL Supply'!AI3</f>
        <v>0</v>
      </c>
      <c r="AJ3" s="822">
        <f>'2. BL Supply'!AJ3</f>
        <v>0</v>
      </c>
    </row>
    <row r="4" spans="1:36" x14ac:dyDescent="0.2">
      <c r="A4" s="180"/>
      <c r="B4" s="940"/>
      <c r="C4" s="640" t="s">
        <v>629</v>
      </c>
      <c r="D4" s="641" t="s">
        <v>630</v>
      </c>
      <c r="E4" s="809" t="s">
        <v>631</v>
      </c>
      <c r="F4" s="642" t="s">
        <v>75</v>
      </c>
      <c r="G4" s="642">
        <v>2</v>
      </c>
      <c r="H4" s="635">
        <f>'2. BL Supply'!H4+'6. Preferred (Scenario Yr)'!H8</f>
        <v>0</v>
      </c>
      <c r="I4" s="326">
        <f>'2. BL Supply'!I4+'6. Preferred (Scenario Yr)'!I8</f>
        <v>0</v>
      </c>
      <c r="J4" s="326">
        <f>'2. BL Supply'!J4+'6. Preferred (Scenario Yr)'!J8</f>
        <v>0</v>
      </c>
      <c r="K4" s="326">
        <f>'2. BL Supply'!K4+'6. Preferred (Scenario Yr)'!K8</f>
        <v>0</v>
      </c>
      <c r="L4" s="455">
        <f>'2. BL Supply'!L4+'6. Preferred (Scenario Yr)'!L8</f>
        <v>0</v>
      </c>
      <c r="M4" s="455">
        <f>'2. BL Supply'!M4+'6. Preferred (Scenario Yr)'!M8</f>
        <v>0</v>
      </c>
      <c r="N4" s="455">
        <f>'2. BL Supply'!N4+'6. Preferred (Scenario Yr)'!N8</f>
        <v>0</v>
      </c>
      <c r="O4" s="455">
        <f>'2. BL Supply'!O4+'6. Preferred (Scenario Yr)'!O8</f>
        <v>0</v>
      </c>
      <c r="P4" s="455">
        <f>'2. BL Supply'!P4+'6. Preferred (Scenario Yr)'!P8</f>
        <v>0</v>
      </c>
      <c r="Q4" s="455">
        <f>'2. BL Supply'!Q4+'6. Preferred (Scenario Yr)'!Q8</f>
        <v>0</v>
      </c>
      <c r="R4" s="455">
        <f>'2. BL Supply'!R4+'6. Preferred (Scenario Yr)'!R8</f>
        <v>0</v>
      </c>
      <c r="S4" s="455">
        <f>'2. BL Supply'!S4+'6. Preferred (Scenario Yr)'!S8</f>
        <v>0</v>
      </c>
      <c r="T4" s="455">
        <f>'2. BL Supply'!T4+'6. Preferred (Scenario Yr)'!T8</f>
        <v>0</v>
      </c>
      <c r="U4" s="455">
        <f>'2. BL Supply'!U4+'6. Preferred (Scenario Yr)'!U8</f>
        <v>0</v>
      </c>
      <c r="V4" s="455">
        <f>'2. BL Supply'!V4+'6. Preferred (Scenario Yr)'!V8</f>
        <v>0</v>
      </c>
      <c r="W4" s="455">
        <f>'2. BL Supply'!W4+'6. Preferred (Scenario Yr)'!W8</f>
        <v>0</v>
      </c>
      <c r="X4" s="455">
        <f>'2. BL Supply'!X4+'6. Preferred (Scenario Yr)'!X8</f>
        <v>0</v>
      </c>
      <c r="Y4" s="455">
        <f>'2. BL Supply'!Y4+'6. Preferred (Scenario Yr)'!Y8</f>
        <v>0</v>
      </c>
      <c r="Z4" s="455">
        <f>'2. BL Supply'!Z4+'6. Preferred (Scenario Yr)'!Z8</f>
        <v>0</v>
      </c>
      <c r="AA4" s="455">
        <f>'2. BL Supply'!AA4+'6. Preferred (Scenario Yr)'!AA8</f>
        <v>0</v>
      </c>
      <c r="AB4" s="455">
        <f>'2. BL Supply'!AB4+'6. Preferred (Scenario Yr)'!AB8</f>
        <v>0</v>
      </c>
      <c r="AC4" s="455">
        <f>'2. BL Supply'!AC4+'6. Preferred (Scenario Yr)'!AC8</f>
        <v>0</v>
      </c>
      <c r="AD4" s="455">
        <f>'2. BL Supply'!AD4+'6. Preferred (Scenario Yr)'!AD8</f>
        <v>0</v>
      </c>
      <c r="AE4" s="455">
        <f>'2. BL Supply'!AE4+'6. Preferred (Scenario Yr)'!AE8</f>
        <v>0</v>
      </c>
      <c r="AF4" s="455">
        <f>'2. BL Supply'!AF4+'6. Preferred (Scenario Yr)'!AF8</f>
        <v>0</v>
      </c>
      <c r="AG4" s="455">
        <f>'2. BL Supply'!AG4+'6. Preferred (Scenario Yr)'!AG8</f>
        <v>0</v>
      </c>
      <c r="AH4" s="455">
        <f>'2. BL Supply'!AH4+'6. Preferred (Scenario Yr)'!AH8</f>
        <v>0</v>
      </c>
      <c r="AI4" s="455">
        <f>'2. BL Supply'!AI4+'6. Preferred (Scenario Yr)'!AI8</f>
        <v>0</v>
      </c>
      <c r="AJ4" s="643">
        <f>'2. BL Supply'!AJ4+'6. Preferred (Scenario Yr)'!AJ8</f>
        <v>0</v>
      </c>
    </row>
    <row r="5" spans="1:36" x14ac:dyDescent="0.2">
      <c r="A5" s="282"/>
      <c r="B5" s="940"/>
      <c r="C5" s="749" t="s">
        <v>123</v>
      </c>
      <c r="D5" s="869" t="s">
        <v>123</v>
      </c>
      <c r="E5" s="870" t="s">
        <v>123</v>
      </c>
      <c r="F5" s="634" t="s">
        <v>123</v>
      </c>
      <c r="G5" s="634">
        <v>2</v>
      </c>
      <c r="H5" s="635" t="s">
        <v>123</v>
      </c>
      <c r="I5" s="326" t="s">
        <v>123</v>
      </c>
      <c r="J5" s="326" t="s">
        <v>123</v>
      </c>
      <c r="K5" s="326" t="s">
        <v>123</v>
      </c>
      <c r="L5" s="449" t="s">
        <v>123</v>
      </c>
      <c r="M5" s="449" t="s">
        <v>123</v>
      </c>
      <c r="N5" s="449" t="s">
        <v>123</v>
      </c>
      <c r="O5" s="449" t="s">
        <v>123</v>
      </c>
      <c r="P5" s="449" t="s">
        <v>123</v>
      </c>
      <c r="Q5" s="449" t="s">
        <v>123</v>
      </c>
      <c r="R5" s="449" t="s">
        <v>123</v>
      </c>
      <c r="S5" s="449" t="s">
        <v>123</v>
      </c>
      <c r="T5" s="449" t="s">
        <v>123</v>
      </c>
      <c r="U5" s="449" t="s">
        <v>123</v>
      </c>
      <c r="V5" s="449" t="s">
        <v>123</v>
      </c>
      <c r="W5" s="449" t="s">
        <v>123</v>
      </c>
      <c r="X5" s="449" t="s">
        <v>123</v>
      </c>
      <c r="Y5" s="449" t="s">
        <v>123</v>
      </c>
      <c r="Z5" s="449" t="s">
        <v>123</v>
      </c>
      <c r="AA5" s="449" t="s">
        <v>123</v>
      </c>
      <c r="AB5" s="449" t="s">
        <v>123</v>
      </c>
      <c r="AC5" s="449" t="s">
        <v>123</v>
      </c>
      <c r="AD5" s="449" t="s">
        <v>123</v>
      </c>
      <c r="AE5" s="449" t="s">
        <v>123</v>
      </c>
      <c r="AF5" s="449" t="s">
        <v>123</v>
      </c>
      <c r="AG5" s="449" t="s">
        <v>123</v>
      </c>
      <c r="AH5" s="449" t="s">
        <v>123</v>
      </c>
      <c r="AI5" s="449" t="s">
        <v>123</v>
      </c>
      <c r="AJ5" s="459" t="s">
        <v>123</v>
      </c>
    </row>
    <row r="6" spans="1:36" x14ac:dyDescent="0.2">
      <c r="A6" s="282"/>
      <c r="B6" s="940"/>
      <c r="C6" s="749" t="s">
        <v>123</v>
      </c>
      <c r="D6" s="869" t="s">
        <v>123</v>
      </c>
      <c r="E6" s="870" t="s">
        <v>123</v>
      </c>
      <c r="F6" s="634" t="s">
        <v>123</v>
      </c>
      <c r="G6" s="634">
        <v>2</v>
      </c>
      <c r="H6" s="635" t="s">
        <v>123</v>
      </c>
      <c r="I6" s="326" t="s">
        <v>123</v>
      </c>
      <c r="J6" s="326" t="s">
        <v>123</v>
      </c>
      <c r="K6" s="326" t="s">
        <v>123</v>
      </c>
      <c r="L6" s="449" t="s">
        <v>123</v>
      </c>
      <c r="M6" s="449" t="s">
        <v>123</v>
      </c>
      <c r="N6" s="449" t="s">
        <v>123</v>
      </c>
      <c r="O6" s="449" t="s">
        <v>123</v>
      </c>
      <c r="P6" s="449" t="s">
        <v>123</v>
      </c>
      <c r="Q6" s="449" t="s">
        <v>123</v>
      </c>
      <c r="R6" s="449" t="s">
        <v>123</v>
      </c>
      <c r="S6" s="449" t="s">
        <v>123</v>
      </c>
      <c r="T6" s="449" t="s">
        <v>123</v>
      </c>
      <c r="U6" s="449" t="s">
        <v>123</v>
      </c>
      <c r="V6" s="449" t="s">
        <v>123</v>
      </c>
      <c r="W6" s="449" t="s">
        <v>123</v>
      </c>
      <c r="X6" s="449" t="s">
        <v>123</v>
      </c>
      <c r="Y6" s="449" t="s">
        <v>123</v>
      </c>
      <c r="Z6" s="449" t="s">
        <v>123</v>
      </c>
      <c r="AA6" s="449" t="s">
        <v>123</v>
      </c>
      <c r="AB6" s="449" t="s">
        <v>123</v>
      </c>
      <c r="AC6" s="449" t="s">
        <v>123</v>
      </c>
      <c r="AD6" s="449" t="s">
        <v>123</v>
      </c>
      <c r="AE6" s="449" t="s">
        <v>123</v>
      </c>
      <c r="AF6" s="449" t="s">
        <v>123</v>
      </c>
      <c r="AG6" s="449" t="s">
        <v>123</v>
      </c>
      <c r="AH6" s="449" t="s">
        <v>123</v>
      </c>
      <c r="AI6" s="449" t="s">
        <v>123</v>
      </c>
      <c r="AJ6" s="459" t="s">
        <v>123</v>
      </c>
    </row>
    <row r="7" spans="1:36" x14ac:dyDescent="0.2">
      <c r="A7" s="282"/>
      <c r="B7" s="940"/>
      <c r="C7" s="749" t="s">
        <v>123</v>
      </c>
      <c r="D7" s="869" t="s">
        <v>123</v>
      </c>
      <c r="E7" s="870" t="s">
        <v>123</v>
      </c>
      <c r="F7" s="634" t="s">
        <v>123</v>
      </c>
      <c r="G7" s="634">
        <v>2</v>
      </c>
      <c r="H7" s="635" t="s">
        <v>123</v>
      </c>
      <c r="I7" s="326" t="s">
        <v>123</v>
      </c>
      <c r="J7" s="326" t="s">
        <v>123</v>
      </c>
      <c r="K7" s="326" t="s">
        <v>123</v>
      </c>
      <c r="L7" s="449" t="s">
        <v>123</v>
      </c>
      <c r="M7" s="449" t="s">
        <v>123</v>
      </c>
      <c r="N7" s="449" t="s">
        <v>123</v>
      </c>
      <c r="O7" s="449" t="s">
        <v>123</v>
      </c>
      <c r="P7" s="449" t="s">
        <v>123</v>
      </c>
      <c r="Q7" s="449" t="s">
        <v>123</v>
      </c>
      <c r="R7" s="449" t="s">
        <v>123</v>
      </c>
      <c r="S7" s="449" t="s">
        <v>123</v>
      </c>
      <c r="T7" s="449" t="s">
        <v>123</v>
      </c>
      <c r="U7" s="449" t="s">
        <v>123</v>
      </c>
      <c r="V7" s="449" t="s">
        <v>123</v>
      </c>
      <c r="W7" s="449" t="s">
        <v>123</v>
      </c>
      <c r="X7" s="449" t="s">
        <v>123</v>
      </c>
      <c r="Y7" s="449" t="s">
        <v>123</v>
      </c>
      <c r="Z7" s="449" t="s">
        <v>123</v>
      </c>
      <c r="AA7" s="449" t="s">
        <v>123</v>
      </c>
      <c r="AB7" s="449" t="s">
        <v>123</v>
      </c>
      <c r="AC7" s="449" t="s">
        <v>123</v>
      </c>
      <c r="AD7" s="449" t="s">
        <v>123</v>
      </c>
      <c r="AE7" s="449" t="s">
        <v>123</v>
      </c>
      <c r="AF7" s="449" t="s">
        <v>123</v>
      </c>
      <c r="AG7" s="449" t="s">
        <v>123</v>
      </c>
      <c r="AH7" s="449" t="s">
        <v>123</v>
      </c>
      <c r="AI7" s="449" t="s">
        <v>123</v>
      </c>
      <c r="AJ7" s="459" t="s">
        <v>123</v>
      </c>
    </row>
    <row r="8" spans="1:36" x14ac:dyDescent="0.2">
      <c r="A8" s="180"/>
      <c r="B8" s="940"/>
      <c r="C8" s="640" t="s">
        <v>632</v>
      </c>
      <c r="D8" s="641" t="s">
        <v>633</v>
      </c>
      <c r="E8" s="809" t="s">
        <v>634</v>
      </c>
      <c r="F8" s="642" t="s">
        <v>75</v>
      </c>
      <c r="G8" s="642">
        <v>2</v>
      </c>
      <c r="H8" s="635">
        <f>'2. BL Supply'!H7+'6. Preferred (Scenario Yr)'!H11</f>
        <v>10</v>
      </c>
      <c r="I8" s="326">
        <f>'2. BL Supply'!I7+'6. Preferred (Scenario Yr)'!I11</f>
        <v>10</v>
      </c>
      <c r="J8" s="326">
        <f>'2. BL Supply'!J7+'6. Preferred (Scenario Yr)'!J11</f>
        <v>10</v>
      </c>
      <c r="K8" s="326">
        <f>'2. BL Supply'!K7+'6. Preferred (Scenario Yr)'!K11</f>
        <v>10</v>
      </c>
      <c r="L8" s="455">
        <f>'2. BL Supply'!L7+'6. Preferred (Scenario Yr)'!L11</f>
        <v>10</v>
      </c>
      <c r="M8" s="455">
        <f>'2. BL Supply'!M7+'6. Preferred (Scenario Yr)'!M11</f>
        <v>10</v>
      </c>
      <c r="N8" s="455">
        <f>'2. BL Supply'!N7+'6. Preferred (Scenario Yr)'!N11</f>
        <v>10</v>
      </c>
      <c r="O8" s="455">
        <f>'2. BL Supply'!O7+'6. Preferred (Scenario Yr)'!O11</f>
        <v>10</v>
      </c>
      <c r="P8" s="455">
        <f>'2. BL Supply'!P7+'6. Preferred (Scenario Yr)'!P11</f>
        <v>10</v>
      </c>
      <c r="Q8" s="455">
        <f>'2. BL Supply'!Q7+'6. Preferred (Scenario Yr)'!Q11</f>
        <v>10</v>
      </c>
      <c r="R8" s="455">
        <f>'2. BL Supply'!R7+'6. Preferred (Scenario Yr)'!R11</f>
        <v>10</v>
      </c>
      <c r="S8" s="455">
        <f>'2. BL Supply'!S7+'6. Preferred (Scenario Yr)'!S11</f>
        <v>10</v>
      </c>
      <c r="T8" s="455">
        <f>'2. BL Supply'!T7+'6. Preferred (Scenario Yr)'!T11</f>
        <v>10</v>
      </c>
      <c r="U8" s="455">
        <f>'2. BL Supply'!U7+'6. Preferred (Scenario Yr)'!U11</f>
        <v>10</v>
      </c>
      <c r="V8" s="455">
        <f>'2. BL Supply'!V7+'6. Preferred (Scenario Yr)'!V11</f>
        <v>10</v>
      </c>
      <c r="W8" s="455">
        <f>'2. BL Supply'!W7+'6. Preferred (Scenario Yr)'!W11</f>
        <v>10</v>
      </c>
      <c r="X8" s="455">
        <f>'2. BL Supply'!X7+'6. Preferred (Scenario Yr)'!X11</f>
        <v>10</v>
      </c>
      <c r="Y8" s="455">
        <f>'2. BL Supply'!Y7+'6. Preferred (Scenario Yr)'!Y11</f>
        <v>10</v>
      </c>
      <c r="Z8" s="455">
        <f>'2. BL Supply'!Z7+'6. Preferred (Scenario Yr)'!Z11</f>
        <v>10</v>
      </c>
      <c r="AA8" s="455">
        <f>'2. BL Supply'!AA7+'6. Preferred (Scenario Yr)'!AA11</f>
        <v>10</v>
      </c>
      <c r="AB8" s="455">
        <f>'2. BL Supply'!AB7+'6. Preferred (Scenario Yr)'!AB11</f>
        <v>10</v>
      </c>
      <c r="AC8" s="455">
        <f>'2. BL Supply'!AC7+'6. Preferred (Scenario Yr)'!AC11</f>
        <v>10</v>
      </c>
      <c r="AD8" s="455">
        <f>'2. BL Supply'!AD7+'6. Preferred (Scenario Yr)'!AD11</f>
        <v>10</v>
      </c>
      <c r="AE8" s="455">
        <f>'2. BL Supply'!AE7+'6. Preferred (Scenario Yr)'!AE11</f>
        <v>10</v>
      </c>
      <c r="AF8" s="455">
        <f>'2. BL Supply'!AF7+'6. Preferred (Scenario Yr)'!AF11</f>
        <v>10</v>
      </c>
      <c r="AG8" s="455">
        <f>'2. BL Supply'!AG7+'6. Preferred (Scenario Yr)'!AG11</f>
        <v>10</v>
      </c>
      <c r="AH8" s="455">
        <f>'2. BL Supply'!AH7+'6. Preferred (Scenario Yr)'!AH11</f>
        <v>10</v>
      </c>
      <c r="AI8" s="455">
        <f>'2. BL Supply'!AI7+'6. Preferred (Scenario Yr)'!AI11</f>
        <v>10</v>
      </c>
      <c r="AJ8" s="643">
        <f>'2. BL Supply'!AJ7+'6. Preferred (Scenario Yr)'!AJ11</f>
        <v>10</v>
      </c>
    </row>
    <row r="9" spans="1:36" x14ac:dyDescent="0.2">
      <c r="A9" s="282"/>
      <c r="B9" s="940"/>
      <c r="C9" s="749" t="s">
        <v>123</v>
      </c>
      <c r="D9" s="869" t="s">
        <v>123</v>
      </c>
      <c r="E9" s="871" t="s">
        <v>123</v>
      </c>
      <c r="F9" s="283" t="s">
        <v>123</v>
      </c>
      <c r="G9" s="283">
        <v>2</v>
      </c>
      <c r="H9" s="635" t="s">
        <v>123</v>
      </c>
      <c r="I9" s="326" t="s">
        <v>123</v>
      </c>
      <c r="J9" s="326" t="s">
        <v>123</v>
      </c>
      <c r="K9" s="326" t="s">
        <v>123</v>
      </c>
      <c r="L9" s="449" t="s">
        <v>123</v>
      </c>
      <c r="M9" s="449" t="s">
        <v>123</v>
      </c>
      <c r="N9" s="449" t="s">
        <v>123</v>
      </c>
      <c r="O9" s="449" t="s">
        <v>123</v>
      </c>
      <c r="P9" s="449" t="s">
        <v>123</v>
      </c>
      <c r="Q9" s="449" t="s">
        <v>123</v>
      </c>
      <c r="R9" s="449" t="s">
        <v>123</v>
      </c>
      <c r="S9" s="449" t="s">
        <v>123</v>
      </c>
      <c r="T9" s="449" t="s">
        <v>123</v>
      </c>
      <c r="U9" s="449" t="s">
        <v>123</v>
      </c>
      <c r="V9" s="449" t="s">
        <v>123</v>
      </c>
      <c r="W9" s="449" t="s">
        <v>123</v>
      </c>
      <c r="X9" s="449" t="s">
        <v>123</v>
      </c>
      <c r="Y9" s="449" t="s">
        <v>123</v>
      </c>
      <c r="Z9" s="449" t="s">
        <v>123</v>
      </c>
      <c r="AA9" s="449" t="s">
        <v>123</v>
      </c>
      <c r="AB9" s="449" t="s">
        <v>123</v>
      </c>
      <c r="AC9" s="449" t="s">
        <v>123</v>
      </c>
      <c r="AD9" s="449" t="s">
        <v>123</v>
      </c>
      <c r="AE9" s="449" t="s">
        <v>123</v>
      </c>
      <c r="AF9" s="449" t="s">
        <v>123</v>
      </c>
      <c r="AG9" s="449" t="s">
        <v>123</v>
      </c>
      <c r="AH9" s="449" t="s">
        <v>123</v>
      </c>
      <c r="AI9" s="449" t="s">
        <v>123</v>
      </c>
      <c r="AJ9" s="459" t="s">
        <v>123</v>
      </c>
    </row>
    <row r="10" spans="1:36" x14ac:dyDescent="0.2">
      <c r="A10" s="282"/>
      <c r="B10" s="940"/>
      <c r="C10" s="749" t="s">
        <v>123</v>
      </c>
      <c r="D10" s="869" t="s">
        <v>123</v>
      </c>
      <c r="E10" s="871" t="s">
        <v>123</v>
      </c>
      <c r="F10" s="283" t="s">
        <v>123</v>
      </c>
      <c r="G10" s="283">
        <v>2</v>
      </c>
      <c r="H10" s="635" t="s">
        <v>123</v>
      </c>
      <c r="I10" s="326" t="s">
        <v>123</v>
      </c>
      <c r="J10" s="326" t="s">
        <v>123</v>
      </c>
      <c r="K10" s="326" t="s">
        <v>123</v>
      </c>
      <c r="L10" s="449" t="s">
        <v>123</v>
      </c>
      <c r="M10" s="449" t="s">
        <v>123</v>
      </c>
      <c r="N10" s="449" t="s">
        <v>123</v>
      </c>
      <c r="O10" s="449" t="s">
        <v>123</v>
      </c>
      <c r="P10" s="449" t="s">
        <v>123</v>
      </c>
      <c r="Q10" s="449" t="s">
        <v>123</v>
      </c>
      <c r="R10" s="449" t="s">
        <v>123</v>
      </c>
      <c r="S10" s="449" t="s">
        <v>123</v>
      </c>
      <c r="T10" s="449" t="s">
        <v>123</v>
      </c>
      <c r="U10" s="449" t="s">
        <v>123</v>
      </c>
      <c r="V10" s="449" t="s">
        <v>123</v>
      </c>
      <c r="W10" s="449" t="s">
        <v>123</v>
      </c>
      <c r="X10" s="449" t="s">
        <v>123</v>
      </c>
      <c r="Y10" s="449" t="s">
        <v>123</v>
      </c>
      <c r="Z10" s="449" t="s">
        <v>123</v>
      </c>
      <c r="AA10" s="449" t="s">
        <v>123</v>
      </c>
      <c r="AB10" s="449" t="s">
        <v>123</v>
      </c>
      <c r="AC10" s="449" t="s">
        <v>123</v>
      </c>
      <c r="AD10" s="449" t="s">
        <v>123</v>
      </c>
      <c r="AE10" s="449" t="s">
        <v>123</v>
      </c>
      <c r="AF10" s="449" t="s">
        <v>123</v>
      </c>
      <c r="AG10" s="449" t="s">
        <v>123</v>
      </c>
      <c r="AH10" s="449" t="s">
        <v>123</v>
      </c>
      <c r="AI10" s="449" t="s">
        <v>123</v>
      </c>
      <c r="AJ10" s="459" t="s">
        <v>123</v>
      </c>
    </row>
    <row r="11" spans="1:36" x14ac:dyDescent="0.2">
      <c r="A11" s="282"/>
      <c r="B11" s="940"/>
      <c r="C11" s="749" t="s">
        <v>123</v>
      </c>
      <c r="D11" s="869" t="s">
        <v>123</v>
      </c>
      <c r="E11" s="871" t="s">
        <v>123</v>
      </c>
      <c r="F11" s="283" t="s">
        <v>123</v>
      </c>
      <c r="G11" s="283">
        <v>2</v>
      </c>
      <c r="H11" s="635" t="s">
        <v>123</v>
      </c>
      <c r="I11" s="326" t="s">
        <v>123</v>
      </c>
      <c r="J11" s="326" t="s">
        <v>123</v>
      </c>
      <c r="K11" s="326" t="s">
        <v>123</v>
      </c>
      <c r="L11" s="449" t="s">
        <v>123</v>
      </c>
      <c r="M11" s="449" t="s">
        <v>123</v>
      </c>
      <c r="N11" s="449" t="s">
        <v>123</v>
      </c>
      <c r="O11" s="449" t="s">
        <v>123</v>
      </c>
      <c r="P11" s="449" t="s">
        <v>123</v>
      </c>
      <c r="Q11" s="449" t="s">
        <v>123</v>
      </c>
      <c r="R11" s="449" t="s">
        <v>123</v>
      </c>
      <c r="S11" s="449" t="s">
        <v>123</v>
      </c>
      <c r="T11" s="449" t="s">
        <v>123</v>
      </c>
      <c r="U11" s="449" t="s">
        <v>123</v>
      </c>
      <c r="V11" s="449" t="s">
        <v>123</v>
      </c>
      <c r="W11" s="449" t="s">
        <v>123</v>
      </c>
      <c r="X11" s="449" t="s">
        <v>123</v>
      </c>
      <c r="Y11" s="449" t="s">
        <v>123</v>
      </c>
      <c r="Z11" s="449" t="s">
        <v>123</v>
      </c>
      <c r="AA11" s="449" t="s">
        <v>123</v>
      </c>
      <c r="AB11" s="449" t="s">
        <v>123</v>
      </c>
      <c r="AC11" s="449" t="s">
        <v>123</v>
      </c>
      <c r="AD11" s="449" t="s">
        <v>123</v>
      </c>
      <c r="AE11" s="449" t="s">
        <v>123</v>
      </c>
      <c r="AF11" s="449" t="s">
        <v>123</v>
      </c>
      <c r="AG11" s="449" t="s">
        <v>123</v>
      </c>
      <c r="AH11" s="449" t="s">
        <v>123</v>
      </c>
      <c r="AI11" s="449" t="s">
        <v>123</v>
      </c>
      <c r="AJ11" s="459" t="s">
        <v>123</v>
      </c>
    </row>
    <row r="12" spans="1:36" ht="15.75" thickBot="1" x14ac:dyDescent="0.25">
      <c r="A12" s="282"/>
      <c r="B12" s="941"/>
      <c r="C12" s="847" t="s">
        <v>123</v>
      </c>
      <c r="D12" s="872" t="s">
        <v>123</v>
      </c>
      <c r="E12" s="873" t="s">
        <v>123</v>
      </c>
      <c r="F12" s="874" t="s">
        <v>123</v>
      </c>
      <c r="G12" s="874">
        <v>2</v>
      </c>
      <c r="H12" s="637" t="s">
        <v>123</v>
      </c>
      <c r="I12" s="360" t="s">
        <v>123</v>
      </c>
      <c r="J12" s="360" t="s">
        <v>123</v>
      </c>
      <c r="K12" s="360" t="s">
        <v>123</v>
      </c>
      <c r="L12" s="638" t="s">
        <v>123</v>
      </c>
      <c r="M12" s="638" t="s">
        <v>123</v>
      </c>
      <c r="N12" s="638" t="s">
        <v>123</v>
      </c>
      <c r="O12" s="638" t="s">
        <v>123</v>
      </c>
      <c r="P12" s="638" t="s">
        <v>123</v>
      </c>
      <c r="Q12" s="638" t="s">
        <v>123</v>
      </c>
      <c r="R12" s="638" t="s">
        <v>123</v>
      </c>
      <c r="S12" s="638" t="s">
        <v>123</v>
      </c>
      <c r="T12" s="638" t="s">
        <v>123</v>
      </c>
      <c r="U12" s="638" t="s">
        <v>123</v>
      </c>
      <c r="V12" s="638" t="s">
        <v>123</v>
      </c>
      <c r="W12" s="638" t="s">
        <v>123</v>
      </c>
      <c r="X12" s="638" t="s">
        <v>123</v>
      </c>
      <c r="Y12" s="638" t="s">
        <v>123</v>
      </c>
      <c r="Z12" s="638" t="s">
        <v>123</v>
      </c>
      <c r="AA12" s="638" t="s">
        <v>123</v>
      </c>
      <c r="AB12" s="638" t="s">
        <v>123</v>
      </c>
      <c r="AC12" s="638" t="s">
        <v>123</v>
      </c>
      <c r="AD12" s="638" t="s">
        <v>123</v>
      </c>
      <c r="AE12" s="638" t="s">
        <v>123</v>
      </c>
      <c r="AF12" s="638" t="s">
        <v>123</v>
      </c>
      <c r="AG12" s="638" t="s">
        <v>123</v>
      </c>
      <c r="AH12" s="638" t="s">
        <v>123</v>
      </c>
      <c r="AI12" s="638" t="s">
        <v>123</v>
      </c>
      <c r="AJ12" s="639" t="s">
        <v>123</v>
      </c>
    </row>
    <row r="13" spans="1:36" ht="15" customHeight="1" x14ac:dyDescent="0.2">
      <c r="A13" s="180"/>
      <c r="B13" s="953" t="s">
        <v>635</v>
      </c>
      <c r="C13" s="817" t="s">
        <v>636</v>
      </c>
      <c r="D13" s="840" t="s">
        <v>637</v>
      </c>
      <c r="E13" s="819" t="s">
        <v>638</v>
      </c>
      <c r="F13" s="820" t="s">
        <v>75</v>
      </c>
      <c r="G13" s="820">
        <v>2</v>
      </c>
      <c r="H13" s="661">
        <f>'2. BL Supply'!H10+'6. Preferred (Scenario Yr)'!H17</f>
        <v>0</v>
      </c>
      <c r="I13" s="327">
        <f>'2. BL Supply'!I10+'6. Preferred (Scenario Yr)'!I17</f>
        <v>0</v>
      </c>
      <c r="J13" s="327">
        <f>'2. BL Supply'!J10+'6. Preferred (Scenario Yr)'!J17</f>
        <v>0</v>
      </c>
      <c r="K13" s="327">
        <f>'2. BL Supply'!K10+'6. Preferred (Scenario Yr)'!K17</f>
        <v>0</v>
      </c>
      <c r="L13" s="821">
        <f>'2. BL Supply'!L10+'6. Preferred (Scenario Yr)'!L17</f>
        <v>0</v>
      </c>
      <c r="M13" s="821">
        <f>'2. BL Supply'!M10+'6. Preferred (Scenario Yr)'!M17</f>
        <v>0</v>
      </c>
      <c r="N13" s="821">
        <f>'2. BL Supply'!N10+'6. Preferred (Scenario Yr)'!N17</f>
        <v>0</v>
      </c>
      <c r="O13" s="821">
        <f>'2. BL Supply'!O10+'6. Preferred (Scenario Yr)'!O17</f>
        <v>0</v>
      </c>
      <c r="P13" s="821">
        <f>'2. BL Supply'!P10+'6. Preferred (Scenario Yr)'!P17</f>
        <v>0</v>
      </c>
      <c r="Q13" s="821">
        <f>'2. BL Supply'!Q10+'6. Preferred (Scenario Yr)'!Q17</f>
        <v>0</v>
      </c>
      <c r="R13" s="821">
        <f>'2. BL Supply'!R10+'6. Preferred (Scenario Yr)'!R17</f>
        <v>0</v>
      </c>
      <c r="S13" s="821">
        <f>'2. BL Supply'!S10+'6. Preferred (Scenario Yr)'!S17</f>
        <v>0</v>
      </c>
      <c r="T13" s="821">
        <f>'2. BL Supply'!T10+'6. Preferred (Scenario Yr)'!T17</f>
        <v>0</v>
      </c>
      <c r="U13" s="821">
        <f>'2. BL Supply'!U10+'6. Preferred (Scenario Yr)'!U17</f>
        <v>0</v>
      </c>
      <c r="V13" s="821">
        <f>'2. BL Supply'!V10+'6. Preferred (Scenario Yr)'!V17</f>
        <v>0</v>
      </c>
      <c r="W13" s="821">
        <f>'2. BL Supply'!W10+'6. Preferred (Scenario Yr)'!W17</f>
        <v>0</v>
      </c>
      <c r="X13" s="821">
        <f>'2. BL Supply'!X10+'6. Preferred (Scenario Yr)'!X17</f>
        <v>0</v>
      </c>
      <c r="Y13" s="821">
        <f>'2. BL Supply'!Y10+'6. Preferred (Scenario Yr)'!Y17</f>
        <v>0</v>
      </c>
      <c r="Z13" s="821">
        <f>'2. BL Supply'!Z10+'6. Preferred (Scenario Yr)'!Z17</f>
        <v>0</v>
      </c>
      <c r="AA13" s="821">
        <f>'2. BL Supply'!AA10+'6. Preferred (Scenario Yr)'!AA17</f>
        <v>0</v>
      </c>
      <c r="AB13" s="821">
        <f>'2. BL Supply'!AB10+'6. Preferred (Scenario Yr)'!AB17</f>
        <v>0</v>
      </c>
      <c r="AC13" s="821">
        <f>'2. BL Supply'!AC10+'6. Preferred (Scenario Yr)'!AC17</f>
        <v>0</v>
      </c>
      <c r="AD13" s="821">
        <f>'2. BL Supply'!AD10+'6. Preferred (Scenario Yr)'!AD17</f>
        <v>0</v>
      </c>
      <c r="AE13" s="821">
        <f>'2. BL Supply'!AE10+'6. Preferred (Scenario Yr)'!AE17</f>
        <v>0</v>
      </c>
      <c r="AF13" s="821">
        <f>'2. BL Supply'!AF10+'6. Preferred (Scenario Yr)'!AF17</f>
        <v>0</v>
      </c>
      <c r="AG13" s="821">
        <f>'2. BL Supply'!AG10+'6. Preferred (Scenario Yr)'!AG17</f>
        <v>0</v>
      </c>
      <c r="AH13" s="821">
        <f>'2. BL Supply'!AH10+'6. Preferred (Scenario Yr)'!AH17</f>
        <v>0</v>
      </c>
      <c r="AI13" s="821">
        <f>'2. BL Supply'!AI10+'6. Preferred (Scenario Yr)'!AI17</f>
        <v>0</v>
      </c>
      <c r="AJ13" s="822">
        <f>'2. BL Supply'!AJ10+'6. Preferred (Scenario Yr)'!AJ17</f>
        <v>0</v>
      </c>
    </row>
    <row r="14" spans="1:36" x14ac:dyDescent="0.2">
      <c r="A14" s="282"/>
      <c r="B14" s="954"/>
      <c r="C14" s="749" t="s">
        <v>123</v>
      </c>
      <c r="D14" s="869" t="s">
        <v>123</v>
      </c>
      <c r="E14" s="870" t="s">
        <v>123</v>
      </c>
      <c r="F14" s="634" t="s">
        <v>123</v>
      </c>
      <c r="G14" s="634">
        <v>2</v>
      </c>
      <c r="H14" s="635" t="s">
        <v>123</v>
      </c>
      <c r="I14" s="326" t="s">
        <v>123</v>
      </c>
      <c r="J14" s="326" t="s">
        <v>123</v>
      </c>
      <c r="K14" s="326" t="s">
        <v>123</v>
      </c>
      <c r="L14" s="449" t="s">
        <v>123</v>
      </c>
      <c r="M14" s="449" t="s">
        <v>123</v>
      </c>
      <c r="N14" s="449" t="s">
        <v>123</v>
      </c>
      <c r="O14" s="449" t="s">
        <v>123</v>
      </c>
      <c r="P14" s="449" t="s">
        <v>123</v>
      </c>
      <c r="Q14" s="449" t="s">
        <v>123</v>
      </c>
      <c r="R14" s="449" t="s">
        <v>123</v>
      </c>
      <c r="S14" s="449" t="s">
        <v>123</v>
      </c>
      <c r="T14" s="449" t="s">
        <v>123</v>
      </c>
      <c r="U14" s="449" t="s">
        <v>123</v>
      </c>
      <c r="V14" s="449" t="s">
        <v>123</v>
      </c>
      <c r="W14" s="449" t="s">
        <v>123</v>
      </c>
      <c r="X14" s="449" t="s">
        <v>123</v>
      </c>
      <c r="Y14" s="449" t="s">
        <v>123</v>
      </c>
      <c r="Z14" s="449" t="s">
        <v>123</v>
      </c>
      <c r="AA14" s="449" t="s">
        <v>123</v>
      </c>
      <c r="AB14" s="449" t="s">
        <v>123</v>
      </c>
      <c r="AC14" s="449" t="s">
        <v>123</v>
      </c>
      <c r="AD14" s="449" t="s">
        <v>123</v>
      </c>
      <c r="AE14" s="449" t="s">
        <v>123</v>
      </c>
      <c r="AF14" s="449" t="s">
        <v>123</v>
      </c>
      <c r="AG14" s="449" t="s">
        <v>123</v>
      </c>
      <c r="AH14" s="449" t="s">
        <v>123</v>
      </c>
      <c r="AI14" s="449" t="s">
        <v>123</v>
      </c>
      <c r="AJ14" s="459" t="s">
        <v>123</v>
      </c>
    </row>
    <row r="15" spans="1:36" x14ac:dyDescent="0.2">
      <c r="A15" s="282"/>
      <c r="B15" s="954"/>
      <c r="C15" s="749" t="s">
        <v>123</v>
      </c>
      <c r="D15" s="869" t="s">
        <v>123</v>
      </c>
      <c r="E15" s="870" t="s">
        <v>123</v>
      </c>
      <c r="F15" s="634" t="s">
        <v>123</v>
      </c>
      <c r="G15" s="634">
        <v>2</v>
      </c>
      <c r="H15" s="635" t="s">
        <v>123</v>
      </c>
      <c r="I15" s="326" t="s">
        <v>123</v>
      </c>
      <c r="J15" s="326" t="s">
        <v>123</v>
      </c>
      <c r="K15" s="326" t="s">
        <v>123</v>
      </c>
      <c r="L15" s="449" t="s">
        <v>123</v>
      </c>
      <c r="M15" s="449" t="s">
        <v>123</v>
      </c>
      <c r="N15" s="449" t="s">
        <v>123</v>
      </c>
      <c r="O15" s="449" t="s">
        <v>123</v>
      </c>
      <c r="P15" s="449" t="s">
        <v>123</v>
      </c>
      <c r="Q15" s="449" t="s">
        <v>123</v>
      </c>
      <c r="R15" s="449" t="s">
        <v>123</v>
      </c>
      <c r="S15" s="449" t="s">
        <v>123</v>
      </c>
      <c r="T15" s="449" t="s">
        <v>123</v>
      </c>
      <c r="U15" s="449" t="s">
        <v>123</v>
      </c>
      <c r="V15" s="449" t="s">
        <v>123</v>
      </c>
      <c r="W15" s="449" t="s">
        <v>123</v>
      </c>
      <c r="X15" s="449" t="s">
        <v>123</v>
      </c>
      <c r="Y15" s="449" t="s">
        <v>123</v>
      </c>
      <c r="Z15" s="449" t="s">
        <v>123</v>
      </c>
      <c r="AA15" s="449" t="s">
        <v>123</v>
      </c>
      <c r="AB15" s="449" t="s">
        <v>123</v>
      </c>
      <c r="AC15" s="449" t="s">
        <v>123</v>
      </c>
      <c r="AD15" s="449" t="s">
        <v>123</v>
      </c>
      <c r="AE15" s="449" t="s">
        <v>123</v>
      </c>
      <c r="AF15" s="449" t="s">
        <v>123</v>
      </c>
      <c r="AG15" s="449" t="s">
        <v>123</v>
      </c>
      <c r="AH15" s="449" t="s">
        <v>123</v>
      </c>
      <c r="AI15" s="449" t="s">
        <v>123</v>
      </c>
      <c r="AJ15" s="459" t="s">
        <v>123</v>
      </c>
    </row>
    <row r="16" spans="1:36" x14ac:dyDescent="0.2">
      <c r="A16" s="282"/>
      <c r="B16" s="954"/>
      <c r="C16" s="749" t="s">
        <v>123</v>
      </c>
      <c r="D16" s="869" t="s">
        <v>123</v>
      </c>
      <c r="E16" s="870" t="s">
        <v>123</v>
      </c>
      <c r="F16" s="634" t="s">
        <v>123</v>
      </c>
      <c r="G16" s="634">
        <v>2</v>
      </c>
      <c r="H16" s="635" t="s">
        <v>123</v>
      </c>
      <c r="I16" s="326" t="s">
        <v>123</v>
      </c>
      <c r="J16" s="326" t="s">
        <v>123</v>
      </c>
      <c r="K16" s="326" t="s">
        <v>123</v>
      </c>
      <c r="L16" s="449" t="s">
        <v>123</v>
      </c>
      <c r="M16" s="449" t="s">
        <v>123</v>
      </c>
      <c r="N16" s="449" t="s">
        <v>123</v>
      </c>
      <c r="O16" s="449" t="s">
        <v>123</v>
      </c>
      <c r="P16" s="449" t="s">
        <v>123</v>
      </c>
      <c r="Q16" s="449" t="s">
        <v>123</v>
      </c>
      <c r="R16" s="449" t="s">
        <v>123</v>
      </c>
      <c r="S16" s="449" t="s">
        <v>123</v>
      </c>
      <c r="T16" s="449" t="s">
        <v>123</v>
      </c>
      <c r="U16" s="449" t="s">
        <v>123</v>
      </c>
      <c r="V16" s="449" t="s">
        <v>123</v>
      </c>
      <c r="W16" s="449" t="s">
        <v>123</v>
      </c>
      <c r="X16" s="449" t="s">
        <v>123</v>
      </c>
      <c r="Y16" s="449" t="s">
        <v>123</v>
      </c>
      <c r="Z16" s="449" t="s">
        <v>123</v>
      </c>
      <c r="AA16" s="449" t="s">
        <v>123</v>
      </c>
      <c r="AB16" s="449" t="s">
        <v>123</v>
      </c>
      <c r="AC16" s="449" t="s">
        <v>123</v>
      </c>
      <c r="AD16" s="449" t="s">
        <v>123</v>
      </c>
      <c r="AE16" s="449" t="s">
        <v>123</v>
      </c>
      <c r="AF16" s="449" t="s">
        <v>123</v>
      </c>
      <c r="AG16" s="449" t="s">
        <v>123</v>
      </c>
      <c r="AH16" s="449" t="s">
        <v>123</v>
      </c>
      <c r="AI16" s="449" t="s">
        <v>123</v>
      </c>
      <c r="AJ16" s="459" t="s">
        <v>123</v>
      </c>
    </row>
    <row r="17" spans="1:36" x14ac:dyDescent="0.2">
      <c r="A17" s="180"/>
      <c r="B17" s="954"/>
      <c r="C17" s="640" t="s">
        <v>639</v>
      </c>
      <c r="D17" s="641" t="s">
        <v>640</v>
      </c>
      <c r="E17" s="809" t="s">
        <v>641</v>
      </c>
      <c r="F17" s="642" t="s">
        <v>75</v>
      </c>
      <c r="G17" s="642">
        <v>2</v>
      </c>
      <c r="H17" s="635">
        <f>'2. BL Supply'!H14+'6. Preferred (Scenario Yr)'!H24</f>
        <v>0</v>
      </c>
      <c r="I17" s="326">
        <f>'2. BL Supply'!I14+'6. Preferred (Scenario Yr)'!I24</f>
        <v>0</v>
      </c>
      <c r="J17" s="326">
        <f>'2. BL Supply'!J14+'6. Preferred (Scenario Yr)'!J24</f>
        <v>0</v>
      </c>
      <c r="K17" s="326">
        <f>'2. BL Supply'!K14+'6. Preferred (Scenario Yr)'!K24</f>
        <v>0</v>
      </c>
      <c r="L17" s="455">
        <f>'2. BL Supply'!L14+'6. Preferred (Scenario Yr)'!L24</f>
        <v>0</v>
      </c>
      <c r="M17" s="455">
        <f>'2. BL Supply'!M14+'6. Preferred (Scenario Yr)'!M24</f>
        <v>0</v>
      </c>
      <c r="N17" s="455">
        <f>'2. BL Supply'!N14+'6. Preferred (Scenario Yr)'!N24</f>
        <v>0</v>
      </c>
      <c r="O17" s="455">
        <f>'2. BL Supply'!O14+'6. Preferred (Scenario Yr)'!O24</f>
        <v>0</v>
      </c>
      <c r="P17" s="455">
        <f>'2. BL Supply'!P14+'6. Preferred (Scenario Yr)'!P24</f>
        <v>0</v>
      </c>
      <c r="Q17" s="455">
        <f>'2. BL Supply'!Q14+'6. Preferred (Scenario Yr)'!Q24</f>
        <v>0</v>
      </c>
      <c r="R17" s="455">
        <f>'2. BL Supply'!R14+'6. Preferred (Scenario Yr)'!R24</f>
        <v>0</v>
      </c>
      <c r="S17" s="455">
        <f>'2. BL Supply'!S14+'6. Preferred (Scenario Yr)'!S24</f>
        <v>0</v>
      </c>
      <c r="T17" s="455">
        <f>'2. BL Supply'!T14+'6. Preferred (Scenario Yr)'!T24</f>
        <v>0</v>
      </c>
      <c r="U17" s="455">
        <f>'2. BL Supply'!U14+'6. Preferred (Scenario Yr)'!U24</f>
        <v>0</v>
      </c>
      <c r="V17" s="455">
        <f>'2. BL Supply'!V14+'6. Preferred (Scenario Yr)'!V24</f>
        <v>0</v>
      </c>
      <c r="W17" s="455">
        <f>'2. BL Supply'!W14+'6. Preferred (Scenario Yr)'!W24</f>
        <v>0</v>
      </c>
      <c r="X17" s="455">
        <f>'2. BL Supply'!X14+'6. Preferred (Scenario Yr)'!X24</f>
        <v>0</v>
      </c>
      <c r="Y17" s="455">
        <f>'2. BL Supply'!Y14+'6. Preferred (Scenario Yr)'!Y24</f>
        <v>0</v>
      </c>
      <c r="Z17" s="455">
        <f>'2. BL Supply'!Z14+'6. Preferred (Scenario Yr)'!Z24</f>
        <v>0</v>
      </c>
      <c r="AA17" s="455">
        <f>'2. BL Supply'!AA14+'6. Preferred (Scenario Yr)'!AA24</f>
        <v>0</v>
      </c>
      <c r="AB17" s="455">
        <f>'2. BL Supply'!AB14+'6. Preferred (Scenario Yr)'!AB24</f>
        <v>0</v>
      </c>
      <c r="AC17" s="455">
        <f>'2. BL Supply'!AC14+'6. Preferred (Scenario Yr)'!AC24</f>
        <v>0</v>
      </c>
      <c r="AD17" s="455">
        <f>'2. BL Supply'!AD14+'6. Preferred (Scenario Yr)'!AD24</f>
        <v>0</v>
      </c>
      <c r="AE17" s="455">
        <f>'2. BL Supply'!AE14+'6. Preferred (Scenario Yr)'!AE24</f>
        <v>0</v>
      </c>
      <c r="AF17" s="455">
        <f>'2. BL Supply'!AF14+'6. Preferred (Scenario Yr)'!AF24</f>
        <v>0</v>
      </c>
      <c r="AG17" s="455">
        <f>'2. BL Supply'!AG14+'6. Preferred (Scenario Yr)'!AG24</f>
        <v>0</v>
      </c>
      <c r="AH17" s="455">
        <f>'2. BL Supply'!AH14+'6. Preferred (Scenario Yr)'!AH24</f>
        <v>0</v>
      </c>
      <c r="AI17" s="455">
        <f>'2. BL Supply'!AI14+'6. Preferred (Scenario Yr)'!AI24</f>
        <v>0</v>
      </c>
      <c r="AJ17" s="643">
        <f>'2. BL Supply'!AJ14+'6. Preferred (Scenario Yr)'!AJ24</f>
        <v>0</v>
      </c>
    </row>
    <row r="18" spans="1:36" x14ac:dyDescent="0.2">
      <c r="A18" s="282"/>
      <c r="B18" s="954"/>
      <c r="C18" s="749" t="s">
        <v>123</v>
      </c>
      <c r="D18" s="824" t="s">
        <v>123</v>
      </c>
      <c r="E18" s="871" t="s">
        <v>123</v>
      </c>
      <c r="F18" s="283" t="s">
        <v>123</v>
      </c>
      <c r="G18" s="283">
        <v>2</v>
      </c>
      <c r="H18" s="635" t="s">
        <v>123</v>
      </c>
      <c r="I18" s="326" t="s">
        <v>123</v>
      </c>
      <c r="J18" s="326" t="s">
        <v>123</v>
      </c>
      <c r="K18" s="326" t="s">
        <v>123</v>
      </c>
      <c r="L18" s="449" t="s">
        <v>642</v>
      </c>
      <c r="M18" s="449" t="s">
        <v>123</v>
      </c>
      <c r="N18" s="449" t="s">
        <v>123</v>
      </c>
      <c r="O18" s="449" t="s">
        <v>123</v>
      </c>
      <c r="P18" s="449" t="s">
        <v>123</v>
      </c>
      <c r="Q18" s="449" t="s">
        <v>123</v>
      </c>
      <c r="R18" s="449" t="s">
        <v>123</v>
      </c>
      <c r="S18" s="449" t="s">
        <v>123</v>
      </c>
      <c r="T18" s="449" t="s">
        <v>123</v>
      </c>
      <c r="U18" s="449" t="s">
        <v>123</v>
      </c>
      <c r="V18" s="449" t="s">
        <v>123</v>
      </c>
      <c r="W18" s="449" t="s">
        <v>123</v>
      </c>
      <c r="X18" s="449" t="s">
        <v>123</v>
      </c>
      <c r="Y18" s="449" t="s">
        <v>123</v>
      </c>
      <c r="Z18" s="449" t="s">
        <v>123</v>
      </c>
      <c r="AA18" s="449" t="s">
        <v>123</v>
      </c>
      <c r="AB18" s="449" t="s">
        <v>123</v>
      </c>
      <c r="AC18" s="449" t="s">
        <v>123</v>
      </c>
      <c r="AD18" s="449" t="s">
        <v>123</v>
      </c>
      <c r="AE18" s="449" t="s">
        <v>123</v>
      </c>
      <c r="AF18" s="449" t="s">
        <v>123</v>
      </c>
      <c r="AG18" s="449" t="s">
        <v>123</v>
      </c>
      <c r="AH18" s="449" t="s">
        <v>123</v>
      </c>
      <c r="AI18" s="449" t="s">
        <v>123</v>
      </c>
      <c r="AJ18" s="459" t="s">
        <v>123</v>
      </c>
    </row>
    <row r="19" spans="1:36" x14ac:dyDescent="0.2">
      <c r="A19" s="282"/>
      <c r="B19" s="954"/>
      <c r="C19" s="749" t="s">
        <v>123</v>
      </c>
      <c r="D19" s="824" t="s">
        <v>123</v>
      </c>
      <c r="E19" s="871" t="s">
        <v>123</v>
      </c>
      <c r="F19" s="283" t="s">
        <v>123</v>
      </c>
      <c r="G19" s="283">
        <v>2</v>
      </c>
      <c r="H19" s="635" t="s">
        <v>123</v>
      </c>
      <c r="I19" s="326" t="s">
        <v>123</v>
      </c>
      <c r="J19" s="326" t="s">
        <v>123</v>
      </c>
      <c r="K19" s="326" t="s">
        <v>123</v>
      </c>
      <c r="L19" s="449" t="s">
        <v>123</v>
      </c>
      <c r="M19" s="449" t="s">
        <v>123</v>
      </c>
      <c r="N19" s="449" t="s">
        <v>123</v>
      </c>
      <c r="O19" s="449" t="s">
        <v>123</v>
      </c>
      <c r="P19" s="449" t="s">
        <v>123</v>
      </c>
      <c r="Q19" s="449" t="s">
        <v>123</v>
      </c>
      <c r="R19" s="449" t="s">
        <v>123</v>
      </c>
      <c r="S19" s="449" t="s">
        <v>123</v>
      </c>
      <c r="T19" s="449" t="s">
        <v>123</v>
      </c>
      <c r="U19" s="449" t="s">
        <v>123</v>
      </c>
      <c r="V19" s="449" t="s">
        <v>123</v>
      </c>
      <c r="W19" s="449" t="s">
        <v>123</v>
      </c>
      <c r="X19" s="449" t="s">
        <v>123</v>
      </c>
      <c r="Y19" s="449" t="s">
        <v>123</v>
      </c>
      <c r="Z19" s="449" t="s">
        <v>123</v>
      </c>
      <c r="AA19" s="449" t="s">
        <v>123</v>
      </c>
      <c r="AB19" s="449" t="s">
        <v>123</v>
      </c>
      <c r="AC19" s="449" t="s">
        <v>123</v>
      </c>
      <c r="AD19" s="449" t="s">
        <v>123</v>
      </c>
      <c r="AE19" s="449" t="s">
        <v>123</v>
      </c>
      <c r="AF19" s="449" t="s">
        <v>123</v>
      </c>
      <c r="AG19" s="449" t="s">
        <v>123</v>
      </c>
      <c r="AH19" s="449" t="s">
        <v>123</v>
      </c>
      <c r="AI19" s="449" t="s">
        <v>123</v>
      </c>
      <c r="AJ19" s="459" t="s">
        <v>123</v>
      </c>
    </row>
    <row r="20" spans="1:36" x14ac:dyDescent="0.2">
      <c r="A20" s="282"/>
      <c r="B20" s="954"/>
      <c r="C20" s="749" t="s">
        <v>123</v>
      </c>
      <c r="D20" s="869" t="s">
        <v>123</v>
      </c>
      <c r="E20" s="633" t="s">
        <v>123</v>
      </c>
      <c r="F20" s="634" t="s">
        <v>123</v>
      </c>
      <c r="G20" s="634">
        <v>2</v>
      </c>
      <c r="H20" s="635" t="s">
        <v>123</v>
      </c>
      <c r="I20" s="326" t="s">
        <v>123</v>
      </c>
      <c r="J20" s="326" t="s">
        <v>123</v>
      </c>
      <c r="K20" s="326" t="s">
        <v>123</v>
      </c>
      <c r="L20" s="449" t="s">
        <v>123</v>
      </c>
      <c r="M20" s="449" t="s">
        <v>123</v>
      </c>
      <c r="N20" s="449" t="s">
        <v>123</v>
      </c>
      <c r="O20" s="449" t="s">
        <v>123</v>
      </c>
      <c r="P20" s="449" t="s">
        <v>123</v>
      </c>
      <c r="Q20" s="449" t="s">
        <v>123</v>
      </c>
      <c r="R20" s="449" t="s">
        <v>123</v>
      </c>
      <c r="S20" s="449" t="s">
        <v>123</v>
      </c>
      <c r="T20" s="449" t="s">
        <v>123</v>
      </c>
      <c r="U20" s="449" t="s">
        <v>123</v>
      </c>
      <c r="V20" s="449" t="s">
        <v>123</v>
      </c>
      <c r="W20" s="449" t="s">
        <v>123</v>
      </c>
      <c r="X20" s="449" t="s">
        <v>123</v>
      </c>
      <c r="Y20" s="449" t="s">
        <v>123</v>
      </c>
      <c r="Z20" s="449" t="s">
        <v>123</v>
      </c>
      <c r="AA20" s="449" t="s">
        <v>123</v>
      </c>
      <c r="AB20" s="449" t="s">
        <v>123</v>
      </c>
      <c r="AC20" s="449" t="s">
        <v>123</v>
      </c>
      <c r="AD20" s="449" t="s">
        <v>123</v>
      </c>
      <c r="AE20" s="449" t="s">
        <v>123</v>
      </c>
      <c r="AF20" s="449" t="s">
        <v>123</v>
      </c>
      <c r="AG20" s="449" t="s">
        <v>123</v>
      </c>
      <c r="AH20" s="449" t="s">
        <v>123</v>
      </c>
      <c r="AI20" s="449" t="s">
        <v>123</v>
      </c>
      <c r="AJ20" s="459" t="s">
        <v>123</v>
      </c>
    </row>
    <row r="21" spans="1:36" ht="25.5" x14ac:dyDescent="0.2">
      <c r="A21" s="180"/>
      <c r="B21" s="954"/>
      <c r="C21" s="640" t="s">
        <v>643</v>
      </c>
      <c r="D21" s="641" t="s">
        <v>644</v>
      </c>
      <c r="E21" s="809" t="s">
        <v>793</v>
      </c>
      <c r="F21" s="642"/>
      <c r="G21" s="642">
        <v>2</v>
      </c>
      <c r="H21" s="635">
        <f>'2. BL Supply'!H17+'2. BL Supply'!H18+'6. Preferred (Scenario Yr)'!H27+'6. Preferred (Scenario Yr)'!H5</f>
        <v>0</v>
      </c>
      <c r="I21" s="326">
        <f>'2. BL Supply'!I17+'2. BL Supply'!I18+'6. Preferred (Scenario Yr)'!I27+'6. Preferred (Scenario Yr)'!I5</f>
        <v>0</v>
      </c>
      <c r="J21" s="326">
        <f>'2. BL Supply'!J17+'2. BL Supply'!J18+'6. Preferred (Scenario Yr)'!J27+'6. Preferred (Scenario Yr)'!J5</f>
        <v>0</v>
      </c>
      <c r="K21" s="326">
        <f>'2. BL Supply'!K17+'2. BL Supply'!K18+'6. Preferred (Scenario Yr)'!K27+'6. Preferred (Scenario Yr)'!K5</f>
        <v>0</v>
      </c>
      <c r="L21" s="455">
        <f>'2. BL Supply'!L17+'2. BL Supply'!L18+'6. Preferred (Scenario Yr)'!L27+'6. Preferred (Scenario Yr)'!L5</f>
        <v>0</v>
      </c>
      <c r="M21" s="455">
        <f>'2. BL Supply'!M17+'2. BL Supply'!M18+'6. Preferred (Scenario Yr)'!M27+'6. Preferred (Scenario Yr)'!M5</f>
        <v>0</v>
      </c>
      <c r="N21" s="455">
        <f>'2. BL Supply'!N17+'2. BL Supply'!N18+'6. Preferred (Scenario Yr)'!N27+'6. Preferred (Scenario Yr)'!N5</f>
        <v>0</v>
      </c>
      <c r="O21" s="455">
        <f>'2. BL Supply'!O17+'2. BL Supply'!O18+'6. Preferred (Scenario Yr)'!O27+'6. Preferred (Scenario Yr)'!O5</f>
        <v>0</v>
      </c>
      <c r="P21" s="455">
        <f>'2. BL Supply'!P17+'2. BL Supply'!P18+'6. Preferred (Scenario Yr)'!P27+'6. Preferred (Scenario Yr)'!P5</f>
        <v>0</v>
      </c>
      <c r="Q21" s="455">
        <f>'2. BL Supply'!Q17+'2. BL Supply'!Q18+'6. Preferred (Scenario Yr)'!Q27+'6. Preferred (Scenario Yr)'!Q5</f>
        <v>0</v>
      </c>
      <c r="R21" s="455">
        <f>'2. BL Supply'!R17+'2. BL Supply'!R18+'6. Preferred (Scenario Yr)'!R27+'6. Preferred (Scenario Yr)'!R5</f>
        <v>0</v>
      </c>
      <c r="S21" s="455">
        <f>'2. BL Supply'!S17+'2. BL Supply'!S18+'6. Preferred (Scenario Yr)'!S27+'6. Preferred (Scenario Yr)'!S5</f>
        <v>0</v>
      </c>
      <c r="T21" s="455">
        <f>'2. BL Supply'!T17+'2. BL Supply'!T18+'6. Preferred (Scenario Yr)'!T27+'6. Preferred (Scenario Yr)'!T5</f>
        <v>0</v>
      </c>
      <c r="U21" s="455">
        <f>'2. BL Supply'!U17+'2. BL Supply'!U18+'6. Preferred (Scenario Yr)'!U27+'6. Preferred (Scenario Yr)'!U5</f>
        <v>0</v>
      </c>
      <c r="V21" s="455">
        <f>'2. BL Supply'!V17+'2. BL Supply'!V18+'6. Preferred (Scenario Yr)'!V27+'6. Preferred (Scenario Yr)'!V5</f>
        <v>0</v>
      </c>
      <c r="W21" s="455">
        <f>'2. BL Supply'!W17+'2. BL Supply'!W18+'6. Preferred (Scenario Yr)'!W27+'6. Preferred (Scenario Yr)'!W5</f>
        <v>0</v>
      </c>
      <c r="X21" s="455">
        <f>'2. BL Supply'!X17+'2. BL Supply'!X18+'6. Preferred (Scenario Yr)'!X27+'6. Preferred (Scenario Yr)'!X5</f>
        <v>0</v>
      </c>
      <c r="Y21" s="455">
        <f>'2. BL Supply'!Y17+'2. BL Supply'!Y18+'6. Preferred (Scenario Yr)'!Y27+'6. Preferred (Scenario Yr)'!Y5</f>
        <v>0</v>
      </c>
      <c r="Z21" s="455">
        <f>'2. BL Supply'!Z17+'2. BL Supply'!Z18+'6. Preferred (Scenario Yr)'!Z27+'6. Preferred (Scenario Yr)'!Z5</f>
        <v>0</v>
      </c>
      <c r="AA21" s="455">
        <f>'2. BL Supply'!AA17+'2. BL Supply'!AA18+'6. Preferred (Scenario Yr)'!AA27+'6. Preferred (Scenario Yr)'!AA5</f>
        <v>0</v>
      </c>
      <c r="AB21" s="455">
        <f>'2. BL Supply'!AB17+'2. BL Supply'!AB18+'6. Preferred (Scenario Yr)'!AB27+'6. Preferred (Scenario Yr)'!AB5</f>
        <v>0</v>
      </c>
      <c r="AC21" s="455">
        <f>'2. BL Supply'!AC17+'2. BL Supply'!AC18+'6. Preferred (Scenario Yr)'!AC27+'6. Preferred (Scenario Yr)'!AC5</f>
        <v>0</v>
      </c>
      <c r="AD21" s="455">
        <f>'2. BL Supply'!AD17+'2. BL Supply'!AD18+'6. Preferred (Scenario Yr)'!AD27+'6. Preferred (Scenario Yr)'!AD5</f>
        <v>0</v>
      </c>
      <c r="AE21" s="455">
        <f>'2. BL Supply'!AE17+'2. BL Supply'!AE18+'6. Preferred (Scenario Yr)'!AE27+'6. Preferred (Scenario Yr)'!AE5</f>
        <v>0</v>
      </c>
      <c r="AF21" s="455">
        <f>'2. BL Supply'!AF17+'2. BL Supply'!AF18+'6. Preferred (Scenario Yr)'!AF27+'6. Preferred (Scenario Yr)'!AF5</f>
        <v>0</v>
      </c>
      <c r="AG21" s="455">
        <f>'2. BL Supply'!AG17+'2. BL Supply'!AG18+'6. Preferred (Scenario Yr)'!AG27+'6. Preferred (Scenario Yr)'!AG5</f>
        <v>0</v>
      </c>
      <c r="AH21" s="455">
        <f>'2. BL Supply'!AH17+'2. BL Supply'!AH18+'6. Preferred (Scenario Yr)'!AH27+'6. Preferred (Scenario Yr)'!AH5</f>
        <v>0</v>
      </c>
      <c r="AI21" s="455">
        <f>'2. BL Supply'!AI17+'2. BL Supply'!AI18+'6. Preferred (Scenario Yr)'!AI27+'6. Preferred (Scenario Yr)'!AI5</f>
        <v>0</v>
      </c>
      <c r="AJ21" s="643">
        <f>'2. BL Supply'!AJ17+'2. BL Supply'!AJ18+'6. Preferred (Scenario Yr)'!AJ27+'6. Preferred (Scenario Yr)'!AJ5</f>
        <v>0</v>
      </c>
    </row>
    <row r="22" spans="1:36" x14ac:dyDescent="0.2">
      <c r="A22" s="180"/>
      <c r="B22" s="954"/>
      <c r="C22" s="640" t="s">
        <v>123</v>
      </c>
      <c r="D22" s="875" t="s">
        <v>123</v>
      </c>
      <c r="E22" s="809" t="s">
        <v>123</v>
      </c>
      <c r="F22" s="642" t="s">
        <v>123</v>
      </c>
      <c r="G22" s="642">
        <v>2</v>
      </c>
      <c r="H22" s="635"/>
      <c r="I22" s="326"/>
      <c r="J22" s="326"/>
      <c r="K22" s="326"/>
      <c r="L22" s="455" t="s">
        <v>123</v>
      </c>
      <c r="M22" s="455" t="s">
        <v>123</v>
      </c>
      <c r="N22" s="455" t="s">
        <v>123</v>
      </c>
      <c r="O22" s="455" t="s">
        <v>123</v>
      </c>
      <c r="P22" s="455" t="s">
        <v>123</v>
      </c>
      <c r="Q22" s="455" t="s">
        <v>123</v>
      </c>
      <c r="R22" s="455" t="s">
        <v>123</v>
      </c>
      <c r="S22" s="455" t="s">
        <v>123</v>
      </c>
      <c r="T22" s="455" t="s">
        <v>123</v>
      </c>
      <c r="U22" s="455" t="s">
        <v>123</v>
      </c>
      <c r="V22" s="455" t="s">
        <v>123</v>
      </c>
      <c r="W22" s="455" t="s">
        <v>123</v>
      </c>
      <c r="X22" s="455" t="s">
        <v>123</v>
      </c>
      <c r="Y22" s="455" t="s">
        <v>123</v>
      </c>
      <c r="Z22" s="455" t="s">
        <v>123</v>
      </c>
      <c r="AA22" s="455" t="s">
        <v>123</v>
      </c>
      <c r="AB22" s="455" t="s">
        <v>123</v>
      </c>
      <c r="AC22" s="455" t="s">
        <v>123</v>
      </c>
      <c r="AD22" s="455" t="s">
        <v>123</v>
      </c>
      <c r="AE22" s="455" t="s">
        <v>123</v>
      </c>
      <c r="AF22" s="455" t="s">
        <v>123</v>
      </c>
      <c r="AG22" s="455" t="s">
        <v>123</v>
      </c>
      <c r="AH22" s="455" t="s">
        <v>123</v>
      </c>
      <c r="AI22" s="455" t="s">
        <v>123</v>
      </c>
      <c r="AJ22" s="643" t="s">
        <v>123</v>
      </c>
    </row>
    <row r="23" spans="1:36" x14ac:dyDescent="0.2">
      <c r="A23" s="180"/>
      <c r="B23" s="954"/>
      <c r="C23" s="749" t="s">
        <v>123</v>
      </c>
      <c r="D23" s="824" t="s">
        <v>123</v>
      </c>
      <c r="E23" s="871" t="s">
        <v>123</v>
      </c>
      <c r="F23" s="283" t="s">
        <v>123</v>
      </c>
      <c r="G23" s="283">
        <v>2</v>
      </c>
      <c r="H23" s="635" t="s">
        <v>123</v>
      </c>
      <c r="I23" s="326" t="s">
        <v>123</v>
      </c>
      <c r="J23" s="326" t="s">
        <v>123</v>
      </c>
      <c r="K23" s="326" t="s">
        <v>123</v>
      </c>
      <c r="L23" s="449" t="s">
        <v>123</v>
      </c>
      <c r="M23" s="449" t="s">
        <v>123</v>
      </c>
      <c r="N23" s="449" t="s">
        <v>123</v>
      </c>
      <c r="O23" s="449" t="s">
        <v>123</v>
      </c>
      <c r="P23" s="449" t="s">
        <v>123</v>
      </c>
      <c r="Q23" s="449" t="s">
        <v>123</v>
      </c>
      <c r="R23" s="449" t="s">
        <v>123</v>
      </c>
      <c r="S23" s="449" t="s">
        <v>123</v>
      </c>
      <c r="T23" s="449" t="s">
        <v>123</v>
      </c>
      <c r="U23" s="449" t="s">
        <v>123</v>
      </c>
      <c r="V23" s="449" t="s">
        <v>123</v>
      </c>
      <c r="W23" s="449" t="s">
        <v>123</v>
      </c>
      <c r="X23" s="449" t="s">
        <v>123</v>
      </c>
      <c r="Y23" s="449" t="s">
        <v>123</v>
      </c>
      <c r="Z23" s="449" t="s">
        <v>123</v>
      </c>
      <c r="AA23" s="449" t="s">
        <v>123</v>
      </c>
      <c r="AB23" s="449" t="s">
        <v>123</v>
      </c>
      <c r="AC23" s="449" t="s">
        <v>123</v>
      </c>
      <c r="AD23" s="449" t="s">
        <v>123</v>
      </c>
      <c r="AE23" s="449" t="s">
        <v>123</v>
      </c>
      <c r="AF23" s="449" t="s">
        <v>123</v>
      </c>
      <c r="AG23" s="449" t="s">
        <v>123</v>
      </c>
      <c r="AH23" s="449" t="s">
        <v>123</v>
      </c>
      <c r="AI23" s="449" t="s">
        <v>123</v>
      </c>
      <c r="AJ23" s="459" t="s">
        <v>123</v>
      </c>
    </row>
    <row r="24" spans="1:36" x14ac:dyDescent="0.2">
      <c r="A24" s="180"/>
      <c r="B24" s="954"/>
      <c r="C24" s="749" t="s">
        <v>123</v>
      </c>
      <c r="D24" s="824" t="s">
        <v>123</v>
      </c>
      <c r="E24" s="871" t="s">
        <v>123</v>
      </c>
      <c r="F24" s="283" t="s">
        <v>123</v>
      </c>
      <c r="G24" s="283">
        <v>2</v>
      </c>
      <c r="H24" s="635" t="s">
        <v>123</v>
      </c>
      <c r="I24" s="326" t="s">
        <v>123</v>
      </c>
      <c r="J24" s="326" t="s">
        <v>123</v>
      </c>
      <c r="K24" s="326" t="s">
        <v>123</v>
      </c>
      <c r="L24" s="449" t="s">
        <v>123</v>
      </c>
      <c r="M24" s="449" t="s">
        <v>123</v>
      </c>
      <c r="N24" s="449" t="s">
        <v>123</v>
      </c>
      <c r="O24" s="449" t="s">
        <v>123</v>
      </c>
      <c r="P24" s="449" t="s">
        <v>123</v>
      </c>
      <c r="Q24" s="449" t="s">
        <v>123</v>
      </c>
      <c r="R24" s="449" t="s">
        <v>123</v>
      </c>
      <c r="S24" s="449" t="s">
        <v>123</v>
      </c>
      <c r="T24" s="449" t="s">
        <v>123</v>
      </c>
      <c r="U24" s="449" t="s">
        <v>123</v>
      </c>
      <c r="V24" s="449" t="s">
        <v>123</v>
      </c>
      <c r="W24" s="449" t="s">
        <v>123</v>
      </c>
      <c r="X24" s="449" t="s">
        <v>123</v>
      </c>
      <c r="Y24" s="449" t="s">
        <v>123</v>
      </c>
      <c r="Z24" s="449" t="s">
        <v>123</v>
      </c>
      <c r="AA24" s="449" t="s">
        <v>123</v>
      </c>
      <c r="AB24" s="449" t="s">
        <v>123</v>
      </c>
      <c r="AC24" s="449" t="s">
        <v>123</v>
      </c>
      <c r="AD24" s="449" t="s">
        <v>123</v>
      </c>
      <c r="AE24" s="449" t="s">
        <v>123</v>
      </c>
      <c r="AF24" s="449" t="s">
        <v>123</v>
      </c>
      <c r="AG24" s="449" t="s">
        <v>123</v>
      </c>
      <c r="AH24" s="449" t="s">
        <v>123</v>
      </c>
      <c r="AI24" s="449" t="s">
        <v>123</v>
      </c>
      <c r="AJ24" s="459" t="s">
        <v>123</v>
      </c>
    </row>
    <row r="25" spans="1:36" x14ac:dyDescent="0.2">
      <c r="A25" s="180"/>
      <c r="B25" s="954"/>
      <c r="C25" s="749" t="s">
        <v>123</v>
      </c>
      <c r="D25" s="824" t="s">
        <v>123</v>
      </c>
      <c r="E25" s="871" t="s">
        <v>123</v>
      </c>
      <c r="F25" s="283" t="s">
        <v>123</v>
      </c>
      <c r="G25" s="283">
        <v>2</v>
      </c>
      <c r="H25" s="635" t="s">
        <v>123</v>
      </c>
      <c r="I25" s="326" t="s">
        <v>123</v>
      </c>
      <c r="J25" s="326" t="s">
        <v>123</v>
      </c>
      <c r="K25" s="326" t="s">
        <v>123</v>
      </c>
      <c r="L25" s="449" t="s">
        <v>123</v>
      </c>
      <c r="M25" s="449" t="s">
        <v>123</v>
      </c>
      <c r="N25" s="449" t="s">
        <v>123</v>
      </c>
      <c r="O25" s="449" t="s">
        <v>123</v>
      </c>
      <c r="P25" s="449" t="s">
        <v>123</v>
      </c>
      <c r="Q25" s="449" t="s">
        <v>123</v>
      </c>
      <c r="R25" s="449" t="s">
        <v>123</v>
      </c>
      <c r="S25" s="449" t="s">
        <v>123</v>
      </c>
      <c r="T25" s="449" t="s">
        <v>123</v>
      </c>
      <c r="U25" s="449" t="s">
        <v>123</v>
      </c>
      <c r="V25" s="449" t="s">
        <v>123</v>
      </c>
      <c r="W25" s="449" t="s">
        <v>123</v>
      </c>
      <c r="X25" s="449" t="s">
        <v>123</v>
      </c>
      <c r="Y25" s="449" t="s">
        <v>123</v>
      </c>
      <c r="Z25" s="449" t="s">
        <v>123</v>
      </c>
      <c r="AA25" s="449" t="s">
        <v>123</v>
      </c>
      <c r="AB25" s="449" t="s">
        <v>123</v>
      </c>
      <c r="AC25" s="449" t="s">
        <v>123</v>
      </c>
      <c r="AD25" s="449" t="s">
        <v>123</v>
      </c>
      <c r="AE25" s="449" t="s">
        <v>123</v>
      </c>
      <c r="AF25" s="449" t="s">
        <v>123</v>
      </c>
      <c r="AG25" s="449" t="s">
        <v>123</v>
      </c>
      <c r="AH25" s="449" t="s">
        <v>123</v>
      </c>
      <c r="AI25" s="449" t="s">
        <v>123</v>
      </c>
      <c r="AJ25" s="459" t="s">
        <v>123</v>
      </c>
    </row>
    <row r="26" spans="1:36" x14ac:dyDescent="0.2">
      <c r="A26" s="180"/>
      <c r="B26" s="955"/>
      <c r="C26" s="749" t="s">
        <v>123</v>
      </c>
      <c r="D26" s="824" t="s">
        <v>123</v>
      </c>
      <c r="E26" s="871" t="s">
        <v>123</v>
      </c>
      <c r="F26" s="283" t="s">
        <v>123</v>
      </c>
      <c r="G26" s="283">
        <v>2</v>
      </c>
      <c r="H26" s="635" t="s">
        <v>123</v>
      </c>
      <c r="I26" s="326" t="s">
        <v>123</v>
      </c>
      <c r="J26" s="326" t="s">
        <v>123</v>
      </c>
      <c r="K26" s="326" t="s">
        <v>123</v>
      </c>
      <c r="L26" s="449" t="s">
        <v>123</v>
      </c>
      <c r="M26" s="449" t="s">
        <v>123</v>
      </c>
      <c r="N26" s="449" t="s">
        <v>123</v>
      </c>
      <c r="O26" s="449" t="s">
        <v>123</v>
      </c>
      <c r="P26" s="449" t="s">
        <v>123</v>
      </c>
      <c r="Q26" s="449" t="s">
        <v>123</v>
      </c>
      <c r="R26" s="449" t="s">
        <v>123</v>
      </c>
      <c r="S26" s="449" t="s">
        <v>123</v>
      </c>
      <c r="T26" s="449" t="s">
        <v>123</v>
      </c>
      <c r="U26" s="449" t="s">
        <v>123</v>
      </c>
      <c r="V26" s="449" t="s">
        <v>123</v>
      </c>
      <c r="W26" s="449" t="s">
        <v>123</v>
      </c>
      <c r="X26" s="449" t="s">
        <v>123</v>
      </c>
      <c r="Y26" s="449" t="s">
        <v>123</v>
      </c>
      <c r="Z26" s="449" t="s">
        <v>123</v>
      </c>
      <c r="AA26" s="449" t="s">
        <v>123</v>
      </c>
      <c r="AB26" s="449" t="s">
        <v>123</v>
      </c>
      <c r="AC26" s="449" t="s">
        <v>123</v>
      </c>
      <c r="AD26" s="449" t="s">
        <v>123</v>
      </c>
      <c r="AE26" s="449" t="s">
        <v>123</v>
      </c>
      <c r="AF26" s="449" t="s">
        <v>123</v>
      </c>
      <c r="AG26" s="449" t="s">
        <v>123</v>
      </c>
      <c r="AH26" s="449" t="s">
        <v>123</v>
      </c>
      <c r="AI26" s="449" t="s">
        <v>123</v>
      </c>
      <c r="AJ26" s="459" t="s">
        <v>123</v>
      </c>
    </row>
    <row r="27" spans="1:36" ht="25.5" x14ac:dyDescent="0.2">
      <c r="A27" s="180"/>
      <c r="B27" s="956"/>
      <c r="C27" s="640" t="s">
        <v>645</v>
      </c>
      <c r="D27" s="642" t="s">
        <v>185</v>
      </c>
      <c r="E27" s="809" t="s">
        <v>794</v>
      </c>
      <c r="F27" s="642" t="s">
        <v>75</v>
      </c>
      <c r="G27" s="642">
        <v>2</v>
      </c>
      <c r="H27" s="635">
        <f>'2. BL Supply'!H24+'6. Preferred (Scenario Yr)'!H38+'6. Preferred (Scenario Yr)'!H14</f>
        <v>0</v>
      </c>
      <c r="I27" s="326">
        <f>'2. BL Supply'!I24+'6. Preferred (Scenario Yr)'!I38+'6. Preferred (Scenario Yr)'!I14</f>
        <v>0</v>
      </c>
      <c r="J27" s="326">
        <f>'2. BL Supply'!J24+'6. Preferred (Scenario Yr)'!J38+'6. Preferred (Scenario Yr)'!J14</f>
        <v>0</v>
      </c>
      <c r="K27" s="326">
        <f>'2. BL Supply'!K24+'6. Preferred (Scenario Yr)'!K38+'6. Preferred (Scenario Yr)'!K14</f>
        <v>0</v>
      </c>
      <c r="L27" s="455">
        <f>'2. BL Supply'!L24+'6. Preferred (Scenario Yr)'!L38+'6. Preferred (Scenario Yr)'!L14</f>
        <v>0</v>
      </c>
      <c r="M27" s="455">
        <f>'2. BL Supply'!M24+'6. Preferred (Scenario Yr)'!M38+'6. Preferred (Scenario Yr)'!M14</f>
        <v>0</v>
      </c>
      <c r="N27" s="455">
        <f>'2. BL Supply'!N24+'6. Preferred (Scenario Yr)'!N38+'6. Preferred (Scenario Yr)'!N14</f>
        <v>0</v>
      </c>
      <c r="O27" s="455">
        <f>'2. BL Supply'!O24+'6. Preferred (Scenario Yr)'!O38+'6. Preferred (Scenario Yr)'!O14</f>
        <v>0</v>
      </c>
      <c r="P27" s="455">
        <f>'2. BL Supply'!P24+'6. Preferred (Scenario Yr)'!P38+'6. Preferred (Scenario Yr)'!P14</f>
        <v>0</v>
      </c>
      <c r="Q27" s="455">
        <f>'2. BL Supply'!Q24+'6. Preferred (Scenario Yr)'!Q38+'6. Preferred (Scenario Yr)'!Q14</f>
        <v>0</v>
      </c>
      <c r="R27" s="455">
        <f>'2. BL Supply'!R24+'6. Preferred (Scenario Yr)'!R38+'6. Preferred (Scenario Yr)'!R14</f>
        <v>0</v>
      </c>
      <c r="S27" s="455">
        <f>'2. BL Supply'!S24+'6. Preferred (Scenario Yr)'!S38+'6. Preferred (Scenario Yr)'!S14</f>
        <v>0</v>
      </c>
      <c r="T27" s="455">
        <f>'2. BL Supply'!T24+'6. Preferred (Scenario Yr)'!T38+'6. Preferred (Scenario Yr)'!T14</f>
        <v>0</v>
      </c>
      <c r="U27" s="455">
        <f>'2. BL Supply'!U24+'6. Preferred (Scenario Yr)'!U38+'6. Preferred (Scenario Yr)'!U14</f>
        <v>0</v>
      </c>
      <c r="V27" s="455">
        <f>'2. BL Supply'!V24+'6. Preferred (Scenario Yr)'!V38+'6. Preferred (Scenario Yr)'!V14</f>
        <v>0</v>
      </c>
      <c r="W27" s="455">
        <f>'2. BL Supply'!W24+'6. Preferred (Scenario Yr)'!W38+'6. Preferred (Scenario Yr)'!W14</f>
        <v>0</v>
      </c>
      <c r="X27" s="455">
        <f>'2. BL Supply'!X24+'6. Preferred (Scenario Yr)'!X38+'6. Preferred (Scenario Yr)'!X14</f>
        <v>0</v>
      </c>
      <c r="Y27" s="455">
        <f>'2. BL Supply'!Y24+'6. Preferred (Scenario Yr)'!Y38+'6. Preferred (Scenario Yr)'!Y14</f>
        <v>0</v>
      </c>
      <c r="Z27" s="455">
        <f>'2. BL Supply'!Z24+'6. Preferred (Scenario Yr)'!Z38+'6. Preferred (Scenario Yr)'!Z14</f>
        <v>0</v>
      </c>
      <c r="AA27" s="455">
        <f>'2. BL Supply'!AA24+'6. Preferred (Scenario Yr)'!AA38+'6. Preferred (Scenario Yr)'!AA14</f>
        <v>0</v>
      </c>
      <c r="AB27" s="455">
        <f>'2. BL Supply'!AB24+'6. Preferred (Scenario Yr)'!AB38+'6. Preferred (Scenario Yr)'!AB14</f>
        <v>0</v>
      </c>
      <c r="AC27" s="455">
        <f>'2. BL Supply'!AC24+'6. Preferred (Scenario Yr)'!AC38+'6. Preferred (Scenario Yr)'!AC14</f>
        <v>0</v>
      </c>
      <c r="AD27" s="455">
        <f>'2. BL Supply'!AD24+'6. Preferred (Scenario Yr)'!AD38+'6. Preferred (Scenario Yr)'!AD14</f>
        <v>0</v>
      </c>
      <c r="AE27" s="455">
        <f>'2. BL Supply'!AE24+'6. Preferred (Scenario Yr)'!AE38+'6. Preferred (Scenario Yr)'!AE14</f>
        <v>0</v>
      </c>
      <c r="AF27" s="455">
        <f>'2. BL Supply'!AF24+'6. Preferred (Scenario Yr)'!AF38+'6. Preferred (Scenario Yr)'!AF14</f>
        <v>0</v>
      </c>
      <c r="AG27" s="455">
        <f>'2. BL Supply'!AG24+'6. Preferred (Scenario Yr)'!AG38+'6. Preferred (Scenario Yr)'!AG14</f>
        <v>0</v>
      </c>
      <c r="AH27" s="455">
        <f>'2. BL Supply'!AH24+'6. Preferred (Scenario Yr)'!AH38+'6. Preferred (Scenario Yr)'!AH14</f>
        <v>0</v>
      </c>
      <c r="AI27" s="455">
        <f>'2. BL Supply'!AI24+'6. Preferred (Scenario Yr)'!AI38+'6. Preferred (Scenario Yr)'!AI14</f>
        <v>0</v>
      </c>
      <c r="AJ27" s="643">
        <f>'2. BL Supply'!AJ24+'6. Preferred (Scenario Yr)'!AJ38+'6. Preferred (Scenario Yr)'!AJ14</f>
        <v>0</v>
      </c>
    </row>
    <row r="28" spans="1:36" ht="15.75" thickBot="1" x14ac:dyDescent="0.25">
      <c r="A28" s="180"/>
      <c r="B28" s="957"/>
      <c r="C28" s="657" t="s">
        <v>646</v>
      </c>
      <c r="D28" s="658" t="s">
        <v>187</v>
      </c>
      <c r="E28" s="876" t="s">
        <v>647</v>
      </c>
      <c r="F28" s="867" t="s">
        <v>75</v>
      </c>
      <c r="G28" s="867">
        <v>2</v>
      </c>
      <c r="H28" s="654">
        <f>'2. BL Supply'!H25+'6. Preferred (Scenario Yr)'!H41</f>
        <v>0</v>
      </c>
      <c r="I28" s="284">
        <f>'2. BL Supply'!I25+'6. Preferred (Scenario Yr)'!I41</f>
        <v>0</v>
      </c>
      <c r="J28" s="284">
        <f>'2. BL Supply'!J25+'6. Preferred (Scenario Yr)'!J41</f>
        <v>0</v>
      </c>
      <c r="K28" s="284">
        <f>'2. BL Supply'!K25+'6. Preferred (Scenario Yr)'!K41</f>
        <v>0</v>
      </c>
      <c r="L28" s="461">
        <f>'2. BL Supply'!L25+'6. Preferred (Scenario Yr)'!L41</f>
        <v>0</v>
      </c>
      <c r="M28" s="461">
        <f>'2. BL Supply'!M25+'6. Preferred (Scenario Yr)'!M41</f>
        <v>0</v>
      </c>
      <c r="N28" s="461">
        <f>'2. BL Supply'!N25+'6. Preferred (Scenario Yr)'!N41</f>
        <v>0</v>
      </c>
      <c r="O28" s="461">
        <f>'2. BL Supply'!O25+'6. Preferred (Scenario Yr)'!O41</f>
        <v>0</v>
      </c>
      <c r="P28" s="461">
        <f>'2. BL Supply'!P25+'6. Preferred (Scenario Yr)'!P41</f>
        <v>0</v>
      </c>
      <c r="Q28" s="461">
        <f>'2. BL Supply'!Q25+'6. Preferred (Scenario Yr)'!Q41</f>
        <v>0</v>
      </c>
      <c r="R28" s="461">
        <f>'2. BL Supply'!R25+'6. Preferred (Scenario Yr)'!R41</f>
        <v>0</v>
      </c>
      <c r="S28" s="461">
        <f>'2. BL Supply'!S25+'6. Preferred (Scenario Yr)'!S41</f>
        <v>0</v>
      </c>
      <c r="T28" s="461">
        <f>'2. BL Supply'!T25+'6. Preferred (Scenario Yr)'!T41</f>
        <v>0</v>
      </c>
      <c r="U28" s="461">
        <f>'2. BL Supply'!U25+'6. Preferred (Scenario Yr)'!U41</f>
        <v>0</v>
      </c>
      <c r="V28" s="461">
        <f>'2. BL Supply'!V25+'6. Preferred (Scenario Yr)'!V41</f>
        <v>0</v>
      </c>
      <c r="W28" s="461">
        <f>'2. BL Supply'!W25+'6. Preferred (Scenario Yr)'!W41</f>
        <v>0</v>
      </c>
      <c r="X28" s="461">
        <f>'2. BL Supply'!X25+'6. Preferred (Scenario Yr)'!X41</f>
        <v>0</v>
      </c>
      <c r="Y28" s="461">
        <f>'2. BL Supply'!Y25+'6. Preferred (Scenario Yr)'!Y41</f>
        <v>0</v>
      </c>
      <c r="Z28" s="461">
        <f>'2. BL Supply'!Z25+'6. Preferred (Scenario Yr)'!Z41</f>
        <v>0</v>
      </c>
      <c r="AA28" s="461">
        <f>'2. BL Supply'!AA25+'6. Preferred (Scenario Yr)'!AA41</f>
        <v>0</v>
      </c>
      <c r="AB28" s="461">
        <f>'2. BL Supply'!AB25+'6. Preferred (Scenario Yr)'!AB41</f>
        <v>0</v>
      </c>
      <c r="AC28" s="461">
        <f>'2. BL Supply'!AC25+'6. Preferred (Scenario Yr)'!AC41</f>
        <v>0</v>
      </c>
      <c r="AD28" s="461">
        <f>'2. BL Supply'!AD25+'6. Preferred (Scenario Yr)'!AD41</f>
        <v>0</v>
      </c>
      <c r="AE28" s="461">
        <f>'2. BL Supply'!AE25+'6. Preferred (Scenario Yr)'!AE41</f>
        <v>0</v>
      </c>
      <c r="AF28" s="461">
        <f>'2. BL Supply'!AF25+'6. Preferred (Scenario Yr)'!AF41</f>
        <v>0</v>
      </c>
      <c r="AG28" s="461">
        <f>'2. BL Supply'!AG25+'6. Preferred (Scenario Yr)'!AG41</f>
        <v>0</v>
      </c>
      <c r="AH28" s="461">
        <f>'2. BL Supply'!AH25+'6. Preferred (Scenario Yr)'!AH41</f>
        <v>0</v>
      </c>
      <c r="AI28" s="461">
        <f>'2. BL Supply'!AI25+'6. Preferred (Scenario Yr)'!AI41</f>
        <v>0</v>
      </c>
      <c r="AJ28" s="456">
        <f>'2. BL Supply'!AJ25+'6. Preferred (Scenario Yr)'!AJ41</f>
        <v>0</v>
      </c>
    </row>
    <row r="29" spans="1:36" ht="15.75" x14ac:dyDescent="0.25">
      <c r="A29" s="180"/>
      <c r="B29" s="199"/>
      <c r="C29" s="177"/>
      <c r="D29" s="286"/>
      <c r="E29" s="287"/>
      <c r="F29" s="200"/>
      <c r="G29" s="200"/>
      <c r="H29" s="200"/>
      <c r="I29" s="203"/>
      <c r="J29" s="288"/>
      <c r="K29" s="289"/>
      <c r="L29" s="290"/>
      <c r="M29" s="291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</row>
    <row r="30" spans="1:36" ht="15.75" x14ac:dyDescent="0.25">
      <c r="A30" s="180"/>
      <c r="B30" s="199"/>
      <c r="C30" s="177"/>
      <c r="D30" s="292"/>
      <c r="E30" s="293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</row>
    <row r="31" spans="1:36" ht="15.75" x14ac:dyDescent="0.25">
      <c r="A31" s="180"/>
      <c r="B31" s="199"/>
      <c r="C31" s="200"/>
      <c r="D31" s="286"/>
      <c r="E31" s="287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</row>
    <row r="32" spans="1:36" ht="15.75" x14ac:dyDescent="0.25">
      <c r="A32" s="180"/>
      <c r="B32" s="199"/>
      <c r="C32" s="200"/>
      <c r="D32" s="294" t="str">
        <f>'TITLE PAGE'!B9</f>
        <v>Company:</v>
      </c>
      <c r="E32" s="161" t="str">
        <f>'TITLE PAGE'!D9</f>
        <v>Severn Trent Water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</row>
    <row r="33" spans="1:36" ht="15.75" x14ac:dyDescent="0.25">
      <c r="A33" s="180"/>
      <c r="B33" s="199"/>
      <c r="C33" s="200"/>
      <c r="D33" s="295" t="str">
        <f>'TITLE PAGE'!B10</f>
        <v>Resource Zone Name:</v>
      </c>
      <c r="E33" s="165" t="str">
        <f>'TITLE PAGE'!D10</f>
        <v>Rutland</v>
      </c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</row>
    <row r="34" spans="1:36" ht="15.75" x14ac:dyDescent="0.25">
      <c r="A34" s="180"/>
      <c r="B34" s="199"/>
      <c r="C34" s="200"/>
      <c r="D34" s="295" t="str">
        <f>'TITLE PAGE'!B11</f>
        <v>Resource Zone Number:</v>
      </c>
      <c r="E34" s="168">
        <f>'TITLE PAGE'!D11</f>
        <v>9</v>
      </c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</row>
    <row r="35" spans="1:36" ht="15.75" x14ac:dyDescent="0.25">
      <c r="A35" s="180"/>
      <c r="B35" s="199"/>
      <c r="C35" s="200"/>
      <c r="D35" s="295" t="str">
        <f>'TITLE PAGE'!B12</f>
        <v xml:space="preserve">Planning Scenario Name:                                                                     </v>
      </c>
      <c r="E35" s="165" t="str">
        <f>'TITLE PAGE'!D12</f>
        <v>Dry Year Annual Average</v>
      </c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</row>
    <row r="36" spans="1:36" ht="15.75" x14ac:dyDescent="0.25">
      <c r="A36" s="180"/>
      <c r="B36" s="199"/>
      <c r="C36" s="200"/>
      <c r="D36" s="296" t="str">
        <f>'TITLE PAGE'!B13</f>
        <v xml:space="preserve">Chosen Level of Service:  </v>
      </c>
      <c r="E36" s="173" t="str">
        <f>'TITLE PAGE'!D13</f>
        <v>No more than 3 in 100 Temporary Use Bans</v>
      </c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</row>
  </sheetData>
  <sheetProtection algorithmName="SHA-512" hashValue="45nhwAi1HYX5PCJn7fCnXP47GjO2ENCIDO6qjN4faUeBHwudPP4+OI8SMBIWMN+vP7qUp42rv8mQVryChrsCUg==" saltValue="3Fi1nU+vA/MRBToKWFI16A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B6131-05FD-488B-86F0-842204A00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8583A-48FC-4558-9A14-E7C75C1520D3}">
  <ds:schemaRefs>
    <ds:schemaRef ds:uri="3d2cf0cd-f524-4152-8aab-4099e63f813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C32F9B-7FF9-4D86-A3DE-6A453C3DE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2019-05-24T10:50:58Z</dcterms:created>
  <dcterms:modified xsi:type="dcterms:W3CDTF">2019-08-14T19:10:36Z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7700</vt:r8>
  </property>
</Properties>
</file>