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H7pmXjDJQuBHkbzdVGHqIJpISCDE1ZgJFFwxMdNQmtAe+gIUaO9He+67tZt1/wquG7PExWoNpDJOYWpQrjW7jg==" workbookSaltValue="9I8arXRiQi6VVW20W0DGqg==" workbookSpinCount="100000" lockStructure="1"/>
  <bookViews>
    <workbookView xWindow="0" yWindow="0" windowWidth="23700" windowHeight="6570" tabRatio="837"/>
  </bookViews>
  <sheets>
    <sheet name="TITLE PAGE" sheetId="1" r:id="rId1"/>
    <sheet name="WRZ summary" sheetId="2" r:id="rId2"/>
    <sheet name="1. BL Licences" sheetId="3" state="hidden" r:id="rId3"/>
    <sheet name="2. BL Supply" sheetId="4" r:id="rId4"/>
    <sheet name="3. BL Demand" sheetId="5" r:id="rId5"/>
    <sheet name="4. BL SDB" sheetId="6" r:id="rId6"/>
    <sheet name="5. Feasible Options" sheetId="14" r:id="rId7"/>
    <sheet name="6. Preferred (Scenario Yr)" sheetId="8" r:id="rId8"/>
    <sheet name="7. FP Supply" sheetId="9" r:id="rId9"/>
    <sheet name="8. FP Demand" sheetId="10" r:id="rId10"/>
    <sheet name="9. FP SDB" sheetId="11" r:id="rId11"/>
    <sheet name="Table 10. Drought plan links" sheetId="13" r:id="rId12"/>
  </sheets>
  <externalReferences>
    <externalReference r:id="rId13"/>
    <externalReference r:id="rId14"/>
  </externalReferences>
  <definedNames>
    <definedName name="Source_Types" localSheetId="11">'[1]WRP1a BL Licences'!$C$1109:$C$1112</definedName>
    <definedName name="Source_Types">'[2]WRP1a BL Licences'!$C$1032:$C$1035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8" i="14" l="1"/>
  <c r="M146" i="14"/>
  <c r="DW158" i="14"/>
  <c r="DV158" i="14"/>
  <c r="DU158" i="14"/>
  <c r="DT158" i="14"/>
  <c r="DS158" i="14"/>
  <c r="DR158" i="14"/>
  <c r="DQ158" i="14"/>
  <c r="DP158" i="14"/>
  <c r="DO158" i="14"/>
  <c r="DN158" i="14"/>
  <c r="DM158" i="14"/>
  <c r="DL158" i="14"/>
  <c r="DK158" i="14"/>
  <c r="DJ158" i="14"/>
  <c r="DI158" i="14"/>
  <c r="DH158" i="14"/>
  <c r="DG158" i="14"/>
  <c r="DF158" i="14"/>
  <c r="DE158" i="14"/>
  <c r="DD158" i="14"/>
  <c r="DC158" i="14"/>
  <c r="DB158" i="14"/>
  <c r="DA158" i="14"/>
  <c r="CZ158" i="14"/>
  <c r="CY158" i="14"/>
  <c r="CX158" i="14"/>
  <c r="CW158" i="14"/>
  <c r="CV158" i="14"/>
  <c r="CU158" i="14"/>
  <c r="CT158" i="14"/>
  <c r="CS158" i="14"/>
  <c r="CR158" i="14"/>
  <c r="CQ158" i="14"/>
  <c r="CP158" i="14"/>
  <c r="CO158" i="14"/>
  <c r="CN158" i="14"/>
  <c r="CM158" i="14"/>
  <c r="CL158" i="14"/>
  <c r="CK158" i="14"/>
  <c r="CJ158" i="14"/>
  <c r="CI158" i="14"/>
  <c r="CH158" i="14"/>
  <c r="CG158" i="14"/>
  <c r="CF158" i="14"/>
  <c r="CE158" i="14"/>
  <c r="CD158" i="14"/>
  <c r="CC158" i="14"/>
  <c r="CB158" i="14"/>
  <c r="CA158" i="14"/>
  <c r="BZ158" i="14"/>
  <c r="BY158" i="14"/>
  <c r="BX158" i="14"/>
  <c r="BW158" i="14"/>
  <c r="BV158" i="14"/>
  <c r="BU158" i="14"/>
  <c r="BT158" i="14"/>
  <c r="BS158" i="14"/>
  <c r="BR158" i="14"/>
  <c r="BQ158" i="14"/>
  <c r="BP158" i="14"/>
  <c r="BO158" i="14"/>
  <c r="BN158" i="14"/>
  <c r="BM158" i="14"/>
  <c r="BL158" i="14"/>
  <c r="BK158" i="14"/>
  <c r="BJ158" i="14"/>
  <c r="BI158" i="14"/>
  <c r="BH158" i="14"/>
  <c r="BG158" i="14"/>
  <c r="BF158" i="14"/>
  <c r="BE158" i="14"/>
  <c r="BD158" i="14"/>
  <c r="BC158" i="14"/>
  <c r="BB158" i="14"/>
  <c r="BA158" i="14"/>
  <c r="AZ158" i="14"/>
  <c r="AY158" i="14"/>
  <c r="AX158" i="14"/>
  <c r="AW158" i="14"/>
  <c r="AV158" i="14"/>
  <c r="AU158" i="14"/>
  <c r="AT158" i="14"/>
  <c r="AS158" i="14"/>
  <c r="AR158" i="14"/>
  <c r="AQ158" i="14"/>
  <c r="AP158" i="14"/>
  <c r="AO158" i="14"/>
  <c r="AN158" i="14"/>
  <c r="AM158" i="14"/>
  <c r="AL158" i="14"/>
  <c r="AK158" i="14"/>
  <c r="AJ158" i="14"/>
  <c r="AI158" i="14"/>
  <c r="AH158" i="14"/>
  <c r="AG158" i="14"/>
  <c r="AF158" i="14"/>
  <c r="AE158" i="14"/>
  <c r="AD158" i="14"/>
  <c r="AC158" i="14"/>
  <c r="AB158" i="14"/>
  <c r="AA158" i="14"/>
  <c r="Z158" i="14"/>
  <c r="Y158" i="14"/>
  <c r="X158" i="14"/>
  <c r="I146" i="14"/>
  <c r="I114" i="14" l="1"/>
  <c r="DW105" i="14"/>
  <c r="DV105" i="14"/>
  <c r="DU105" i="14"/>
  <c r="DT105" i="14"/>
  <c r="DS105" i="14"/>
  <c r="DR105" i="14"/>
  <c r="DQ105" i="14"/>
  <c r="DP105" i="14"/>
  <c r="DO105" i="14"/>
  <c r="DN105" i="14"/>
  <c r="DM105" i="14"/>
  <c r="DL105" i="14"/>
  <c r="DK105" i="14"/>
  <c r="DJ105" i="14"/>
  <c r="DI105" i="14"/>
  <c r="DH105" i="14"/>
  <c r="DG105" i="14"/>
  <c r="DF105" i="14"/>
  <c r="DE105" i="14"/>
  <c r="DD105" i="14"/>
  <c r="DC105" i="14"/>
  <c r="DB105" i="14"/>
  <c r="DA105" i="14"/>
  <c r="CZ105" i="14"/>
  <c r="CY105" i="14"/>
  <c r="CX105" i="14"/>
  <c r="CW105" i="14"/>
  <c r="CV105" i="14"/>
  <c r="CU105" i="14"/>
  <c r="CT105" i="14"/>
  <c r="CS105" i="14"/>
  <c r="CR105" i="14"/>
  <c r="CQ105" i="14"/>
  <c r="CP105" i="14"/>
  <c r="CO105" i="14"/>
  <c r="CN105" i="14"/>
  <c r="CM105" i="14"/>
  <c r="CL105" i="14"/>
  <c r="CK105" i="14"/>
  <c r="CJ105" i="14"/>
  <c r="CI105" i="14"/>
  <c r="CH105" i="14"/>
  <c r="CG105" i="14"/>
  <c r="CF105" i="14"/>
  <c r="CE105" i="14"/>
  <c r="CD105" i="14"/>
  <c r="CC105" i="14"/>
  <c r="CB105" i="14"/>
  <c r="CA105" i="14"/>
  <c r="BZ105" i="14"/>
  <c r="BY105" i="14"/>
  <c r="BX105" i="14"/>
  <c r="BW105" i="14"/>
  <c r="BV105" i="14"/>
  <c r="BU105" i="14"/>
  <c r="BT105" i="14"/>
  <c r="BS105" i="14"/>
  <c r="BR105" i="14"/>
  <c r="BQ105" i="14"/>
  <c r="BP105" i="14"/>
  <c r="BO105" i="14"/>
  <c r="BN105" i="14"/>
  <c r="BM105" i="14"/>
  <c r="BL105" i="14"/>
  <c r="BK105" i="14"/>
  <c r="BJ105" i="14"/>
  <c r="BI105" i="14"/>
  <c r="BH105" i="14"/>
  <c r="BG105" i="14"/>
  <c r="BF105" i="14"/>
  <c r="BE105" i="14"/>
  <c r="BD105" i="14"/>
  <c r="BC105" i="14"/>
  <c r="BB105" i="14"/>
  <c r="BA105" i="14"/>
  <c r="AZ105" i="14"/>
  <c r="AY105" i="14"/>
  <c r="AX105" i="14"/>
  <c r="AW105" i="14"/>
  <c r="AV105" i="14"/>
  <c r="AU105" i="14"/>
  <c r="AT105" i="14"/>
  <c r="AS105" i="14"/>
  <c r="AR105" i="14"/>
  <c r="AQ105" i="14"/>
  <c r="AP105" i="14"/>
  <c r="AO105" i="14"/>
  <c r="AN105" i="14"/>
  <c r="AM105" i="14"/>
  <c r="AL105" i="14"/>
  <c r="AK105" i="14"/>
  <c r="AJ105" i="14"/>
  <c r="AI105" i="14"/>
  <c r="AH105" i="14"/>
  <c r="AG105" i="14"/>
  <c r="AF105" i="14"/>
  <c r="AE105" i="14"/>
  <c r="AD105" i="14"/>
  <c r="AC105" i="14"/>
  <c r="AB105" i="14"/>
  <c r="AA105" i="14"/>
  <c r="Z105" i="14"/>
  <c r="Y105" i="14"/>
  <c r="X105" i="14"/>
  <c r="I93" i="14"/>
  <c r="CY92" i="14"/>
  <c r="CX92" i="14"/>
  <c r="CW92" i="14"/>
  <c r="CV92" i="14"/>
  <c r="CU92" i="14"/>
  <c r="CT92" i="14"/>
  <c r="CS92" i="14"/>
  <c r="CR92" i="14"/>
  <c r="CQ92" i="14"/>
  <c r="CP92" i="14"/>
  <c r="CO92" i="14"/>
  <c r="CN92" i="14"/>
  <c r="CM92" i="14"/>
  <c r="CL92" i="14"/>
  <c r="CK92" i="14"/>
  <c r="CJ92" i="14"/>
  <c r="CI92" i="14"/>
  <c r="CH92" i="14"/>
  <c r="CG92" i="14"/>
  <c r="CF92" i="14"/>
  <c r="CE92" i="14"/>
  <c r="CD92" i="14"/>
  <c r="CC92" i="14"/>
  <c r="CB92" i="14"/>
  <c r="CA92" i="14"/>
  <c r="BZ92" i="14"/>
  <c r="BY92" i="14"/>
  <c r="BX92" i="14"/>
  <c r="BW92" i="14"/>
  <c r="BV92" i="14"/>
  <c r="BU92" i="14"/>
  <c r="BT92" i="14"/>
  <c r="BS92" i="14"/>
  <c r="BR92" i="14"/>
  <c r="BQ92" i="14"/>
  <c r="BP92" i="14"/>
  <c r="BO92" i="14"/>
  <c r="BN92" i="14"/>
  <c r="BM92" i="14"/>
  <c r="BL92" i="14"/>
  <c r="BK92" i="14"/>
  <c r="BJ92" i="14"/>
  <c r="BI92" i="14"/>
  <c r="BH92" i="14"/>
  <c r="BG92" i="14"/>
  <c r="BF92" i="14"/>
  <c r="BE92" i="14"/>
  <c r="BD92" i="14"/>
  <c r="BC92" i="14"/>
  <c r="BB92" i="14"/>
  <c r="BA92" i="14"/>
  <c r="AZ92" i="14"/>
  <c r="AY92" i="14"/>
  <c r="AX92" i="14"/>
  <c r="AW92" i="14"/>
  <c r="AV92" i="14"/>
  <c r="AU92" i="14"/>
  <c r="AT92" i="14"/>
  <c r="AS92" i="14"/>
  <c r="AR92" i="14"/>
  <c r="AQ92" i="14"/>
  <c r="AP92" i="14"/>
  <c r="AO92" i="14"/>
  <c r="AN92" i="14"/>
  <c r="AM92" i="14"/>
  <c r="AL92" i="14"/>
  <c r="AK92" i="14"/>
  <c r="AJ92" i="14"/>
  <c r="AI92" i="14"/>
  <c r="AH92" i="14"/>
  <c r="AG92" i="14"/>
  <c r="AF92" i="14"/>
  <c r="AE92" i="14"/>
  <c r="AD92" i="14"/>
  <c r="AC92" i="14"/>
  <c r="AB92" i="14"/>
  <c r="AA92" i="14"/>
  <c r="Z92" i="14"/>
  <c r="Y92" i="14"/>
  <c r="X92" i="14"/>
  <c r="I80" i="14"/>
  <c r="K19" i="4" l="1"/>
  <c r="L19" i="4" s="1"/>
  <c r="M19" i="4" s="1"/>
  <c r="N19" i="4" s="1"/>
  <c r="O19" i="4" s="1"/>
  <c r="P19" i="4" s="1"/>
  <c r="Q19" i="4" s="1"/>
  <c r="R19" i="4" s="1"/>
  <c r="S19" i="4" s="1"/>
  <c r="T19" i="4" s="1"/>
  <c r="U19" i="4" s="1"/>
  <c r="V19" i="4" s="1"/>
  <c r="W19" i="4" s="1"/>
  <c r="X19" i="4" s="1"/>
  <c r="Y19" i="4" s="1"/>
  <c r="Z19" i="4" s="1"/>
  <c r="AA19" i="4" s="1"/>
  <c r="AB19" i="4" s="1"/>
  <c r="AC19" i="4" s="1"/>
  <c r="AD19" i="4" s="1"/>
  <c r="AE19" i="4" s="1"/>
  <c r="AF19" i="4" s="1"/>
  <c r="AG19" i="4" s="1"/>
  <c r="AH19" i="4" s="1"/>
  <c r="AI19" i="4" s="1"/>
  <c r="AJ19" i="4" s="1"/>
  <c r="J19" i="4"/>
  <c r="I19" i="4"/>
  <c r="L18" i="4"/>
  <c r="M18" i="4" s="1"/>
  <c r="N18" i="4" s="1"/>
  <c r="O18" i="4" s="1"/>
  <c r="P18" i="4" s="1"/>
  <c r="Q18" i="4" s="1"/>
  <c r="R18" i="4" s="1"/>
  <c r="S18" i="4" s="1"/>
  <c r="T18" i="4" s="1"/>
  <c r="U18" i="4" s="1"/>
  <c r="V18" i="4" s="1"/>
  <c r="W18" i="4" s="1"/>
  <c r="X18" i="4" s="1"/>
  <c r="Y18" i="4" s="1"/>
  <c r="Z18" i="4" s="1"/>
  <c r="AA18" i="4" s="1"/>
  <c r="AB18" i="4" s="1"/>
  <c r="AC18" i="4" s="1"/>
  <c r="AD18" i="4" s="1"/>
  <c r="AE18" i="4" s="1"/>
  <c r="AF18" i="4" s="1"/>
  <c r="AG18" i="4" s="1"/>
  <c r="AH18" i="4" s="1"/>
  <c r="AI18" i="4" s="1"/>
  <c r="AJ18" i="4" s="1"/>
  <c r="K18" i="4"/>
  <c r="J18" i="4"/>
  <c r="I18" i="4"/>
  <c r="P23" i="4" l="1"/>
  <c r="Q23" i="4"/>
  <c r="R23" i="4"/>
  <c r="S23" i="4"/>
  <c r="T23" i="4"/>
  <c r="K6" i="10" l="1"/>
  <c r="J6" i="10"/>
  <c r="I6" i="10"/>
  <c r="K5" i="10"/>
  <c r="J5" i="10"/>
  <c r="I5" i="10"/>
  <c r="H6" i="10"/>
  <c r="H5" i="10"/>
  <c r="H62" i="5" l="1"/>
  <c r="H61"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H59"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H53" i="5"/>
  <c r="I43" i="5"/>
  <c r="I61" i="5" s="1"/>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AJ10" i="5"/>
  <c r="AJ21" i="5" s="1"/>
  <c r="AI10" i="5"/>
  <c r="AI21" i="5" s="1"/>
  <c r="AH10" i="5"/>
  <c r="AH21" i="5" s="1"/>
  <c r="AG10" i="5"/>
  <c r="AG21" i="5" s="1"/>
  <c r="AF10" i="5"/>
  <c r="AF21" i="5" s="1"/>
  <c r="AE10" i="5"/>
  <c r="AE21" i="5" s="1"/>
  <c r="AD10" i="5"/>
  <c r="AD21" i="5" s="1"/>
  <c r="AC10" i="5"/>
  <c r="AC21" i="5" s="1"/>
  <c r="AB10" i="5"/>
  <c r="AB21" i="5" s="1"/>
  <c r="AA10" i="5"/>
  <c r="AA21" i="5" s="1"/>
  <c r="Z10" i="5"/>
  <c r="Z21" i="5" s="1"/>
  <c r="Y10" i="5"/>
  <c r="Y21" i="5" s="1"/>
  <c r="X10" i="5"/>
  <c r="X21" i="5" s="1"/>
  <c r="W10" i="5"/>
  <c r="W21" i="5" s="1"/>
  <c r="V10" i="5"/>
  <c r="V21" i="5" s="1"/>
  <c r="U10" i="5"/>
  <c r="U21" i="5" s="1"/>
  <c r="T10" i="5"/>
  <c r="T21" i="5" s="1"/>
  <c r="S10" i="5"/>
  <c r="S21" i="5" s="1"/>
  <c r="R10" i="5"/>
  <c r="R21" i="5" s="1"/>
  <c r="Q10" i="5"/>
  <c r="Q21" i="5" s="1"/>
  <c r="P10" i="5"/>
  <c r="P21" i="5" s="1"/>
  <c r="O10" i="5"/>
  <c r="O21" i="5" s="1"/>
  <c r="N10" i="5"/>
  <c r="N21" i="5" s="1"/>
  <c r="M10" i="5"/>
  <c r="M21" i="5" s="1"/>
  <c r="L10" i="5"/>
  <c r="L21" i="5" s="1"/>
  <c r="K10" i="5"/>
  <c r="K21" i="5" s="1"/>
  <c r="J10" i="5"/>
  <c r="J21" i="5" s="1"/>
  <c r="I10" i="5"/>
  <c r="I21" i="5" s="1"/>
  <c r="H10" i="5"/>
  <c r="H21" i="5" s="1"/>
  <c r="AJ9" i="5"/>
  <c r="AJ13" i="5" s="1"/>
  <c r="AI9" i="5"/>
  <c r="AH9" i="5"/>
  <c r="AH13" i="5" s="1"/>
  <c r="AG9" i="5"/>
  <c r="AG13" i="5" s="1"/>
  <c r="AF9" i="5"/>
  <c r="AF29" i="5" s="1"/>
  <c r="AE9" i="5"/>
  <c r="AD9" i="5"/>
  <c r="AC9" i="5"/>
  <c r="AB9" i="5"/>
  <c r="AB13" i="5" s="1"/>
  <c r="AA9" i="5"/>
  <c r="Z9" i="5"/>
  <c r="Z13" i="5" s="1"/>
  <c r="Y9" i="5"/>
  <c r="Y13" i="5" s="1"/>
  <c r="X9" i="5"/>
  <c r="X29" i="5" s="1"/>
  <c r="W9" i="5"/>
  <c r="V9" i="5"/>
  <c r="U9" i="5"/>
  <c r="U13" i="5" s="1"/>
  <c r="T9" i="5"/>
  <c r="T13" i="5" s="1"/>
  <c r="S9" i="5"/>
  <c r="R9" i="5"/>
  <c r="R13" i="5" s="1"/>
  <c r="Q9" i="5"/>
  <c r="Q13" i="5" s="1"/>
  <c r="P9" i="5"/>
  <c r="P29" i="5" s="1"/>
  <c r="O9" i="5"/>
  <c r="N9" i="5"/>
  <c r="M9" i="5"/>
  <c r="L9" i="5"/>
  <c r="L13" i="5" s="1"/>
  <c r="K9" i="5"/>
  <c r="J9" i="5"/>
  <c r="J13" i="5" s="1"/>
  <c r="I9" i="5"/>
  <c r="I13" i="5" s="1"/>
  <c r="H9" i="5"/>
  <c r="H29" i="5" s="1"/>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P12" i="5" l="1"/>
  <c r="K12" i="5"/>
  <c r="AA12" i="5"/>
  <c r="AI12" i="5"/>
  <c r="N29" i="5"/>
  <c r="V29" i="5"/>
  <c r="AD29" i="5"/>
  <c r="AB29" i="5"/>
  <c r="H12" i="5"/>
  <c r="X12" i="5"/>
  <c r="AF12" i="5"/>
  <c r="S12" i="5"/>
  <c r="O29" i="5"/>
  <c r="W29" i="5"/>
  <c r="AE29" i="5"/>
  <c r="AJ29" i="5"/>
  <c r="H13" i="5"/>
  <c r="AJ12" i="5"/>
  <c r="K29" i="5"/>
  <c r="S29" i="5"/>
  <c r="AA29" i="5"/>
  <c r="AI29" i="5"/>
  <c r="AE13" i="5"/>
  <c r="T12" i="5"/>
  <c r="AF13" i="5"/>
  <c r="L12" i="5"/>
  <c r="AB12" i="5"/>
  <c r="V13" i="5"/>
  <c r="I12" i="5"/>
  <c r="Q12" i="5"/>
  <c r="Y12" i="5"/>
  <c r="AG12" i="5"/>
  <c r="N13" i="5"/>
  <c r="W13" i="5"/>
  <c r="I53" i="5"/>
  <c r="I39" i="5" s="1"/>
  <c r="J12" i="5"/>
  <c r="N12" i="5"/>
  <c r="R12" i="5"/>
  <c r="V12" i="5"/>
  <c r="Z12" i="5"/>
  <c r="AD12" i="5"/>
  <c r="AH12" i="5"/>
  <c r="O13" i="5"/>
  <c r="X13" i="5"/>
  <c r="L29" i="5"/>
  <c r="H39" i="5"/>
  <c r="J43" i="5"/>
  <c r="J61" i="5" s="1"/>
  <c r="I59" i="5"/>
  <c r="I62" i="5"/>
  <c r="O12" i="5"/>
  <c r="W12" i="5"/>
  <c r="AE12" i="5"/>
  <c r="M29" i="5"/>
  <c r="AC29" i="5"/>
  <c r="P13" i="5"/>
  <c r="AD13" i="5"/>
  <c r="T29" i="5"/>
  <c r="K13" i="5"/>
  <c r="S13" i="5"/>
  <c r="AA13" i="5"/>
  <c r="AI13" i="5"/>
  <c r="I29" i="5"/>
  <c r="Q29" i="5"/>
  <c r="Y29" i="5"/>
  <c r="AG29" i="5"/>
  <c r="U29" i="5"/>
  <c r="U12" i="5"/>
  <c r="J29" i="5"/>
  <c r="R29" i="5"/>
  <c r="Z29" i="5"/>
  <c r="AH29" i="5"/>
  <c r="M12" i="5"/>
  <c r="M13" i="5"/>
  <c r="AC13" i="5"/>
  <c r="AC12" i="5"/>
  <c r="J59" i="5" l="1"/>
  <c r="J62" i="5"/>
  <c r="K43" i="5"/>
  <c r="J53" i="5"/>
  <c r="J39" i="5" s="1"/>
  <c r="K59" i="5" l="1"/>
  <c r="K53" i="5"/>
  <c r="K39" i="5" s="1"/>
  <c r="K61" i="5"/>
  <c r="K62" i="5"/>
  <c r="L43" i="5"/>
  <c r="L62" i="5" l="1"/>
  <c r="L59" i="5"/>
  <c r="L53" i="5"/>
  <c r="L39" i="5" s="1"/>
  <c r="L61" i="5"/>
  <c r="M43" i="5"/>
  <c r="N43" i="5" l="1"/>
  <c r="M53" i="5"/>
  <c r="M39" i="5" s="1"/>
  <c r="M61" i="5"/>
  <c r="M62" i="5"/>
  <c r="M59" i="5"/>
  <c r="N61" i="5" l="1"/>
  <c r="N53" i="5"/>
  <c r="N39" i="5" s="1"/>
  <c r="N59" i="5"/>
  <c r="O43" i="5"/>
  <c r="N62" i="5"/>
  <c r="O61" i="5" l="1"/>
  <c r="P43" i="5"/>
  <c r="O53" i="5"/>
  <c r="O39" i="5" s="1"/>
  <c r="O59" i="5"/>
  <c r="O62" i="5"/>
  <c r="P53" i="5" l="1"/>
  <c r="P39" i="5" s="1"/>
  <c r="P61" i="5"/>
  <c r="P62" i="5"/>
  <c r="Q43" i="5"/>
  <c r="P59" i="5"/>
  <c r="Q53" i="5" l="1"/>
  <c r="Q39" i="5" s="1"/>
  <c r="Q59" i="5"/>
  <c r="Q62" i="5"/>
  <c r="Q61" i="5"/>
  <c r="R43" i="5"/>
  <c r="R61" i="5" l="1"/>
  <c r="R62" i="5"/>
  <c r="S43" i="5"/>
  <c r="R59" i="5"/>
  <c r="R53" i="5"/>
  <c r="R39" i="5" s="1"/>
  <c r="S61" i="5" l="1"/>
  <c r="S59" i="5"/>
  <c r="T43" i="5"/>
  <c r="S53" i="5"/>
  <c r="S39" i="5" s="1"/>
  <c r="S62" i="5"/>
  <c r="U43" i="5" l="1"/>
  <c r="T53" i="5"/>
  <c r="T39" i="5" s="1"/>
  <c r="T61" i="5"/>
  <c r="T62" i="5"/>
  <c r="T59" i="5"/>
  <c r="U61" i="5" l="1"/>
  <c r="U53" i="5"/>
  <c r="U39" i="5" s="1"/>
  <c r="U62" i="5"/>
  <c r="V43" i="5"/>
  <c r="U59" i="5"/>
  <c r="V62" i="5" l="1"/>
  <c r="W43" i="5"/>
  <c r="V53" i="5"/>
  <c r="V39" i="5" s="1"/>
  <c r="V61" i="5"/>
  <c r="V59" i="5"/>
  <c r="W61" i="5" l="1"/>
  <c r="X43" i="5"/>
  <c r="W59" i="5"/>
  <c r="W62" i="5"/>
  <c r="W53" i="5"/>
  <c r="W39" i="5" s="1"/>
  <c r="X59" i="5" l="1"/>
  <c r="Y43" i="5"/>
  <c r="X53" i="5"/>
  <c r="X39" i="5" s="1"/>
  <c r="X61" i="5"/>
  <c r="X62" i="5"/>
  <c r="Y59" i="5" l="1"/>
  <c r="Y61" i="5"/>
  <c r="Y53" i="5"/>
  <c r="Y39" i="5" s="1"/>
  <c r="Y62" i="5"/>
  <c r="Z43" i="5"/>
  <c r="AA43" i="5" l="1"/>
  <c r="Z62" i="5"/>
  <c r="Z53" i="5"/>
  <c r="Z39" i="5" s="1"/>
  <c r="Z61" i="5"/>
  <c r="Z59" i="5"/>
  <c r="AA61" i="5" l="1"/>
  <c r="AA59" i="5"/>
  <c r="AB43" i="5"/>
  <c r="AA62" i="5"/>
  <c r="AA53" i="5"/>
  <c r="AA39" i="5" s="1"/>
  <c r="AC43" i="5" l="1"/>
  <c r="AB59" i="5"/>
  <c r="AB61" i="5"/>
  <c r="AB62" i="5"/>
  <c r="AB53" i="5"/>
  <c r="AB39" i="5" s="1"/>
  <c r="AC59" i="5" l="1"/>
  <c r="AD43" i="5"/>
  <c r="AC61" i="5"/>
  <c r="AC53" i="5"/>
  <c r="AC39" i="5" s="1"/>
  <c r="AC62" i="5"/>
  <c r="AD53" i="5" l="1"/>
  <c r="AD39" i="5" s="1"/>
  <c r="AD61" i="5"/>
  <c r="AE43" i="5"/>
  <c r="AD59" i="5"/>
  <c r="AD62" i="5"/>
  <c r="AE53" i="5" l="1"/>
  <c r="AE39" i="5" s="1"/>
  <c r="AE61" i="5"/>
  <c r="AE59" i="5"/>
  <c r="AE62" i="5"/>
  <c r="AF43" i="5"/>
  <c r="AF53" i="5" l="1"/>
  <c r="AF39" i="5" s="1"/>
  <c r="AF62" i="5"/>
  <c r="AF59" i="5"/>
  <c r="AG43" i="5"/>
  <c r="AF61" i="5"/>
  <c r="AG53" i="5" l="1"/>
  <c r="AG39" i="5" s="1"/>
  <c r="AG61" i="5"/>
  <c r="AG62" i="5"/>
  <c r="AH43" i="5"/>
  <c r="AG59" i="5"/>
  <c r="AH61" i="5" l="1"/>
  <c r="AH59" i="5"/>
  <c r="AI43" i="5"/>
  <c r="AH62" i="5"/>
  <c r="AH53" i="5"/>
  <c r="AH39" i="5" s="1"/>
  <c r="AI59" i="5" l="1"/>
  <c r="AI53" i="5"/>
  <c r="AI39" i="5" s="1"/>
  <c r="AJ43" i="5"/>
  <c r="AI62" i="5"/>
  <c r="AI61" i="5"/>
  <c r="C169" i="14"/>
  <c r="D169" i="14"/>
  <c r="C170" i="14"/>
  <c r="D170" i="14"/>
  <c r="C171" i="14"/>
  <c r="D171" i="14"/>
  <c r="C172" i="14"/>
  <c r="D172" i="14"/>
  <c r="D168" i="14"/>
  <c r="C168" i="14"/>
  <c r="AJ59" i="5" l="1"/>
  <c r="AJ53" i="5"/>
  <c r="AJ39" i="5" s="1"/>
  <c r="AJ61" i="5"/>
  <c r="AJ62" i="5"/>
  <c r="AZ159" i="14"/>
  <c r="AE159" i="14"/>
  <c r="DJ145" i="14"/>
  <c r="AJ145" i="14"/>
  <c r="DO144" i="14"/>
  <c r="DG144" i="14"/>
  <c r="CT144" i="14"/>
  <c r="BP144" i="14"/>
  <c r="BC144" i="14"/>
  <c r="AU144" i="14"/>
  <c r="AR144" i="14"/>
  <c r="AH144" i="14"/>
  <c r="Z144" i="14"/>
  <c r="DL143" i="14"/>
  <c r="DD143" i="14"/>
  <c r="DB143" i="14"/>
  <c r="CQ143" i="14"/>
  <c r="CI143" i="14"/>
  <c r="CF143" i="14"/>
  <c r="BV143" i="14"/>
  <c r="BN143" i="14"/>
  <c r="BK143" i="14"/>
  <c r="AZ143" i="14"/>
  <c r="AR143" i="14"/>
  <c r="AP143" i="14"/>
  <c r="AE143" i="14"/>
  <c r="Z143" i="14"/>
  <c r="DW142" i="14"/>
  <c r="DO142" i="14"/>
  <c r="DJ142" i="14"/>
  <c r="DG142" i="14"/>
  <c r="CY142" i="14"/>
  <c r="CT142" i="14"/>
  <c r="CQ142" i="14"/>
  <c r="CI142" i="14"/>
  <c r="CD142" i="14"/>
  <c r="CA142" i="14"/>
  <c r="BS142" i="14"/>
  <c r="BN142" i="14"/>
  <c r="BK142" i="14"/>
  <c r="BC142" i="14"/>
  <c r="AX142" i="14"/>
  <c r="AU142" i="14"/>
  <c r="AM142" i="14"/>
  <c r="AH142" i="14"/>
  <c r="AE142" i="14"/>
  <c r="DW141" i="14"/>
  <c r="DR141" i="14"/>
  <c r="DO141" i="14"/>
  <c r="DG141" i="14"/>
  <c r="DB141" i="14"/>
  <c r="CY141" i="14"/>
  <c r="CQ141" i="14"/>
  <c r="CM141" i="14"/>
  <c r="CL141" i="14"/>
  <c r="CE141" i="14"/>
  <c r="BY141" i="14"/>
  <c r="BX141" i="14"/>
  <c r="BQ141" i="14"/>
  <c r="BN141" i="14"/>
  <c r="BK141" i="14"/>
  <c r="BF141" i="14"/>
  <c r="AZ141" i="14"/>
  <c r="AY141" i="14"/>
  <c r="AR141" i="14"/>
  <c r="AM141" i="14"/>
  <c r="AK141" i="14"/>
  <c r="AE141" i="14"/>
  <c r="AA141" i="14"/>
  <c r="Z141" i="14"/>
  <c r="DW140" i="14"/>
  <c r="DV140" i="14"/>
  <c r="DU140" i="14"/>
  <c r="DT140" i="14"/>
  <c r="DS140" i="14"/>
  <c r="DR140" i="14"/>
  <c r="DQ140" i="14"/>
  <c r="DP140" i="14"/>
  <c r="DO140" i="14"/>
  <c r="DN140" i="14"/>
  <c r="DM140" i="14"/>
  <c r="DL140" i="14"/>
  <c r="DK140" i="14"/>
  <c r="DJ140" i="14"/>
  <c r="DI140" i="14"/>
  <c r="DH140" i="14"/>
  <c r="DG140" i="14"/>
  <c r="DF140" i="14"/>
  <c r="DE140" i="14"/>
  <c r="DD140" i="14"/>
  <c r="DC140" i="14"/>
  <c r="DB140" i="14"/>
  <c r="DA140" i="14"/>
  <c r="CZ140" i="14"/>
  <c r="CY140" i="14"/>
  <c r="CX140" i="14"/>
  <c r="CW140" i="14"/>
  <c r="CV140" i="14"/>
  <c r="CU140" i="14"/>
  <c r="CT140" i="14"/>
  <c r="CS140" i="14"/>
  <c r="CR140" i="14"/>
  <c r="CQ140" i="14"/>
  <c r="CP140" i="14"/>
  <c r="CO140" i="14"/>
  <c r="CN140" i="14"/>
  <c r="CM140" i="14"/>
  <c r="CL140" i="14"/>
  <c r="CK140" i="14"/>
  <c r="CJ140" i="14"/>
  <c r="CI140" i="14"/>
  <c r="CH140" i="14"/>
  <c r="CG140" i="14"/>
  <c r="CF140" i="14"/>
  <c r="CE140" i="14"/>
  <c r="CD140" i="14"/>
  <c r="CC140" i="14"/>
  <c r="CB140" i="14"/>
  <c r="CA140" i="14"/>
  <c r="BZ140" i="14"/>
  <c r="BY140" i="14"/>
  <c r="BX140" i="14"/>
  <c r="BW140" i="14"/>
  <c r="BV140" i="14"/>
  <c r="BU140"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I128" i="14"/>
  <c r="DW127" i="14"/>
  <c r="DR127" i="14"/>
  <c r="DN127" i="14"/>
  <c r="DM127" i="14"/>
  <c r="DG127" i="14"/>
  <c r="DD127" i="14"/>
  <c r="DB127" i="14"/>
  <c r="CW127" i="14"/>
  <c r="CS127" i="14"/>
  <c r="CQ127" i="14"/>
  <c r="CL127" i="14"/>
  <c r="CI127" i="14"/>
  <c r="CH127" i="14"/>
  <c r="CC127" i="14"/>
  <c r="BZ127" i="14"/>
  <c r="BY127" i="14"/>
  <c r="BU127" i="14"/>
  <c r="BR127" i="14"/>
  <c r="BQ127" i="14"/>
  <c r="BM127" i="14"/>
  <c r="BJ127" i="14"/>
  <c r="BI127" i="14"/>
  <c r="BE127" i="14"/>
  <c r="BB127" i="14"/>
  <c r="BA127" i="14"/>
  <c r="AW127" i="14"/>
  <c r="AT127" i="14"/>
  <c r="AS127" i="14"/>
  <c r="AO127" i="14"/>
  <c r="AL127" i="14"/>
  <c r="AK127" i="14"/>
  <c r="AG127" i="14"/>
  <c r="AD127" i="14"/>
  <c r="AC127" i="14"/>
  <c r="Y127" i="14"/>
  <c r="DW113" i="14"/>
  <c r="DS113" i="14"/>
  <c r="DP113" i="14"/>
  <c r="DO113" i="14"/>
  <c r="DK113" i="14"/>
  <c r="DJ113" i="14"/>
  <c r="DH113" i="14"/>
  <c r="DG113" i="14"/>
  <c r="DC113" i="14"/>
  <c r="DB113" i="14"/>
  <c r="CZ113" i="14"/>
  <c r="CY113" i="14"/>
  <c r="CU113" i="14"/>
  <c r="CT113" i="14"/>
  <c r="CR113" i="14"/>
  <c r="CQ113" i="14"/>
  <c r="CM113" i="14"/>
  <c r="CL113" i="14"/>
  <c r="CJ113" i="14"/>
  <c r="CI113" i="14"/>
  <c r="CE113" i="14"/>
  <c r="CD113" i="14"/>
  <c r="CB113" i="14"/>
  <c r="CA113" i="14"/>
  <c r="BW113" i="14"/>
  <c r="BV113" i="14"/>
  <c r="BT113" i="14"/>
  <c r="BS113" i="14"/>
  <c r="BO113" i="14"/>
  <c r="BN113" i="14"/>
  <c r="BL113" i="14"/>
  <c r="BK113" i="14"/>
  <c r="BG113" i="14"/>
  <c r="BF113" i="14"/>
  <c r="BD113" i="14"/>
  <c r="BC113" i="14"/>
  <c r="AY113" i="14"/>
  <c r="AX113" i="14"/>
  <c r="AV113" i="14"/>
  <c r="AU113" i="14"/>
  <c r="AQ113" i="14"/>
  <c r="AP113" i="14"/>
  <c r="AN113" i="14"/>
  <c r="AM113" i="14"/>
  <c r="AI113" i="14"/>
  <c r="AH113" i="14"/>
  <c r="AF113" i="14"/>
  <c r="AE113" i="14"/>
  <c r="AA113" i="14"/>
  <c r="Z113" i="14"/>
  <c r="X113" i="14"/>
  <c r="DW112" i="14"/>
  <c r="DS112" i="14"/>
  <c r="DR112" i="14"/>
  <c r="DP112" i="14"/>
  <c r="DO112" i="14"/>
  <c r="DK112" i="14"/>
  <c r="DJ112" i="14"/>
  <c r="DH112" i="14"/>
  <c r="DG112" i="14"/>
  <c r="DC112" i="14"/>
  <c r="DB112" i="14"/>
  <c r="CZ112" i="14"/>
  <c r="CY112" i="14"/>
  <c r="CU112" i="14"/>
  <c r="CT112" i="14"/>
  <c r="CR112" i="14"/>
  <c r="CQ112" i="14"/>
  <c r="CM112" i="14"/>
  <c r="CL112" i="14"/>
  <c r="CJ112" i="14"/>
  <c r="CI112" i="14"/>
  <c r="CE112" i="14"/>
  <c r="CD112" i="14"/>
  <c r="CB112" i="14"/>
  <c r="CA112" i="14"/>
  <c r="BW112" i="14"/>
  <c r="BV112" i="14"/>
  <c r="BT112" i="14"/>
  <c r="BS112" i="14"/>
  <c r="BO112" i="14"/>
  <c r="BN112" i="14"/>
  <c r="BL112" i="14"/>
  <c r="BK112" i="14"/>
  <c r="BG112" i="14"/>
  <c r="BF112" i="14"/>
  <c r="BD112" i="14"/>
  <c r="BC112" i="14"/>
  <c r="AY112" i="14"/>
  <c r="AX112" i="14"/>
  <c r="AV112" i="14"/>
  <c r="AU112" i="14"/>
  <c r="AR112" i="14"/>
  <c r="AQ112" i="14"/>
  <c r="AP112" i="14"/>
  <c r="AN112" i="14"/>
  <c r="AM112" i="14"/>
  <c r="AJ112" i="14"/>
  <c r="AI112" i="14"/>
  <c r="AH112" i="14"/>
  <c r="AF112" i="14"/>
  <c r="AE112" i="14"/>
  <c r="AB112" i="14"/>
  <c r="AA112" i="14"/>
  <c r="Z112" i="14"/>
  <c r="X112" i="14"/>
  <c r="DW111" i="14"/>
  <c r="DT111" i="14"/>
  <c r="DS111" i="14"/>
  <c r="DR111" i="14"/>
  <c r="DQ111" i="14"/>
  <c r="DP111" i="14"/>
  <c r="DO111" i="14"/>
  <c r="DL111" i="14"/>
  <c r="DK111" i="14"/>
  <c r="DJ111" i="14"/>
  <c r="DI111" i="14"/>
  <c r="DH111" i="14"/>
  <c r="DG111" i="14"/>
  <c r="DD111" i="14"/>
  <c r="DC111" i="14"/>
  <c r="DB111" i="14"/>
  <c r="DA111" i="14"/>
  <c r="CZ111" i="14"/>
  <c r="CY111" i="14"/>
  <c r="CV111" i="14"/>
  <c r="CU111" i="14"/>
  <c r="CT111" i="14"/>
  <c r="CS111" i="14"/>
  <c r="CR111" i="14"/>
  <c r="CQ111" i="14"/>
  <c r="CN111" i="14"/>
  <c r="CM111" i="14"/>
  <c r="CL111" i="14"/>
  <c r="CK111" i="14"/>
  <c r="CJ111" i="14"/>
  <c r="CI111" i="14"/>
  <c r="CF111" i="14"/>
  <c r="CE111" i="14"/>
  <c r="CD111" i="14"/>
  <c r="CC111" i="14"/>
  <c r="CB111" i="14"/>
  <c r="CA111" i="14"/>
  <c r="BX111" i="14"/>
  <c r="BW111" i="14"/>
  <c r="BV111" i="14"/>
  <c r="BU111" i="14"/>
  <c r="BT111" i="14"/>
  <c r="BS111" i="14"/>
  <c r="BP111" i="14"/>
  <c r="BO111" i="14"/>
  <c r="BN111" i="14"/>
  <c r="BM111" i="14"/>
  <c r="BL111" i="14"/>
  <c r="BK111" i="14"/>
  <c r="BH111" i="14"/>
  <c r="BG111" i="14"/>
  <c r="BF111" i="14"/>
  <c r="BE111" i="14"/>
  <c r="BD111" i="14"/>
  <c r="BC111" i="14"/>
  <c r="AZ111" i="14"/>
  <c r="AY111" i="14"/>
  <c r="AX111" i="14"/>
  <c r="AW111" i="14"/>
  <c r="AV111" i="14"/>
  <c r="AU111" i="14"/>
  <c r="AR111" i="14"/>
  <c r="AQ111" i="14"/>
  <c r="AP111" i="14"/>
  <c r="AO111" i="14"/>
  <c r="AN111" i="14"/>
  <c r="AM111" i="14"/>
  <c r="AJ111" i="14"/>
  <c r="AI111" i="14"/>
  <c r="AH111" i="14"/>
  <c r="AG111" i="14"/>
  <c r="AF111" i="14"/>
  <c r="AE111" i="14"/>
  <c r="AD111" i="14"/>
  <c r="AB111" i="14"/>
  <c r="AA111" i="14"/>
  <c r="Z111" i="14"/>
  <c r="Y111" i="14"/>
  <c r="X111" i="14"/>
  <c r="DW109" i="14"/>
  <c r="DV109" i="14"/>
  <c r="DT109" i="14"/>
  <c r="DS109" i="14"/>
  <c r="DR109" i="14"/>
  <c r="DQ109" i="14"/>
  <c r="DP109" i="14"/>
  <c r="DO109" i="14"/>
  <c r="DN109" i="14"/>
  <c r="DM109" i="14"/>
  <c r="DL109" i="14"/>
  <c r="DK109" i="14"/>
  <c r="DJ109" i="14"/>
  <c r="DI109" i="14"/>
  <c r="DH109" i="14"/>
  <c r="DG109" i="14"/>
  <c r="DF109" i="14"/>
  <c r="DE109" i="14"/>
  <c r="DD109" i="14"/>
  <c r="DC109" i="14"/>
  <c r="DB109" i="14"/>
  <c r="DA109" i="14"/>
  <c r="CZ109" i="14"/>
  <c r="CY109" i="14"/>
  <c r="CX109" i="14"/>
  <c r="CW109" i="14"/>
  <c r="CV109" i="14"/>
  <c r="CU109" i="14"/>
  <c r="CT109" i="14"/>
  <c r="CS109" i="14"/>
  <c r="CR109" i="14"/>
  <c r="CQ109" i="14"/>
  <c r="CP109" i="14"/>
  <c r="CO109" i="14"/>
  <c r="CN109" i="14"/>
  <c r="CM109" i="14"/>
  <c r="CL109" i="14"/>
  <c r="CK109" i="14"/>
  <c r="CJ109" i="14"/>
  <c r="CI109" i="14"/>
  <c r="CH109" i="14"/>
  <c r="CG109" i="14"/>
  <c r="CF109" i="14"/>
  <c r="CE109" i="14"/>
  <c r="CD109" i="14"/>
  <c r="CC109" i="14"/>
  <c r="CB109" i="14"/>
  <c r="CA109" i="14"/>
  <c r="BZ109" i="14"/>
  <c r="BY109" i="14"/>
  <c r="BX109" i="14"/>
  <c r="BW109" i="14"/>
  <c r="BV109" i="14"/>
  <c r="BU109" i="14"/>
  <c r="BT109" i="14"/>
  <c r="BS109" i="14"/>
  <c r="BR109" i="14"/>
  <c r="BQ109" i="14"/>
  <c r="BP109" i="14"/>
  <c r="BO109" i="14"/>
  <c r="BN109" i="14"/>
  <c r="BM109" i="14"/>
  <c r="BL109" i="14"/>
  <c r="BK109" i="14"/>
  <c r="BJ109" i="14"/>
  <c r="BI109" i="14"/>
  <c r="BH109" i="14"/>
  <c r="BG109" i="14"/>
  <c r="BF109" i="14"/>
  <c r="BE109" i="14"/>
  <c r="BD109" i="14"/>
  <c r="BC109" i="14"/>
  <c r="BB109" i="14"/>
  <c r="BA109" i="14"/>
  <c r="AZ109" i="14"/>
  <c r="AY109" i="14"/>
  <c r="AX109" i="14"/>
  <c r="AW109" i="14"/>
  <c r="AV109" i="14"/>
  <c r="AU109" i="14"/>
  <c r="AT109" i="14"/>
  <c r="AS109" i="14"/>
  <c r="AR109" i="14"/>
  <c r="AQ109" i="14"/>
  <c r="AP109" i="14"/>
  <c r="AO109" i="14"/>
  <c r="AN109" i="14"/>
  <c r="AM109" i="14"/>
  <c r="AL109" i="14"/>
  <c r="AK109" i="14"/>
  <c r="AJ109" i="14"/>
  <c r="AI109" i="14"/>
  <c r="AH109" i="14"/>
  <c r="AG109" i="14"/>
  <c r="AF109" i="14"/>
  <c r="AE109" i="14"/>
  <c r="AD109" i="14"/>
  <c r="AC109" i="14"/>
  <c r="AB109" i="14"/>
  <c r="AA109" i="14"/>
  <c r="Z109" i="14"/>
  <c r="Y109" i="14"/>
  <c r="X109" i="14"/>
  <c r="DW108" i="14"/>
  <c r="DV108" i="14"/>
  <c r="DU108" i="14"/>
  <c r="DT108" i="14"/>
  <c r="DS108" i="14"/>
  <c r="DR108" i="14"/>
  <c r="DQ108" i="14"/>
  <c r="DP108" i="14"/>
  <c r="DO108" i="14"/>
  <c r="DN108" i="14"/>
  <c r="DM108" i="14"/>
  <c r="DL108" i="14"/>
  <c r="DK108" i="14"/>
  <c r="DJ108" i="14"/>
  <c r="DI108" i="14"/>
  <c r="DH108" i="14"/>
  <c r="DG108" i="14"/>
  <c r="DF108" i="14"/>
  <c r="DE108" i="14"/>
  <c r="DD108" i="14"/>
  <c r="DC108" i="14"/>
  <c r="DB108" i="14"/>
  <c r="DA108" i="14"/>
  <c r="CZ108" i="14"/>
  <c r="CY108" i="14"/>
  <c r="CX108" i="14"/>
  <c r="CW108" i="14"/>
  <c r="CV108" i="14"/>
  <c r="CU108" i="14"/>
  <c r="CT108" i="14"/>
  <c r="CS108" i="14"/>
  <c r="CR108" i="14"/>
  <c r="CQ108" i="14"/>
  <c r="CP108" i="14"/>
  <c r="CO108" i="14"/>
  <c r="CN108" i="14"/>
  <c r="CM108" i="14"/>
  <c r="CL108" i="14"/>
  <c r="CK108" i="14"/>
  <c r="CJ108" i="14"/>
  <c r="CI108" i="14"/>
  <c r="CH108" i="14"/>
  <c r="CG108" i="14"/>
  <c r="CF108" i="14"/>
  <c r="CE108" i="14"/>
  <c r="CD108" i="14"/>
  <c r="CC108" i="14"/>
  <c r="CB108" i="14"/>
  <c r="CA108" i="14"/>
  <c r="BZ108" i="14"/>
  <c r="BY108" i="14"/>
  <c r="BX108" i="14"/>
  <c r="BW108" i="14"/>
  <c r="BV108" i="14"/>
  <c r="BU108" i="14"/>
  <c r="BT108" i="14"/>
  <c r="BS108" i="14"/>
  <c r="BR108" i="14"/>
  <c r="BQ108" i="14"/>
  <c r="BP108" i="14"/>
  <c r="BO108" i="14"/>
  <c r="BN108" i="14"/>
  <c r="BM108" i="14"/>
  <c r="BL108" i="14"/>
  <c r="BK108" i="14"/>
  <c r="BJ108" i="14"/>
  <c r="BI108" i="14"/>
  <c r="BH108" i="14"/>
  <c r="BG108" i="14"/>
  <c r="BF108" i="14"/>
  <c r="BE108" i="14"/>
  <c r="BD108" i="14"/>
  <c r="BC108" i="14"/>
  <c r="BB108" i="14"/>
  <c r="BA108" i="14"/>
  <c r="AZ108" i="14"/>
  <c r="AY108" i="14"/>
  <c r="AX108" i="14"/>
  <c r="AW108" i="14"/>
  <c r="AV108" i="14"/>
  <c r="AU108" i="14"/>
  <c r="AT108" i="14"/>
  <c r="AS108" i="14"/>
  <c r="AR108" i="14"/>
  <c r="AQ108" i="14"/>
  <c r="AP108" i="14"/>
  <c r="AO108" i="14"/>
  <c r="AN108" i="14"/>
  <c r="AM108" i="14"/>
  <c r="AL108" i="14"/>
  <c r="AK108" i="14"/>
  <c r="AJ108" i="14"/>
  <c r="AI108" i="14"/>
  <c r="AH108" i="14"/>
  <c r="AG108" i="14"/>
  <c r="AF108" i="14"/>
  <c r="AE108" i="14"/>
  <c r="AD108" i="14"/>
  <c r="AC108" i="14"/>
  <c r="AB108" i="14"/>
  <c r="AA108" i="14"/>
  <c r="Z108" i="14"/>
  <c r="Y108" i="14"/>
  <c r="X108" i="14"/>
  <c r="DW106" i="14"/>
  <c r="DV106" i="14"/>
  <c r="DU106" i="14"/>
  <c r="DT106" i="14"/>
  <c r="DS106" i="14"/>
  <c r="DR106" i="14"/>
  <c r="DQ106" i="14"/>
  <c r="DP106" i="14"/>
  <c r="DO106" i="14"/>
  <c r="DN106" i="14"/>
  <c r="DM106" i="14"/>
  <c r="DL106" i="14"/>
  <c r="DK106" i="14"/>
  <c r="DJ106" i="14"/>
  <c r="DI106" i="14"/>
  <c r="DH106" i="14"/>
  <c r="DG106" i="14"/>
  <c r="DF106" i="14"/>
  <c r="DE106" i="14"/>
  <c r="DD106" i="14"/>
  <c r="DC106" i="14"/>
  <c r="DB106" i="14"/>
  <c r="DA106" i="14"/>
  <c r="CZ106" i="14"/>
  <c r="CY106" i="14"/>
  <c r="CX106" i="14"/>
  <c r="CW106" i="14"/>
  <c r="CV106" i="14"/>
  <c r="CU106" i="14"/>
  <c r="CT106" i="14"/>
  <c r="CS106" i="14"/>
  <c r="CR106" i="14"/>
  <c r="CQ106" i="14"/>
  <c r="CP106" i="14"/>
  <c r="CO106" i="14"/>
  <c r="CN106" i="14"/>
  <c r="CM106" i="14"/>
  <c r="CL106" i="14"/>
  <c r="CK106" i="14"/>
  <c r="CJ106" i="14"/>
  <c r="CI106" i="14"/>
  <c r="CH106" i="14"/>
  <c r="CG106" i="14"/>
  <c r="CF106" i="14"/>
  <c r="CE106" i="14"/>
  <c r="CD106" i="14"/>
  <c r="CC106" i="14"/>
  <c r="CB106" i="14"/>
  <c r="CA106" i="14"/>
  <c r="BZ106" i="14"/>
  <c r="BY106" i="14"/>
  <c r="BX106" i="14"/>
  <c r="BW106" i="14"/>
  <c r="BV106" i="14"/>
  <c r="BU106" i="14"/>
  <c r="BT106" i="14"/>
  <c r="BS106" i="14"/>
  <c r="BR106" i="14"/>
  <c r="BQ106" i="14"/>
  <c r="BP106" i="14"/>
  <c r="BO106" i="14"/>
  <c r="BN106" i="14"/>
  <c r="BM106" i="14"/>
  <c r="BL106" i="14"/>
  <c r="BK106" i="14"/>
  <c r="BJ106" i="14"/>
  <c r="BI106" i="14"/>
  <c r="BH106" i="14"/>
  <c r="BG106" i="14"/>
  <c r="BF106" i="14"/>
  <c r="BE106" i="14"/>
  <c r="BD106" i="14"/>
  <c r="BC106" i="14"/>
  <c r="BB106" i="14"/>
  <c r="BA106" i="14"/>
  <c r="AZ106" i="14"/>
  <c r="AY106" i="14"/>
  <c r="AX106" i="14"/>
  <c r="AW106" i="14"/>
  <c r="AV106" i="14"/>
  <c r="AU106" i="14"/>
  <c r="AT106" i="14"/>
  <c r="AS106" i="14"/>
  <c r="AR106" i="14"/>
  <c r="AQ106" i="14"/>
  <c r="AP106" i="14"/>
  <c r="AO106" i="14"/>
  <c r="AN106" i="14"/>
  <c r="AM106" i="14"/>
  <c r="AL106" i="14"/>
  <c r="AK106" i="14"/>
  <c r="AJ106" i="14"/>
  <c r="AI106" i="14"/>
  <c r="AH106" i="14"/>
  <c r="AG106" i="14"/>
  <c r="AF106" i="14"/>
  <c r="AE106" i="14"/>
  <c r="AD106" i="14"/>
  <c r="AC106" i="14"/>
  <c r="AB106" i="14"/>
  <c r="AA106" i="14"/>
  <c r="Z106" i="14"/>
  <c r="Y106" i="14"/>
  <c r="X106" i="14"/>
  <c r="DW92" i="14"/>
  <c r="DV92" i="14"/>
  <c r="DU92" i="14"/>
  <c r="DT92" i="14"/>
  <c r="DS92" i="14"/>
  <c r="DR92" i="14"/>
  <c r="DQ92" i="14"/>
  <c r="DP92" i="14"/>
  <c r="DO92" i="14"/>
  <c r="DN92" i="14"/>
  <c r="DM92" i="14"/>
  <c r="DL92" i="14"/>
  <c r="DK92" i="14"/>
  <c r="DJ92" i="14"/>
  <c r="DI92" i="14"/>
  <c r="DH92" i="14"/>
  <c r="DG92" i="14"/>
  <c r="DF92" i="14"/>
  <c r="DE92" i="14"/>
  <c r="DD92" i="14"/>
  <c r="DC92" i="14"/>
  <c r="DB92" i="14"/>
  <c r="DA92" i="14"/>
  <c r="CZ92" i="14"/>
  <c r="DW79" i="14"/>
  <c r="DV79" i="14"/>
  <c r="DU79" i="14"/>
  <c r="DT79" i="14"/>
  <c r="DS79" i="14"/>
  <c r="DR79" i="14"/>
  <c r="DQ79" i="14"/>
  <c r="DP79" i="14"/>
  <c r="DO79" i="14"/>
  <c r="DN79" i="14"/>
  <c r="DM79" i="14"/>
  <c r="DL79" i="14"/>
  <c r="DK79" i="14"/>
  <c r="DJ79" i="14"/>
  <c r="DI79" i="14"/>
  <c r="DH79" i="14"/>
  <c r="DG79" i="14"/>
  <c r="DF79" i="14"/>
  <c r="DE79" i="14"/>
  <c r="DD79" i="14"/>
  <c r="DC79" i="14"/>
  <c r="DB79" i="14"/>
  <c r="DA79" i="14"/>
  <c r="CZ79" i="14"/>
  <c r="CY79" i="14"/>
  <c r="CX79" i="14"/>
  <c r="CW79" i="14"/>
  <c r="CV79" i="14"/>
  <c r="CU79" i="14"/>
  <c r="CT79" i="14"/>
  <c r="CS79" i="14"/>
  <c r="CR79" i="14"/>
  <c r="CQ79" i="14"/>
  <c r="CP79" i="14"/>
  <c r="CO79" i="14"/>
  <c r="CN79" i="14"/>
  <c r="CM79" i="14"/>
  <c r="CL79" i="14"/>
  <c r="CK79" i="14"/>
  <c r="CJ79" i="14"/>
  <c r="CI79" i="14"/>
  <c r="CH79" i="14"/>
  <c r="CG79" i="14"/>
  <c r="CF79" i="14"/>
  <c r="CE79" i="14"/>
  <c r="CD79" i="14"/>
  <c r="CC79" i="14"/>
  <c r="CB79" i="14"/>
  <c r="CA79" i="14"/>
  <c r="BZ79" i="14"/>
  <c r="BY79" i="14"/>
  <c r="BX79" i="14"/>
  <c r="BW79" i="14"/>
  <c r="BV79" i="14"/>
  <c r="BU79" i="14"/>
  <c r="BT79" i="14"/>
  <c r="BS79" i="14"/>
  <c r="BR79" i="14"/>
  <c r="BQ79" i="14"/>
  <c r="BP79" i="14"/>
  <c r="BO79" i="14"/>
  <c r="BN79" i="14"/>
  <c r="BM79" i="14"/>
  <c r="BL79" i="14"/>
  <c r="BK79" i="14"/>
  <c r="BJ79" i="14"/>
  <c r="BI79" i="14"/>
  <c r="BH79" i="14"/>
  <c r="BG79" i="14"/>
  <c r="BF79" i="14"/>
  <c r="BE79" i="14"/>
  <c r="BD79" i="14"/>
  <c r="BC79" i="14"/>
  <c r="BB79" i="14"/>
  <c r="BA79" i="14"/>
  <c r="AZ79" i="14"/>
  <c r="AY79" i="14"/>
  <c r="AX79" i="14"/>
  <c r="AW79" i="14"/>
  <c r="AV79" i="14"/>
  <c r="AU79" i="14"/>
  <c r="AT79" i="14"/>
  <c r="AS79" i="14"/>
  <c r="AR79" i="14"/>
  <c r="AQ79" i="14"/>
  <c r="AP79" i="14"/>
  <c r="AO79" i="14"/>
  <c r="AN79" i="14"/>
  <c r="AM79" i="14"/>
  <c r="AL79" i="14"/>
  <c r="AK79" i="14"/>
  <c r="AJ79" i="14"/>
  <c r="AI79" i="14"/>
  <c r="AH79" i="14"/>
  <c r="AG79" i="14"/>
  <c r="AF79" i="14"/>
  <c r="AE79" i="14"/>
  <c r="AD79" i="14"/>
  <c r="AC79" i="14"/>
  <c r="AB79" i="14"/>
  <c r="AA79" i="14"/>
  <c r="Z79" i="14"/>
  <c r="Y79" i="14"/>
  <c r="X79" i="14"/>
  <c r="DW77" i="14"/>
  <c r="DV77" i="14"/>
  <c r="DU77" i="14"/>
  <c r="DT77" i="14"/>
  <c r="DS77" i="14"/>
  <c r="DR77" i="14"/>
  <c r="DQ77" i="14"/>
  <c r="DP77" i="14"/>
  <c r="DO77" i="14"/>
  <c r="DN77" i="14"/>
  <c r="DM77" i="14"/>
  <c r="DL77" i="14"/>
  <c r="DK77" i="14"/>
  <c r="DJ77" i="14"/>
  <c r="DI77" i="14"/>
  <c r="DH77" i="14"/>
  <c r="DG77" i="14"/>
  <c r="DF77" i="14"/>
  <c r="DE77" i="14"/>
  <c r="DD77" i="14"/>
  <c r="DC77" i="14"/>
  <c r="DB77" i="14"/>
  <c r="DA77" i="14"/>
  <c r="CZ77" i="14"/>
  <c r="CY77" i="14"/>
  <c r="CX77" i="14"/>
  <c r="CW77" i="14"/>
  <c r="CV77" i="14"/>
  <c r="CU77" i="14"/>
  <c r="CT77" i="14"/>
  <c r="CS77" i="14"/>
  <c r="CR77" i="14"/>
  <c r="CQ77" i="14"/>
  <c r="CP77" i="14"/>
  <c r="CO77" i="14"/>
  <c r="CN77" i="14"/>
  <c r="CM77" i="14"/>
  <c r="CL77" i="14"/>
  <c r="CK77" i="14"/>
  <c r="CJ77" i="14"/>
  <c r="CI77" i="14"/>
  <c r="CH77" i="14"/>
  <c r="CG77" i="14"/>
  <c r="CF77" i="14"/>
  <c r="CE77" i="14"/>
  <c r="CD77" i="14"/>
  <c r="CC77" i="14"/>
  <c r="CB77" i="14"/>
  <c r="CA77" i="14"/>
  <c r="BZ77" i="14"/>
  <c r="BY77" i="14"/>
  <c r="BX77" i="14"/>
  <c r="BW77" i="14"/>
  <c r="BV77" i="14"/>
  <c r="BU77" i="14"/>
  <c r="BT77" i="14"/>
  <c r="BS77" i="14"/>
  <c r="BR77" i="14"/>
  <c r="BQ77" i="14"/>
  <c r="BP77" i="14"/>
  <c r="BO77" i="14"/>
  <c r="BN77" i="14"/>
  <c r="BM77" i="14"/>
  <c r="BL77" i="14"/>
  <c r="BK77" i="14"/>
  <c r="BJ77" i="14"/>
  <c r="BI77" i="14"/>
  <c r="BH77" i="14"/>
  <c r="BG77" i="14"/>
  <c r="BF77" i="14"/>
  <c r="BE77" i="14"/>
  <c r="BD77" i="14"/>
  <c r="BC77" i="14"/>
  <c r="BB77" i="14"/>
  <c r="BA77" i="14"/>
  <c r="AZ77" i="14"/>
  <c r="AY77" i="14"/>
  <c r="AX77" i="14"/>
  <c r="AW77" i="14"/>
  <c r="AV77" i="14"/>
  <c r="AU77" i="14"/>
  <c r="AT77" i="14"/>
  <c r="AS77" i="14"/>
  <c r="AR77" i="14"/>
  <c r="AQ77" i="14"/>
  <c r="AP77" i="14"/>
  <c r="AO77" i="14"/>
  <c r="AN77" i="14"/>
  <c r="AM77" i="14"/>
  <c r="AL77" i="14"/>
  <c r="AK77" i="14"/>
  <c r="AJ77" i="14"/>
  <c r="AI77" i="14"/>
  <c r="AH77" i="14"/>
  <c r="AG77" i="14"/>
  <c r="AF77" i="14"/>
  <c r="AE77" i="14"/>
  <c r="AD77" i="14"/>
  <c r="AC77" i="14"/>
  <c r="AB77" i="14"/>
  <c r="AA77" i="14"/>
  <c r="Z77" i="14"/>
  <c r="Y77" i="14"/>
  <c r="X77" i="14"/>
  <c r="DW76" i="14"/>
  <c r="DV76" i="14"/>
  <c r="DU76" i="14"/>
  <c r="DT76" i="14"/>
  <c r="DS76" i="14"/>
  <c r="DR76" i="14"/>
  <c r="DQ76" i="14"/>
  <c r="DP76" i="14"/>
  <c r="DO76" i="14"/>
  <c r="DN76" i="14"/>
  <c r="DM76" i="14"/>
  <c r="DL76" i="14"/>
  <c r="DK76" i="14"/>
  <c r="DJ76" i="14"/>
  <c r="DI76" i="14"/>
  <c r="DH76" i="14"/>
  <c r="DG76" i="14"/>
  <c r="DF76" i="14"/>
  <c r="DE76" i="14"/>
  <c r="DD76" i="14"/>
  <c r="DC76" i="14"/>
  <c r="DB76" i="14"/>
  <c r="DA76" i="14"/>
  <c r="CZ76" i="14"/>
  <c r="CY76" i="14"/>
  <c r="CX76" i="14"/>
  <c r="CW76" i="14"/>
  <c r="CV76" i="14"/>
  <c r="CU76" i="14"/>
  <c r="CT76" i="14"/>
  <c r="CS76" i="14"/>
  <c r="CR76" i="14"/>
  <c r="CQ76" i="14"/>
  <c r="CP76" i="14"/>
  <c r="CO76" i="14"/>
  <c r="CN76" i="14"/>
  <c r="CM76" i="14"/>
  <c r="CL76" i="14"/>
  <c r="CK76" i="14"/>
  <c r="CJ76" i="14"/>
  <c r="CI76" i="14"/>
  <c r="CH76" i="14"/>
  <c r="CG76" i="14"/>
  <c r="CF76" i="14"/>
  <c r="CE76" i="14"/>
  <c r="CD76" i="14"/>
  <c r="CC76" i="14"/>
  <c r="CB76" i="14"/>
  <c r="CA76" i="14"/>
  <c r="BZ76" i="14"/>
  <c r="BY76" i="14"/>
  <c r="BX76" i="14"/>
  <c r="BW76" i="14"/>
  <c r="BV76" i="14"/>
  <c r="BU76" i="14"/>
  <c r="BT76" i="14"/>
  <c r="BS76" i="14"/>
  <c r="BR76" i="14"/>
  <c r="BQ76" i="14"/>
  <c r="BP76" i="14"/>
  <c r="BO76" i="14"/>
  <c r="BN76" i="14"/>
  <c r="BM76" i="14"/>
  <c r="BL76" i="14"/>
  <c r="BK76" i="14"/>
  <c r="BJ76" i="14"/>
  <c r="BI76" i="14"/>
  <c r="BH76" i="14"/>
  <c r="BG76" i="14"/>
  <c r="BF76" i="14"/>
  <c r="BE76" i="14"/>
  <c r="BD76" i="14"/>
  <c r="BC76" i="14"/>
  <c r="BB76" i="14"/>
  <c r="BA76" i="14"/>
  <c r="AZ76" i="14"/>
  <c r="AY76" i="14"/>
  <c r="AX76" i="14"/>
  <c r="AW76" i="14"/>
  <c r="AV76" i="14"/>
  <c r="AU76" i="14"/>
  <c r="AT76" i="14"/>
  <c r="AS76" i="14"/>
  <c r="AR76" i="14"/>
  <c r="AQ76" i="14"/>
  <c r="AP76" i="14"/>
  <c r="AO76" i="14"/>
  <c r="AN76" i="14"/>
  <c r="AM76" i="14"/>
  <c r="AL76" i="14"/>
  <c r="AK76" i="14"/>
  <c r="AJ76" i="14"/>
  <c r="AI76" i="14"/>
  <c r="AH76" i="14"/>
  <c r="AG76" i="14"/>
  <c r="AF76" i="14"/>
  <c r="AE76" i="14"/>
  <c r="AD76" i="14"/>
  <c r="AC76" i="14"/>
  <c r="AB76" i="14"/>
  <c r="AA76" i="14"/>
  <c r="Z76" i="14"/>
  <c r="Y76" i="14"/>
  <c r="X76" i="14"/>
  <c r="DW75" i="14"/>
  <c r="DV75" i="14"/>
  <c r="DU75" i="14"/>
  <c r="DT75" i="14"/>
  <c r="DS75" i="14"/>
  <c r="DR75" i="14"/>
  <c r="DQ75" i="14"/>
  <c r="DP75" i="14"/>
  <c r="DO75" i="14"/>
  <c r="DN75" i="14"/>
  <c r="DM75" i="14"/>
  <c r="DL75" i="14"/>
  <c r="DK75" i="14"/>
  <c r="DJ75" i="14"/>
  <c r="DI75" i="14"/>
  <c r="DH75" i="14"/>
  <c r="DG75" i="14"/>
  <c r="DF75" i="14"/>
  <c r="DE75" i="14"/>
  <c r="DD75" i="14"/>
  <c r="DC75" i="14"/>
  <c r="DB75" i="14"/>
  <c r="DA75" i="14"/>
  <c r="CZ75" i="14"/>
  <c r="CY75" i="14"/>
  <c r="CX75" i="14"/>
  <c r="CW75" i="14"/>
  <c r="CV75" i="14"/>
  <c r="CU75" i="14"/>
  <c r="CT75" i="14"/>
  <c r="CS75" i="14"/>
  <c r="CR75" i="14"/>
  <c r="CQ75" i="14"/>
  <c r="CP75" i="14"/>
  <c r="CO75" i="14"/>
  <c r="CN75" i="14"/>
  <c r="CM75" i="14"/>
  <c r="CL75" i="14"/>
  <c r="CK75" i="14"/>
  <c r="CJ75" i="14"/>
  <c r="CI75" i="14"/>
  <c r="CH75" i="14"/>
  <c r="CG75" i="14"/>
  <c r="CF75" i="14"/>
  <c r="CE75" i="14"/>
  <c r="CD75" i="14"/>
  <c r="CC75" i="14"/>
  <c r="CB75" i="14"/>
  <c r="CA75" i="14"/>
  <c r="BZ75" i="14"/>
  <c r="BY75" i="14"/>
  <c r="BX75" i="14"/>
  <c r="BW75" i="14"/>
  <c r="BV75" i="14"/>
  <c r="BU75" i="14"/>
  <c r="BT75" i="14"/>
  <c r="BS75" i="14"/>
  <c r="BR75" i="14"/>
  <c r="BQ75" i="14"/>
  <c r="BP75" i="14"/>
  <c r="BO75" i="14"/>
  <c r="BN75" i="14"/>
  <c r="BM75" i="14"/>
  <c r="BL75" i="14"/>
  <c r="BK75" i="14"/>
  <c r="BJ75" i="14"/>
  <c r="BI75" i="14"/>
  <c r="BH75" i="14"/>
  <c r="BG75" i="14"/>
  <c r="BF75" i="14"/>
  <c r="BE75" i="14"/>
  <c r="BD75" i="14"/>
  <c r="BC75" i="14"/>
  <c r="BB75" i="14"/>
  <c r="BA75" i="14"/>
  <c r="AZ75" i="14"/>
  <c r="AY75" i="14"/>
  <c r="AX75" i="14"/>
  <c r="AW75" i="14"/>
  <c r="AV75" i="14"/>
  <c r="AU75" i="14"/>
  <c r="AT75" i="14"/>
  <c r="AS75" i="14"/>
  <c r="AR75" i="14"/>
  <c r="AQ75" i="14"/>
  <c r="AP75" i="14"/>
  <c r="AO75" i="14"/>
  <c r="AN75" i="14"/>
  <c r="AM75" i="14"/>
  <c r="AL75" i="14"/>
  <c r="AK75" i="14"/>
  <c r="AJ75" i="14"/>
  <c r="AI75" i="14"/>
  <c r="AH75" i="14"/>
  <c r="AG75" i="14"/>
  <c r="AF75" i="14"/>
  <c r="AE75" i="14"/>
  <c r="AD75" i="14"/>
  <c r="AC75" i="14"/>
  <c r="AB75" i="14"/>
  <c r="AA75" i="14"/>
  <c r="Z75" i="14"/>
  <c r="Y75" i="14"/>
  <c r="X75" i="14"/>
  <c r="DW74" i="14"/>
  <c r="DV74" i="14"/>
  <c r="DU74" i="14"/>
  <c r="DT74" i="14"/>
  <c r="DS74" i="14"/>
  <c r="DR74" i="14"/>
  <c r="DQ74" i="14"/>
  <c r="DP74" i="14"/>
  <c r="DO74" i="14"/>
  <c r="DN74" i="14"/>
  <c r="DM74" i="14"/>
  <c r="DL74" i="14"/>
  <c r="DK74" i="14"/>
  <c r="DJ74" i="14"/>
  <c r="DI74" i="14"/>
  <c r="DH74" i="14"/>
  <c r="DG74" i="14"/>
  <c r="DF74" i="14"/>
  <c r="DE74" i="14"/>
  <c r="DD74" i="14"/>
  <c r="DC74" i="14"/>
  <c r="DB74" i="14"/>
  <c r="DA74" i="14"/>
  <c r="CZ74" i="14"/>
  <c r="CY74" i="14"/>
  <c r="CX74" i="14"/>
  <c r="CW74" i="14"/>
  <c r="CV74" i="14"/>
  <c r="CU74" i="14"/>
  <c r="CT74" i="14"/>
  <c r="CS74" i="14"/>
  <c r="CR74" i="14"/>
  <c r="CQ74" i="14"/>
  <c r="CP74" i="14"/>
  <c r="CO74" i="14"/>
  <c r="CN74" i="14"/>
  <c r="CM74" i="14"/>
  <c r="CL74" i="14"/>
  <c r="CK74" i="14"/>
  <c r="CJ74" i="14"/>
  <c r="CI74" i="14"/>
  <c r="CH74" i="14"/>
  <c r="CG74" i="14"/>
  <c r="CF74" i="14"/>
  <c r="CE74" i="14"/>
  <c r="CD74" i="14"/>
  <c r="CC74" i="14"/>
  <c r="CB74" i="14"/>
  <c r="CA74" i="14"/>
  <c r="BZ74" i="14"/>
  <c r="BY74" i="14"/>
  <c r="BX74" i="14"/>
  <c r="BW74" i="14"/>
  <c r="BV74" i="14"/>
  <c r="BU74" i="14"/>
  <c r="BT74" i="14"/>
  <c r="BS74" i="14"/>
  <c r="BR74" i="14"/>
  <c r="BQ74" i="14"/>
  <c r="BP74" i="14"/>
  <c r="BO74" i="14"/>
  <c r="BN74" i="14"/>
  <c r="BM74" i="14"/>
  <c r="BL74" i="14"/>
  <c r="BK74" i="14"/>
  <c r="BJ74" i="14"/>
  <c r="BI74" i="14"/>
  <c r="BH74" i="14"/>
  <c r="BG74" i="14"/>
  <c r="BF74" i="14"/>
  <c r="BE74" i="14"/>
  <c r="BD74" i="14"/>
  <c r="BC74" i="14"/>
  <c r="BB74"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DW73" i="14"/>
  <c r="DV73" i="14"/>
  <c r="DU73" i="14"/>
  <c r="DT73" i="14"/>
  <c r="DS73" i="14"/>
  <c r="DR73" i="14"/>
  <c r="DQ73" i="14"/>
  <c r="DP73" i="14"/>
  <c r="DO73" i="14"/>
  <c r="DN73" i="14"/>
  <c r="DM73" i="14"/>
  <c r="DL73" i="14"/>
  <c r="DK73" i="14"/>
  <c r="DJ73" i="14"/>
  <c r="DI73" i="14"/>
  <c r="DH73" i="14"/>
  <c r="DG73" i="14"/>
  <c r="DF73" i="14"/>
  <c r="DE73" i="14"/>
  <c r="DD73" i="14"/>
  <c r="DC73" i="14"/>
  <c r="DB73" i="14"/>
  <c r="DA73" i="14"/>
  <c r="CZ73" i="14"/>
  <c r="CY73" i="14"/>
  <c r="CX73" i="14"/>
  <c r="CW73" i="14"/>
  <c r="CV73" i="14"/>
  <c r="CU73" i="14"/>
  <c r="CT73" i="14"/>
  <c r="CS73" i="14"/>
  <c r="CR73" i="14"/>
  <c r="CQ73" i="14"/>
  <c r="CP73" i="14"/>
  <c r="CO73" i="14"/>
  <c r="CN73" i="14"/>
  <c r="CM73" i="14"/>
  <c r="CL73" i="14"/>
  <c r="CK73" i="14"/>
  <c r="CJ73" i="14"/>
  <c r="CI73" i="14"/>
  <c r="CH73" i="14"/>
  <c r="CG73" i="14"/>
  <c r="CF73" i="14"/>
  <c r="CE73" i="14"/>
  <c r="CD73" i="14"/>
  <c r="CC73" i="14"/>
  <c r="CB73" i="14"/>
  <c r="CA73" i="14"/>
  <c r="BZ73" i="14"/>
  <c r="BY73" i="14"/>
  <c r="BX73" i="14"/>
  <c r="BW73" i="14"/>
  <c r="BV73" i="14"/>
  <c r="BU73" i="14"/>
  <c r="BT73" i="14"/>
  <c r="BS73" i="14"/>
  <c r="BR73" i="14"/>
  <c r="BQ73" i="14"/>
  <c r="BP73" i="14"/>
  <c r="BO73" i="14"/>
  <c r="BN73" i="14"/>
  <c r="BM73" i="14"/>
  <c r="BL73" i="14"/>
  <c r="BK73" i="14"/>
  <c r="BJ73" i="14"/>
  <c r="BI73" i="14"/>
  <c r="BH73" i="14"/>
  <c r="BG73" i="14"/>
  <c r="BF73" i="14"/>
  <c r="BE73" i="14"/>
  <c r="BD73" i="14"/>
  <c r="BC73" i="14"/>
  <c r="BB73" i="14"/>
  <c r="BA73" i="14"/>
  <c r="AZ73" i="14"/>
  <c r="AY73" i="14"/>
  <c r="AX73" i="14"/>
  <c r="AW73" i="14"/>
  <c r="AV73" i="14"/>
  <c r="AU73" i="14"/>
  <c r="AT73" i="14"/>
  <c r="AS73" i="14"/>
  <c r="AR73" i="14"/>
  <c r="AQ73" i="14"/>
  <c r="AP73" i="14"/>
  <c r="AO73" i="14"/>
  <c r="AN73" i="14"/>
  <c r="AM73" i="14"/>
  <c r="AL73" i="14"/>
  <c r="AK73" i="14"/>
  <c r="AJ73" i="14"/>
  <c r="AI73" i="14"/>
  <c r="AH73" i="14"/>
  <c r="AG73" i="14"/>
  <c r="AF73" i="14"/>
  <c r="AE73" i="14"/>
  <c r="AD73" i="14"/>
  <c r="AC73" i="14"/>
  <c r="AB73" i="14"/>
  <c r="AA73" i="14"/>
  <c r="Z73" i="14"/>
  <c r="Y73" i="14"/>
  <c r="X73" i="14"/>
  <c r="I61" i="14"/>
  <c r="DW60" i="14"/>
  <c r="DV60" i="14"/>
  <c r="DU60" i="14"/>
  <c r="DT60" i="14"/>
  <c r="DS60" i="14"/>
  <c r="DR60" i="14"/>
  <c r="DQ60" i="14"/>
  <c r="DP60" i="14"/>
  <c r="DO60" i="14"/>
  <c r="DN60" i="14"/>
  <c r="DM60" i="14"/>
  <c r="DL60" i="14"/>
  <c r="DK60" i="14"/>
  <c r="DJ60" i="14"/>
  <c r="DI60" i="14"/>
  <c r="DH60" i="14"/>
  <c r="DG60" i="14"/>
  <c r="DF60" i="14"/>
  <c r="DE60" i="14"/>
  <c r="DD60" i="14"/>
  <c r="DC60" i="14"/>
  <c r="DB60" i="14"/>
  <c r="DA60" i="14"/>
  <c r="CZ60" i="14"/>
  <c r="CY60" i="14"/>
  <c r="CX60" i="14"/>
  <c r="CW60" i="14"/>
  <c r="CV60" i="14"/>
  <c r="CU60" i="14"/>
  <c r="CT60" i="14"/>
  <c r="CS60" i="14"/>
  <c r="CR60" i="14"/>
  <c r="CQ60" i="14"/>
  <c r="CP60" i="14"/>
  <c r="CO60" i="14"/>
  <c r="CN60" i="14"/>
  <c r="CM60" i="14"/>
  <c r="CL60" i="14"/>
  <c r="CK60" i="14"/>
  <c r="CJ60" i="14"/>
  <c r="CI60" i="14"/>
  <c r="CH60" i="14"/>
  <c r="CG60" i="14"/>
  <c r="CF60" i="14"/>
  <c r="CE60" i="14"/>
  <c r="CD60" i="14"/>
  <c r="CC60" i="14"/>
  <c r="CB60" i="14"/>
  <c r="CA60" i="14"/>
  <c r="BZ60" i="14"/>
  <c r="BY60" i="14"/>
  <c r="BX60" i="14"/>
  <c r="BW60" i="14"/>
  <c r="BV60" i="14"/>
  <c r="BU60" i="14"/>
  <c r="BT60" i="14"/>
  <c r="BS60" i="14"/>
  <c r="BR60" i="14"/>
  <c r="BQ60" i="14"/>
  <c r="BP60" i="14"/>
  <c r="BO60" i="14"/>
  <c r="BN60" i="14"/>
  <c r="BM60" i="14"/>
  <c r="BL60" i="14"/>
  <c r="BK60" i="14"/>
  <c r="BJ60" i="14"/>
  <c r="BI60" i="14"/>
  <c r="BH60" i="14"/>
  <c r="BG60" i="14"/>
  <c r="BF60" i="14"/>
  <c r="BE60" i="14"/>
  <c r="BD60" i="14"/>
  <c r="BC60" i="14"/>
  <c r="BB60"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I48" i="14"/>
  <c r="DW47" i="14"/>
  <c r="DV47" i="14"/>
  <c r="DU47" i="14"/>
  <c r="DT47" i="14"/>
  <c r="DS47" i="14"/>
  <c r="DR47" i="14"/>
  <c r="DQ47" i="14"/>
  <c r="DP47" i="14"/>
  <c r="DO47" i="14"/>
  <c r="DN47" i="14"/>
  <c r="DM47" i="14"/>
  <c r="DL47" i="14"/>
  <c r="DK47" i="14"/>
  <c r="DJ47" i="14"/>
  <c r="DI47" i="14"/>
  <c r="DH47" i="14"/>
  <c r="DG47" i="14"/>
  <c r="DF47" i="14"/>
  <c r="DE47" i="14"/>
  <c r="DD47" i="14"/>
  <c r="DC47" i="14"/>
  <c r="DB47" i="14"/>
  <c r="DA47" i="14"/>
  <c r="CZ47" i="14"/>
  <c r="CY47" i="14"/>
  <c r="CX47" i="14"/>
  <c r="CW47" i="14"/>
  <c r="CV47" i="14"/>
  <c r="CU47" i="14"/>
  <c r="CT47" i="14"/>
  <c r="CS47" i="14"/>
  <c r="CR47" i="14"/>
  <c r="CQ47" i="14"/>
  <c r="CP47" i="14"/>
  <c r="CO47" i="14"/>
  <c r="CN47" i="14"/>
  <c r="CM47" i="14"/>
  <c r="CL47" i="14"/>
  <c r="CK47" i="14"/>
  <c r="CJ47" i="14"/>
  <c r="CI47" i="14"/>
  <c r="CH47" i="14"/>
  <c r="CG47" i="14"/>
  <c r="CF47" i="14"/>
  <c r="CE47" i="14"/>
  <c r="CD47" i="14"/>
  <c r="CC47" i="14"/>
  <c r="CB47" i="14"/>
  <c r="CA47" i="14"/>
  <c r="BZ47" i="14"/>
  <c r="BY47" i="14"/>
  <c r="BX47" i="14"/>
  <c r="BW47" i="14"/>
  <c r="BV47" i="14"/>
  <c r="BU47" i="14"/>
  <c r="BT47" i="14"/>
  <c r="BS47" i="14"/>
  <c r="BR47" i="14"/>
  <c r="BQ47" i="14"/>
  <c r="BP47" i="14"/>
  <c r="BO47" i="14"/>
  <c r="BN47" i="14"/>
  <c r="BM47" i="14"/>
  <c r="BL47" i="14"/>
  <c r="BK47" i="14"/>
  <c r="BJ47" i="14"/>
  <c r="BI47" i="14"/>
  <c r="BH47" i="14"/>
  <c r="BG47" i="14"/>
  <c r="BF47" i="14"/>
  <c r="BE47" i="14"/>
  <c r="BD47" i="14"/>
  <c r="BC47" i="14"/>
  <c r="BB47" i="14"/>
  <c r="BA47" i="14"/>
  <c r="AZ47" i="14"/>
  <c r="AY47" i="14"/>
  <c r="AX47" i="14"/>
  <c r="AW47" i="14"/>
  <c r="AV47" i="14"/>
  <c r="AU47" i="14"/>
  <c r="AT47" i="14"/>
  <c r="AS47" i="14"/>
  <c r="AR47" i="14"/>
  <c r="AQ47" i="14"/>
  <c r="AP47" i="14"/>
  <c r="AO47" i="14"/>
  <c r="AN47" i="14"/>
  <c r="AM47" i="14"/>
  <c r="AL47" i="14"/>
  <c r="AK47" i="14"/>
  <c r="AJ47" i="14"/>
  <c r="AI47" i="14"/>
  <c r="AH47" i="14"/>
  <c r="AG47" i="14"/>
  <c r="AF47" i="14"/>
  <c r="AE47" i="14"/>
  <c r="AD47" i="14"/>
  <c r="AC47" i="14"/>
  <c r="AB47" i="14"/>
  <c r="AA47" i="14"/>
  <c r="Z47" i="14"/>
  <c r="Y47" i="14"/>
  <c r="X47" i="14"/>
  <c r="I35" i="14"/>
  <c r="DW34" i="14"/>
  <c r="DV34" i="14"/>
  <c r="DU34" i="14"/>
  <c r="DT34" i="14"/>
  <c r="DS34" i="14"/>
  <c r="DR34" i="14"/>
  <c r="DQ34" i="14"/>
  <c r="DP34" i="14"/>
  <c r="DO34" i="14"/>
  <c r="DN34" i="14"/>
  <c r="DM34" i="14"/>
  <c r="DL34" i="14"/>
  <c r="DK34" i="14"/>
  <c r="DJ34" i="14"/>
  <c r="DI34" i="14"/>
  <c r="DH34" i="14"/>
  <c r="DG34" i="14"/>
  <c r="DF34" i="14"/>
  <c r="DE34" i="14"/>
  <c r="DD34" i="14"/>
  <c r="DC34" i="14"/>
  <c r="DB34" i="14"/>
  <c r="DA34" i="14"/>
  <c r="CZ34" i="14"/>
  <c r="CY34" i="14"/>
  <c r="CX34" i="14"/>
  <c r="CW34" i="14"/>
  <c r="CV34" i="14"/>
  <c r="CU34" i="14"/>
  <c r="CT34" i="14"/>
  <c r="CS34" i="14"/>
  <c r="CR34" i="14"/>
  <c r="CQ34" i="14"/>
  <c r="CP34" i="14"/>
  <c r="CO34" i="14"/>
  <c r="CN34" i="14"/>
  <c r="CM34" i="14"/>
  <c r="CL34" i="14"/>
  <c r="CK34" i="14"/>
  <c r="CJ34" i="14"/>
  <c r="CI34" i="14"/>
  <c r="CH34" i="14"/>
  <c r="CG34" i="14"/>
  <c r="CF34" i="14"/>
  <c r="CE34" i="14"/>
  <c r="CD34" i="14"/>
  <c r="CC34" i="14"/>
  <c r="CB34" i="14"/>
  <c r="CA34" i="14"/>
  <c r="BZ34" i="14"/>
  <c r="BY34" i="14"/>
  <c r="BX34" i="14"/>
  <c r="BW34" i="14"/>
  <c r="BV34" i="14"/>
  <c r="BU34" i="14"/>
  <c r="BT34" i="14"/>
  <c r="BS34" i="14"/>
  <c r="BR34" i="14"/>
  <c r="BQ34" i="14"/>
  <c r="BP34" i="14"/>
  <c r="BO34" i="14"/>
  <c r="BN34" i="14"/>
  <c r="BM34" i="14"/>
  <c r="BL34" i="14"/>
  <c r="BK34" i="14"/>
  <c r="BJ34" i="14"/>
  <c r="BI34" i="14"/>
  <c r="BH34" i="14"/>
  <c r="BG34" i="14"/>
  <c r="BF34" i="14"/>
  <c r="BE34" i="14"/>
  <c r="BD34" i="14"/>
  <c r="BC34" i="14"/>
  <c r="BB34"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I22" i="14"/>
  <c r="DW21" i="14"/>
  <c r="DV21" i="14"/>
  <c r="DU21" i="14"/>
  <c r="DT21" i="14"/>
  <c r="DS21" i="14"/>
  <c r="DR21" i="14"/>
  <c r="DQ21" i="14"/>
  <c r="DP21" i="14"/>
  <c r="DO21" i="14"/>
  <c r="DN21" i="14"/>
  <c r="DM21" i="14"/>
  <c r="DL21" i="14"/>
  <c r="DK21" i="14"/>
  <c r="DJ21" i="14"/>
  <c r="DI21" i="14"/>
  <c r="DH21" i="14"/>
  <c r="DG21" i="14"/>
  <c r="DF21" i="14"/>
  <c r="DE21" i="14"/>
  <c r="DD21" i="14"/>
  <c r="DC21" i="14"/>
  <c r="DB21" i="14"/>
  <c r="DA21" i="14"/>
  <c r="CZ21" i="14"/>
  <c r="CY21" i="14"/>
  <c r="CX21" i="14"/>
  <c r="CW21" i="14"/>
  <c r="CV21" i="14"/>
  <c r="CU21" i="14"/>
  <c r="CT21" i="14"/>
  <c r="CS21" i="14"/>
  <c r="CR21" i="14"/>
  <c r="CQ21" i="14"/>
  <c r="CP21" i="14"/>
  <c r="CO21" i="14"/>
  <c r="CN21" i="14"/>
  <c r="CM21" i="14"/>
  <c r="CL21" i="14"/>
  <c r="CK21" i="14"/>
  <c r="CJ21" i="14"/>
  <c r="CI21" i="14"/>
  <c r="CH21" i="14"/>
  <c r="CG21" i="14"/>
  <c r="CF21" i="14"/>
  <c r="CE21" i="14"/>
  <c r="CD21" i="14"/>
  <c r="CC21" i="14"/>
  <c r="CB21" i="14"/>
  <c r="CA21" i="14"/>
  <c r="BZ21" i="14"/>
  <c r="BY21" i="14"/>
  <c r="BX21" i="14"/>
  <c r="BW21" i="14"/>
  <c r="BV21" i="14"/>
  <c r="BU21" i="14"/>
  <c r="BT21" i="14"/>
  <c r="BS21" i="14"/>
  <c r="BR21" i="14"/>
  <c r="BQ21" i="14"/>
  <c r="BP21" i="14"/>
  <c r="BO21" i="14"/>
  <c r="BN21" i="14"/>
  <c r="BM21" i="14"/>
  <c r="BL21" i="14"/>
  <c r="BK21" i="14"/>
  <c r="BJ21" i="14"/>
  <c r="BI21" i="14"/>
  <c r="BH21" i="14"/>
  <c r="BG21" i="14"/>
  <c r="BF21" i="14"/>
  <c r="BE21" i="14"/>
  <c r="BD21" i="14"/>
  <c r="BC21" i="14"/>
  <c r="BB21" i="14"/>
  <c r="BA21" i="14"/>
  <c r="AZ21" i="14"/>
  <c r="AY21" i="14"/>
  <c r="AX21" i="14"/>
  <c r="AW21" i="14"/>
  <c r="AV21" i="14"/>
  <c r="AU21" i="14"/>
  <c r="AT21" i="14"/>
  <c r="AS21" i="14"/>
  <c r="AR21" i="14"/>
  <c r="AQ21" i="14"/>
  <c r="AP21" i="14"/>
  <c r="AO21" i="14"/>
  <c r="AN21" i="14"/>
  <c r="AM21" i="14"/>
  <c r="AL21" i="14"/>
  <c r="AK21" i="14"/>
  <c r="AJ21" i="14"/>
  <c r="AI21" i="14"/>
  <c r="AH21" i="14"/>
  <c r="AG21" i="14"/>
  <c r="AF21" i="14"/>
  <c r="AE21" i="14"/>
  <c r="AD21" i="14"/>
  <c r="AC21" i="14"/>
  <c r="AB21" i="14"/>
  <c r="AA21" i="14"/>
  <c r="Z21" i="14"/>
  <c r="Y21" i="14"/>
  <c r="X21" i="14"/>
  <c r="DW20" i="14"/>
  <c r="DV20" i="14"/>
  <c r="DU20" i="14"/>
  <c r="DT20" i="14"/>
  <c r="DS20" i="14"/>
  <c r="DR20" i="14"/>
  <c r="DQ20" i="14"/>
  <c r="DP20" i="14"/>
  <c r="DO20" i="14"/>
  <c r="DN20" i="14"/>
  <c r="DM20" i="14"/>
  <c r="DL20" i="14"/>
  <c r="DK20" i="14"/>
  <c r="DJ20" i="14"/>
  <c r="DI20" i="14"/>
  <c r="DH20" i="14"/>
  <c r="DG20" i="14"/>
  <c r="DF20" i="14"/>
  <c r="DE20" i="14"/>
  <c r="DD20" i="14"/>
  <c r="DC20" i="14"/>
  <c r="DB20" i="14"/>
  <c r="DA20" i="14"/>
  <c r="CZ20" i="14"/>
  <c r="CY20" i="14"/>
  <c r="CX20" i="14"/>
  <c r="CW20" i="14"/>
  <c r="CV20" i="14"/>
  <c r="CU20" i="14"/>
  <c r="CT20" i="14"/>
  <c r="CS20" i="14"/>
  <c r="CR20" i="14"/>
  <c r="CQ20" i="14"/>
  <c r="CP20" i="14"/>
  <c r="CO20" i="14"/>
  <c r="CN20" i="14"/>
  <c r="CM20" i="14"/>
  <c r="CL20" i="14"/>
  <c r="CK20" i="14"/>
  <c r="CJ20" i="14"/>
  <c r="CI20" i="14"/>
  <c r="CH20" i="14"/>
  <c r="CG20" i="14"/>
  <c r="CF20" i="14"/>
  <c r="CE20" i="14"/>
  <c r="CD20" i="14"/>
  <c r="CC20" i="14"/>
  <c r="CB20" i="14"/>
  <c r="CA20" i="14"/>
  <c r="BZ20" i="14"/>
  <c r="BY20" i="14"/>
  <c r="BX20" i="14"/>
  <c r="BW20" i="14"/>
  <c r="BV20" i="14"/>
  <c r="BU20" i="14"/>
  <c r="BT20" i="14"/>
  <c r="BS20" i="14"/>
  <c r="BR20" i="14"/>
  <c r="BQ20" i="14"/>
  <c r="BP20" i="14"/>
  <c r="BO20" i="14"/>
  <c r="BN20" i="14"/>
  <c r="BM20" i="14"/>
  <c r="BL20" i="14"/>
  <c r="BK20" i="14"/>
  <c r="BJ20" i="14"/>
  <c r="BI20" i="14"/>
  <c r="BH20" i="14"/>
  <c r="BG20" i="14"/>
  <c r="BF20" i="14"/>
  <c r="BE20" i="14"/>
  <c r="BD20" i="14"/>
  <c r="BC20" i="14"/>
  <c r="BB20"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DW19" i="14"/>
  <c r="DV19" i="14"/>
  <c r="DU19" i="14"/>
  <c r="DT19" i="14"/>
  <c r="DS19" i="14"/>
  <c r="DR19" i="14"/>
  <c r="DQ19" i="14"/>
  <c r="DP19" i="14"/>
  <c r="DO19" i="14"/>
  <c r="DN19" i="14"/>
  <c r="DM19" i="14"/>
  <c r="DL19" i="14"/>
  <c r="DK19" i="14"/>
  <c r="DJ19" i="14"/>
  <c r="DI19" i="14"/>
  <c r="DH19" i="14"/>
  <c r="DG19" i="14"/>
  <c r="DF19" i="14"/>
  <c r="DE19" i="14"/>
  <c r="DD19" i="14"/>
  <c r="DC19" i="14"/>
  <c r="DB19" i="14"/>
  <c r="DA19" i="14"/>
  <c r="CZ19" i="14"/>
  <c r="CY19" i="14"/>
  <c r="CX19" i="14"/>
  <c r="CW19" i="14"/>
  <c r="CV19" i="14"/>
  <c r="CU19" i="14"/>
  <c r="CT19" i="14"/>
  <c r="CS19" i="14"/>
  <c r="CR19" i="14"/>
  <c r="CQ19" i="14"/>
  <c r="CP19" i="14"/>
  <c r="CO19" i="14"/>
  <c r="CN19" i="14"/>
  <c r="CM19" i="14"/>
  <c r="CL19" i="14"/>
  <c r="CK19" i="14"/>
  <c r="CJ19" i="14"/>
  <c r="CI19" i="14"/>
  <c r="CH19" i="14"/>
  <c r="CG19" i="14"/>
  <c r="CF19" i="14"/>
  <c r="CE19" i="14"/>
  <c r="CD19" i="14"/>
  <c r="CC19" i="14"/>
  <c r="CB19" i="14"/>
  <c r="CA19" i="14"/>
  <c r="BZ19" i="14"/>
  <c r="BY19" i="14"/>
  <c r="BX19" i="14"/>
  <c r="BW19" i="14"/>
  <c r="BV19" i="14"/>
  <c r="BU19" i="14"/>
  <c r="BT19" i="14"/>
  <c r="BS19" i="14"/>
  <c r="BR19" i="14"/>
  <c r="BQ19" i="14"/>
  <c r="BP19" i="14"/>
  <c r="BO19" i="14"/>
  <c r="BN19" i="14"/>
  <c r="BM19" i="14"/>
  <c r="BL19" i="14"/>
  <c r="BK19" i="14"/>
  <c r="BJ19" i="14"/>
  <c r="BI19" i="14"/>
  <c r="BH19" i="14"/>
  <c r="BG19" i="14"/>
  <c r="BF19" i="14"/>
  <c r="BE19" i="14"/>
  <c r="BD19" i="14"/>
  <c r="BC19" i="14"/>
  <c r="BB19" i="14"/>
  <c r="BA19" i="14"/>
  <c r="AZ19" i="14"/>
  <c r="AY19" i="14"/>
  <c r="AX19" i="14"/>
  <c r="AW19" i="14"/>
  <c r="AV19" i="14"/>
  <c r="AU19" i="14"/>
  <c r="AT19" i="14"/>
  <c r="AS19" i="14"/>
  <c r="AR19" i="14"/>
  <c r="AQ19" i="14"/>
  <c r="AP19" i="14"/>
  <c r="AO19" i="14"/>
  <c r="AN19" i="14"/>
  <c r="AM19" i="14"/>
  <c r="AL19" i="14"/>
  <c r="AK19" i="14"/>
  <c r="AJ19" i="14"/>
  <c r="AI19" i="14"/>
  <c r="AH19" i="14"/>
  <c r="AG19" i="14"/>
  <c r="AF19" i="14"/>
  <c r="AE19" i="14"/>
  <c r="AD19" i="14"/>
  <c r="AC19" i="14"/>
  <c r="AB19" i="14"/>
  <c r="AA19" i="14"/>
  <c r="Z19" i="14"/>
  <c r="Y19" i="14"/>
  <c r="X19" i="14"/>
  <c r="I7" i="14"/>
  <c r="DW6" i="14"/>
  <c r="DV6" i="14"/>
  <c r="DU6" i="14"/>
  <c r="DT6" i="14"/>
  <c r="DS6" i="14"/>
  <c r="DR6" i="14"/>
  <c r="DQ6" i="14"/>
  <c r="DP6" i="14"/>
  <c r="DO6" i="14"/>
  <c r="DN6" i="14"/>
  <c r="DM6" i="14"/>
  <c r="DL6" i="14"/>
  <c r="DK6" i="14"/>
  <c r="DJ6" i="14"/>
  <c r="DI6" i="14"/>
  <c r="DH6" i="14"/>
  <c r="DG6" i="14"/>
  <c r="DF6" i="14"/>
  <c r="DE6" i="14"/>
  <c r="DD6" i="14"/>
  <c r="DC6" i="14"/>
  <c r="DB6" i="14"/>
  <c r="DA6" i="14"/>
  <c r="CZ6" i="14"/>
  <c r="CY6" i="14"/>
  <c r="CX6" i="14"/>
  <c r="CW6" i="14"/>
  <c r="CV6" i="14"/>
  <c r="CU6" i="14"/>
  <c r="CT6" i="14"/>
  <c r="CS6" i="14"/>
  <c r="CR6" i="14"/>
  <c r="CQ6" i="14"/>
  <c r="CP6" i="14"/>
  <c r="CO6" i="14"/>
  <c r="CN6" i="14"/>
  <c r="CM6" i="14"/>
  <c r="CL6" i="14"/>
  <c r="CK6" i="14"/>
  <c r="CJ6" i="14"/>
  <c r="CI6" i="14"/>
  <c r="CH6" i="14"/>
  <c r="CG6" i="14"/>
  <c r="CF6" i="14"/>
  <c r="CE6" i="14"/>
  <c r="CD6" i="14"/>
  <c r="CC6" i="14"/>
  <c r="CB6" i="14"/>
  <c r="CA6" i="14"/>
  <c r="BZ6" i="14"/>
  <c r="BY6" i="14"/>
  <c r="BX6" i="14"/>
  <c r="BW6" i="14"/>
  <c r="BV6" i="14"/>
  <c r="BU6" i="14"/>
  <c r="BT6" i="14"/>
  <c r="BS6" i="14"/>
  <c r="BR6" i="14"/>
  <c r="BQ6" i="14"/>
  <c r="BP6" i="14"/>
  <c r="BO6" i="14"/>
  <c r="BN6" i="14"/>
  <c r="BM6" i="14"/>
  <c r="BL6" i="14"/>
  <c r="BK6" i="14"/>
  <c r="BJ6" i="14"/>
  <c r="BI6" i="14"/>
  <c r="BH6" i="14"/>
  <c r="BG6" i="14"/>
  <c r="BF6" i="14"/>
  <c r="BE6" i="14"/>
  <c r="BD6" i="14"/>
  <c r="BC6" i="14"/>
  <c r="BB6" i="14"/>
  <c r="BA6" i="14"/>
  <c r="AZ6" i="14"/>
  <c r="AY6" i="14"/>
  <c r="AX6" i="14"/>
  <c r="AW6" i="14"/>
  <c r="AV6" i="14"/>
  <c r="AU6" i="14"/>
  <c r="AT6" i="14"/>
  <c r="AS6" i="14"/>
  <c r="AR6" i="14"/>
  <c r="AQ6" i="14"/>
  <c r="AP6" i="14"/>
  <c r="AO6" i="14"/>
  <c r="AN6" i="14"/>
  <c r="AM6" i="14"/>
  <c r="AL6" i="14"/>
  <c r="AK6" i="14"/>
  <c r="AJ6" i="14"/>
  <c r="AI6" i="14"/>
  <c r="AH6" i="14"/>
  <c r="AG6" i="14"/>
  <c r="AF6" i="14"/>
  <c r="AE6" i="14"/>
  <c r="AD6" i="14"/>
  <c r="AC6" i="14"/>
  <c r="AB6" i="14"/>
  <c r="AA6" i="14"/>
  <c r="Z6" i="14"/>
  <c r="Y6" i="14"/>
  <c r="X6" i="14"/>
  <c r="Y3" i="14"/>
  <c r="Y2" i="14" s="1"/>
  <c r="Z3" i="14" l="1"/>
  <c r="CA143" i="14"/>
  <c r="BF143" i="14"/>
  <c r="AJ143" i="14"/>
  <c r="DS142" i="14"/>
  <c r="DC142" i="14"/>
  <c r="CM142" i="14"/>
  <c r="BW142" i="14"/>
  <c r="BG142" i="14"/>
  <c r="AQ142" i="14"/>
  <c r="AA142" i="14"/>
  <c r="DK141" i="14"/>
  <c r="CU141" i="14"/>
  <c r="CG141" i="14"/>
  <c r="BV141" i="14"/>
  <c r="BH141" i="14"/>
  <c r="AU141" i="14"/>
  <c r="AI141" i="14"/>
  <c r="DU127" i="14"/>
  <c r="DJ127" i="14"/>
  <c r="CY127" i="14"/>
  <c r="CO127" i="14"/>
  <c r="CF127" i="14"/>
  <c r="BW127" i="14"/>
  <c r="BO127" i="14"/>
  <c r="BG127" i="14"/>
  <c r="AY127" i="14"/>
  <c r="AQ127" i="14"/>
  <c r="AI127" i="14"/>
  <c r="AA127" i="14"/>
  <c r="DU113" i="14"/>
  <c r="DM113" i="14"/>
  <c r="DE113" i="14"/>
  <c r="CW113" i="14"/>
  <c r="CO113" i="14"/>
  <c r="CG113" i="14"/>
  <c r="BY113" i="14"/>
  <c r="BQ113" i="14"/>
  <c r="BI113" i="14"/>
  <c r="BA113" i="14"/>
  <c r="AS113" i="14"/>
  <c r="AK113" i="14"/>
  <c r="AC113" i="14"/>
  <c r="DU112" i="14"/>
  <c r="DM112" i="14"/>
  <c r="DE112" i="14"/>
  <c r="CW112" i="14"/>
  <c r="CO112" i="14"/>
  <c r="CG112" i="14"/>
  <c r="BY112" i="14"/>
  <c r="BQ112" i="14"/>
  <c r="BI112" i="14"/>
  <c r="BA112" i="14"/>
  <c r="AS112" i="14"/>
  <c r="AK112" i="14"/>
  <c r="AC112" i="14"/>
  <c r="DU111" i="14"/>
  <c r="DM111" i="14"/>
  <c r="DE111" i="14"/>
  <c r="CW111" i="14"/>
  <c r="CO111" i="14"/>
  <c r="CG111" i="14"/>
  <c r="BY111" i="14"/>
  <c r="BQ111" i="14"/>
  <c r="BI111" i="14"/>
  <c r="BA111" i="14"/>
  <c r="AS111" i="14"/>
  <c r="AK111" i="14"/>
  <c r="AC111" i="14"/>
  <c r="DU109" i="14"/>
  <c r="AM145" i="14"/>
  <c r="DR144" i="14"/>
  <c r="CV144" i="14"/>
  <c r="CA144" i="14"/>
  <c r="BF144" i="14"/>
  <c r="AJ144" i="14"/>
  <c r="DO143" i="14"/>
  <c r="CT143" i="14"/>
  <c r="BX143" i="14"/>
  <c r="BC143" i="14"/>
  <c r="AH143" i="14"/>
  <c r="DR142" i="14"/>
  <c r="DB142" i="14"/>
  <c r="CL142" i="14"/>
  <c r="BV142" i="14"/>
  <c r="BF142" i="14"/>
  <c r="AP142" i="14"/>
  <c r="Z142" i="14"/>
  <c r="DJ141" i="14"/>
  <c r="CT141" i="14"/>
  <c r="CF141" i="14"/>
  <c r="BS141" i="14"/>
  <c r="BG141" i="14"/>
  <c r="AS141" i="14"/>
  <c r="AH141" i="14"/>
  <c r="DT127" i="14"/>
  <c r="DI127" i="14"/>
  <c r="CX127" i="14"/>
  <c r="CN127" i="14"/>
  <c r="CD127" i="14"/>
  <c r="BV127" i="14"/>
  <c r="BN127" i="14"/>
  <c r="BF127" i="14"/>
  <c r="AX127" i="14"/>
  <c r="AP127" i="14"/>
  <c r="AH127" i="14"/>
  <c r="Z127" i="14"/>
  <c r="DT113" i="14"/>
  <c r="DL113" i="14"/>
  <c r="DD113" i="14"/>
  <c r="CV113" i="14"/>
  <c r="CN113" i="14"/>
  <c r="CF113" i="14"/>
  <c r="BX113" i="14"/>
  <c r="BP113" i="14"/>
  <c r="BH113" i="14"/>
  <c r="AZ113" i="14"/>
  <c r="AR113" i="14"/>
  <c r="AJ113" i="14"/>
  <c r="AB113" i="14"/>
  <c r="DT112" i="14"/>
  <c r="DL112" i="14"/>
  <c r="DD112" i="14"/>
  <c r="CV112" i="14"/>
  <c r="CN112" i="14"/>
  <c r="CF112" i="14"/>
  <c r="BX112" i="14"/>
  <c r="BP112" i="14"/>
  <c r="BH112" i="14"/>
  <c r="AZ112" i="14"/>
  <c r="CA145" i="14"/>
  <c r="BF145" i="14"/>
  <c r="BX145" i="14"/>
  <c r="BC145" i="14"/>
  <c r="AH145" i="14"/>
  <c r="DL144" i="14"/>
  <c r="CQ144" i="14"/>
  <c r="BV144" i="14"/>
  <c r="AZ144" i="14"/>
  <c r="AE144" i="14"/>
  <c r="DJ143" i="14"/>
  <c r="CN143" i="14"/>
  <c r="BS143" i="14"/>
  <c r="AX143" i="14"/>
  <c r="AB143" i="14"/>
  <c r="DL142" i="14"/>
  <c r="CV142" i="14"/>
  <c r="CF142" i="14"/>
  <c r="BP142" i="14"/>
  <c r="AZ142" i="14"/>
  <c r="AJ142" i="14"/>
  <c r="DT141" i="14"/>
  <c r="DD141" i="14"/>
  <c r="CO141" i="14"/>
  <c r="CD141" i="14"/>
  <c r="BP141" i="14"/>
  <c r="BC141" i="14"/>
  <c r="AQ141" i="14"/>
  <c r="AC141" i="14"/>
  <c r="DQ127" i="14"/>
  <c r="DF127" i="14"/>
  <c r="CV127" i="14"/>
  <c r="CK127" i="14"/>
  <c r="CB127" i="14"/>
  <c r="BT127" i="14"/>
  <c r="BL127" i="14"/>
  <c r="BD127" i="14"/>
  <c r="AV127" i="14"/>
  <c r="AN127" i="14"/>
  <c r="AF127" i="14"/>
  <c r="X127" i="14"/>
  <c r="DR113" i="14"/>
  <c r="AX144" i="14"/>
  <c r="AB144" i="14"/>
  <c r="DG143" i="14"/>
  <c r="CL143" i="14"/>
  <c r="BP143" i="14"/>
  <c r="AU143" i="14"/>
  <c r="AA143" i="14"/>
  <c r="DK142" i="14"/>
  <c r="CU142" i="14"/>
  <c r="CE142" i="14"/>
  <c r="BO142" i="14"/>
  <c r="AY142" i="14"/>
  <c r="AI142" i="14"/>
  <c r="DS141" i="14"/>
  <c r="DC141" i="14"/>
  <c r="CN141" i="14"/>
  <c r="CA141" i="14"/>
  <c r="BO141" i="14"/>
  <c r="BA141" i="14"/>
  <c r="AP141" i="14"/>
  <c r="AB141" i="14"/>
  <c r="DO127" i="14"/>
  <c r="DE127" i="14"/>
  <c r="CT127" i="14"/>
  <c r="CJ127" i="14"/>
  <c r="CA127" i="14"/>
  <c r="BS127" i="14"/>
  <c r="BK127" i="14"/>
  <c r="BC127" i="14"/>
  <c r="AU127" i="14"/>
  <c r="AM127" i="14"/>
  <c r="AE127" i="14"/>
  <c r="DQ113" i="14"/>
  <c r="DI113" i="14"/>
  <c r="DA113" i="14"/>
  <c r="CS113" i="14"/>
  <c r="CK113" i="14"/>
  <c r="CC113" i="14"/>
  <c r="BU113" i="14"/>
  <c r="BM113" i="14"/>
  <c r="BE113" i="14"/>
  <c r="AW113" i="14"/>
  <c r="AO113" i="14"/>
  <c r="AG113" i="14"/>
  <c r="Y113" i="14"/>
  <c r="DQ112" i="14"/>
  <c r="DI112" i="14"/>
  <c r="DA112" i="14"/>
  <c r="CS112" i="14"/>
  <c r="CK112" i="14"/>
  <c r="CC112" i="14"/>
  <c r="BU112" i="14"/>
  <c r="BM112" i="14"/>
  <c r="BE112" i="14"/>
  <c r="AW112" i="14"/>
  <c r="AO112" i="14"/>
  <c r="AG112" i="14"/>
  <c r="Y112" i="14"/>
  <c r="DJ159" i="14"/>
  <c r="CN159" i="14"/>
  <c r="BS159" i="14"/>
  <c r="AX159" i="14"/>
  <c r="AB159" i="14"/>
  <c r="DG145" i="14"/>
  <c r="CL145" i="14"/>
  <c r="BP145" i="14"/>
  <c r="AU145" i="14"/>
  <c r="Z145" i="14"/>
  <c r="DD144" i="14"/>
  <c r="CI144" i="14"/>
  <c r="BN144" i="14"/>
  <c r="DG159" i="14"/>
  <c r="CL159" i="14"/>
  <c r="BP159" i="14"/>
  <c r="AU159" i="14"/>
  <c r="Z159" i="14"/>
  <c r="DD145" i="14"/>
  <c r="CI145" i="14"/>
  <c r="BN145" i="14"/>
  <c r="AR145" i="14"/>
  <c r="DW144" i="14"/>
  <c r="DB144" i="14"/>
  <c r="CF144" i="14"/>
  <c r="BK144" i="14"/>
  <c r="AP144" i="14"/>
  <c r="DT143" i="14"/>
  <c r="CY143" i="14"/>
  <c r="CD143" i="14"/>
  <c r="BH143" i="14"/>
  <c r="AM143" i="14"/>
  <c r="DT142" i="14"/>
  <c r="DD142" i="14"/>
  <c r="CN142" i="14"/>
  <c r="BX142" i="14"/>
  <c r="BH142" i="14"/>
  <c r="AR142" i="14"/>
  <c r="AB142" i="14"/>
  <c r="DL141" i="14"/>
  <c r="CV141" i="14"/>
  <c r="CI141" i="14"/>
  <c r="BW141" i="14"/>
  <c r="BI141" i="14"/>
  <c r="AX141" i="14"/>
  <c r="AJ141" i="14"/>
  <c r="DV127" i="14"/>
  <c r="DL127" i="14"/>
  <c r="DA127" i="14"/>
  <c r="CP127" i="14"/>
  <c r="CG127" i="14"/>
  <c r="BX127" i="14"/>
  <c r="BP127" i="14"/>
  <c r="BH127" i="14"/>
  <c r="AZ127" i="14"/>
  <c r="AR127" i="14"/>
  <c r="AJ127" i="14"/>
  <c r="AB127" i="14"/>
  <c r="DV113" i="14"/>
  <c r="DN113" i="14"/>
  <c r="DF113" i="14"/>
  <c r="CX113" i="14"/>
  <c r="CP113" i="14"/>
  <c r="CH113" i="14"/>
  <c r="BZ113" i="14"/>
  <c r="BR113" i="14"/>
  <c r="BJ113" i="14"/>
  <c r="BB113" i="14"/>
  <c r="AT113" i="14"/>
  <c r="AL113" i="14"/>
  <c r="AD113" i="14"/>
  <c r="DV112" i="14"/>
  <c r="DN112" i="14"/>
  <c r="DF112" i="14"/>
  <c r="CX112" i="14"/>
  <c r="CP112" i="14"/>
  <c r="CH112" i="14"/>
  <c r="BZ112" i="14"/>
  <c r="BR112" i="14"/>
  <c r="BJ112" i="14"/>
  <c r="BB112" i="14"/>
  <c r="AT112" i="14"/>
  <c r="AL112" i="14"/>
  <c r="AD112" i="14"/>
  <c r="DV111" i="14"/>
  <c r="DN111" i="14"/>
  <c r="DF111" i="14"/>
  <c r="CX111" i="14"/>
  <c r="CP111" i="14"/>
  <c r="CH111" i="14"/>
  <c r="BZ111" i="14"/>
  <c r="BR111" i="14"/>
  <c r="BJ111" i="14"/>
  <c r="BB111" i="14"/>
  <c r="AT111" i="14"/>
  <c r="AL111" i="14"/>
  <c r="AB145" i="14"/>
  <c r="BV159" i="14"/>
  <c r="CQ159" i="14"/>
  <c r="AX145" i="14"/>
  <c r="DL159" i="14"/>
  <c r="BX144" i="14"/>
  <c r="BS145" i="14"/>
  <c r="DW143" i="14"/>
  <c r="CL144" i="14"/>
  <c r="CN145" i="14"/>
  <c r="DQ159" i="14"/>
  <c r="DI159" i="14"/>
  <c r="DA159" i="14"/>
  <c r="CS159" i="14"/>
  <c r="CK159" i="14"/>
  <c r="CC159" i="14"/>
  <c r="BU159" i="14"/>
  <c r="BM159" i="14"/>
  <c r="BE159" i="14"/>
  <c r="AW159" i="14"/>
  <c r="AO159" i="14"/>
  <c r="AG159" i="14"/>
  <c r="Y159" i="14"/>
  <c r="DQ145" i="14"/>
  <c r="DI145" i="14"/>
  <c r="DA145" i="14"/>
  <c r="CS145" i="14"/>
  <c r="CK145" i="14"/>
  <c r="CC145" i="14"/>
  <c r="BU145" i="14"/>
  <c r="BM145" i="14"/>
  <c r="BE145" i="14"/>
  <c r="AW145" i="14"/>
  <c r="AO145" i="14"/>
  <c r="AG145" i="14"/>
  <c r="Y145" i="14"/>
  <c r="DQ144" i="14"/>
  <c r="DI144" i="14"/>
  <c r="DA144" i="14"/>
  <c r="CS144" i="14"/>
  <c r="CK144" i="14"/>
  <c r="CC144" i="14"/>
  <c r="BU144" i="14"/>
  <c r="BM144" i="14"/>
  <c r="BE144" i="14"/>
  <c r="AW144" i="14"/>
  <c r="AO144" i="14"/>
  <c r="AG144" i="14"/>
  <c r="Y144" i="14"/>
  <c r="DQ143" i="14"/>
  <c r="DI143" i="14"/>
  <c r="DA143" i="14"/>
  <c r="CS143" i="14"/>
  <c r="CK143" i="14"/>
  <c r="CC143" i="14"/>
  <c r="BU143" i="14"/>
  <c r="BM143" i="14"/>
  <c r="BE143" i="14"/>
  <c r="AW143" i="14"/>
  <c r="AO143" i="14"/>
  <c r="AG143" i="14"/>
  <c r="Y143" i="14"/>
  <c r="DQ142" i="14"/>
  <c r="DI142" i="14"/>
  <c r="DA142" i="14"/>
  <c r="CS142" i="14"/>
  <c r="CK142" i="14"/>
  <c r="CC142" i="14"/>
  <c r="BU142" i="14"/>
  <c r="BM142" i="14"/>
  <c r="BE142" i="14"/>
  <c r="AW142" i="14"/>
  <c r="AO142" i="14"/>
  <c r="AG142" i="14"/>
  <c r="Y142" i="14"/>
  <c r="DQ141" i="14"/>
  <c r="DI141" i="14"/>
  <c r="DA141" i="14"/>
  <c r="CS141" i="14"/>
  <c r="CK141" i="14"/>
  <c r="CC141" i="14"/>
  <c r="BU141" i="14"/>
  <c r="BM141" i="14"/>
  <c r="BE141" i="14"/>
  <c r="AW141" i="14"/>
  <c r="AO141" i="14"/>
  <c r="AG141" i="14"/>
  <c r="Y141" i="14"/>
  <c r="DS127" i="14"/>
  <c r="DK127" i="14"/>
  <c r="DC127" i="14"/>
  <c r="CU127" i="14"/>
  <c r="CM127" i="14"/>
  <c r="CE127" i="14"/>
  <c r="DP159" i="14"/>
  <c r="DH159" i="14"/>
  <c r="CZ159" i="14"/>
  <c r="CR159" i="14"/>
  <c r="CJ159" i="14"/>
  <c r="CB159" i="14"/>
  <c r="BT159" i="14"/>
  <c r="BL159" i="14"/>
  <c r="BD159" i="14"/>
  <c r="AV159" i="14"/>
  <c r="AN159" i="14"/>
  <c r="AF159" i="14"/>
  <c r="X159" i="14"/>
  <c r="DP145" i="14"/>
  <c r="DH145" i="14"/>
  <c r="CZ145" i="14"/>
  <c r="CR145" i="14"/>
  <c r="CJ145" i="14"/>
  <c r="CB145" i="14"/>
  <c r="BT145" i="14"/>
  <c r="BL145" i="14"/>
  <c r="BD145" i="14"/>
  <c r="AV145" i="14"/>
  <c r="AN145" i="14"/>
  <c r="AF145" i="14"/>
  <c r="X145" i="14"/>
  <c r="DP144" i="14"/>
  <c r="DH144" i="14"/>
  <c r="CZ144" i="14"/>
  <c r="CR144" i="14"/>
  <c r="CJ144" i="14"/>
  <c r="CB144" i="14"/>
  <c r="BT144" i="14"/>
  <c r="BL144" i="14"/>
  <c r="BD144" i="14"/>
  <c r="AV144" i="14"/>
  <c r="AN144" i="14"/>
  <c r="AF144" i="14"/>
  <c r="X144" i="14"/>
  <c r="DP143" i="14"/>
  <c r="DH143" i="14"/>
  <c r="CZ143" i="14"/>
  <c r="CR143" i="14"/>
  <c r="CJ143" i="14"/>
  <c r="CB143" i="14"/>
  <c r="BT143" i="14"/>
  <c r="BL143" i="14"/>
  <c r="BD143" i="14"/>
  <c r="AV143" i="14"/>
  <c r="AN143" i="14"/>
  <c r="AF143" i="14"/>
  <c r="X143" i="14"/>
  <c r="DP142" i="14"/>
  <c r="DH142" i="14"/>
  <c r="CZ142" i="14"/>
  <c r="CR142" i="14"/>
  <c r="CJ142" i="14"/>
  <c r="CB142" i="14"/>
  <c r="BT142" i="14"/>
  <c r="BL142" i="14"/>
  <c r="BD142" i="14"/>
  <c r="AV142" i="14"/>
  <c r="AN142" i="14"/>
  <c r="AF142" i="14"/>
  <c r="X142" i="14"/>
  <c r="DP141" i="14"/>
  <c r="DH141" i="14"/>
  <c r="CZ141" i="14"/>
  <c r="CR141" i="14"/>
  <c r="CJ141" i="14"/>
  <c r="CB141" i="14"/>
  <c r="BT141" i="14"/>
  <c r="BL141" i="14"/>
  <c r="BD141" i="14"/>
  <c r="AV141" i="14"/>
  <c r="AN141" i="14"/>
  <c r="AF141" i="14"/>
  <c r="X141" i="14"/>
  <c r="DW159" i="14"/>
  <c r="DV159" i="14"/>
  <c r="DN159" i="14"/>
  <c r="DF159" i="14"/>
  <c r="CX159" i="14"/>
  <c r="CP159" i="14"/>
  <c r="CH159" i="14"/>
  <c r="BZ159" i="14"/>
  <c r="BR159" i="14"/>
  <c r="BJ159" i="14"/>
  <c r="BB159" i="14"/>
  <c r="AT159" i="14"/>
  <c r="AL159" i="14"/>
  <c r="AD159" i="14"/>
  <c r="DV145" i="14"/>
  <c r="DN145" i="14"/>
  <c r="DF145" i="14"/>
  <c r="CX145" i="14"/>
  <c r="CP145" i="14"/>
  <c r="CH145" i="14"/>
  <c r="BZ145" i="14"/>
  <c r="BR145" i="14"/>
  <c r="BJ145" i="14"/>
  <c r="BB145" i="14"/>
  <c r="AT145" i="14"/>
  <c r="AL145" i="14"/>
  <c r="AD145" i="14"/>
  <c r="DV144" i="14"/>
  <c r="DN144" i="14"/>
  <c r="DF144" i="14"/>
  <c r="CX144" i="14"/>
  <c r="CP144" i="14"/>
  <c r="CH144" i="14"/>
  <c r="BZ144" i="14"/>
  <c r="BR144" i="14"/>
  <c r="BJ144" i="14"/>
  <c r="BB144" i="14"/>
  <c r="AT144" i="14"/>
  <c r="AL144" i="14"/>
  <c r="AD144" i="14"/>
  <c r="DV143" i="14"/>
  <c r="DN143" i="14"/>
  <c r="DF143" i="14"/>
  <c r="CX143" i="14"/>
  <c r="CP143" i="14"/>
  <c r="CH143" i="14"/>
  <c r="BZ143" i="14"/>
  <c r="BR143" i="14"/>
  <c r="BJ143" i="14"/>
  <c r="BB143" i="14"/>
  <c r="AT143" i="14"/>
  <c r="AL143" i="14"/>
  <c r="AD143" i="14"/>
  <c r="DV142" i="14"/>
  <c r="DN142" i="14"/>
  <c r="DF142" i="14"/>
  <c r="CX142" i="14"/>
  <c r="CP142" i="14"/>
  <c r="CH142" i="14"/>
  <c r="BZ142" i="14"/>
  <c r="BR142" i="14"/>
  <c r="BJ142" i="14"/>
  <c r="BB142" i="14"/>
  <c r="AT142" i="14"/>
  <c r="AL142" i="14"/>
  <c r="AD142" i="14"/>
  <c r="DV141" i="14"/>
  <c r="DN141" i="14"/>
  <c r="DF141" i="14"/>
  <c r="CX141" i="14"/>
  <c r="CP141" i="14"/>
  <c r="CH141" i="14"/>
  <c r="BZ141" i="14"/>
  <c r="BR141" i="14"/>
  <c r="BJ141" i="14"/>
  <c r="BB141" i="14"/>
  <c r="AT141" i="14"/>
  <c r="AL141" i="14"/>
  <c r="AD141" i="14"/>
  <c r="DP127" i="14"/>
  <c r="DH127" i="14"/>
  <c r="CZ127" i="14"/>
  <c r="CR127" i="14"/>
  <c r="DU159" i="14"/>
  <c r="DM159" i="14"/>
  <c r="DE159" i="14"/>
  <c r="CW159" i="14"/>
  <c r="CO159" i="14"/>
  <c r="CG159" i="14"/>
  <c r="BY159" i="14"/>
  <c r="BQ159" i="14"/>
  <c r="BI159" i="14"/>
  <c r="BA159" i="14"/>
  <c r="AS159" i="14"/>
  <c r="AK159" i="14"/>
  <c r="AC159" i="14"/>
  <c r="DU145" i="14"/>
  <c r="DM145" i="14"/>
  <c r="DE145" i="14"/>
  <c r="CW145" i="14"/>
  <c r="CO145" i="14"/>
  <c r="CG145" i="14"/>
  <c r="BY145" i="14"/>
  <c r="BQ145" i="14"/>
  <c r="BI145" i="14"/>
  <c r="BA145" i="14"/>
  <c r="AS145" i="14"/>
  <c r="AK145" i="14"/>
  <c r="AC145" i="14"/>
  <c r="DU144" i="14"/>
  <c r="DM144" i="14"/>
  <c r="DE144" i="14"/>
  <c r="CW144" i="14"/>
  <c r="CO144" i="14"/>
  <c r="CG144" i="14"/>
  <c r="BY144" i="14"/>
  <c r="BQ144" i="14"/>
  <c r="BI144" i="14"/>
  <c r="BA144" i="14"/>
  <c r="AS144" i="14"/>
  <c r="AK144" i="14"/>
  <c r="AC144" i="14"/>
  <c r="DU143" i="14"/>
  <c r="DM143" i="14"/>
  <c r="DE143" i="14"/>
  <c r="CW143" i="14"/>
  <c r="CO143" i="14"/>
  <c r="CG143" i="14"/>
  <c r="BY143" i="14"/>
  <c r="BQ143" i="14"/>
  <c r="BI143" i="14"/>
  <c r="BA143" i="14"/>
  <c r="AS143" i="14"/>
  <c r="AK143" i="14"/>
  <c r="AC143" i="14"/>
  <c r="DU142" i="14"/>
  <c r="DM142" i="14"/>
  <c r="DE142" i="14"/>
  <c r="CW142" i="14"/>
  <c r="CO142" i="14"/>
  <c r="CG142" i="14"/>
  <c r="BY142" i="14"/>
  <c r="BQ142" i="14"/>
  <c r="BI142" i="14"/>
  <c r="BA142" i="14"/>
  <c r="AS142" i="14"/>
  <c r="AK142" i="14"/>
  <c r="AC142" i="14"/>
  <c r="DU141" i="14"/>
  <c r="DM141" i="14"/>
  <c r="DE141" i="14"/>
  <c r="CW141" i="14"/>
  <c r="DS159" i="14"/>
  <c r="DK159" i="14"/>
  <c r="DC159" i="14"/>
  <c r="CU159" i="14"/>
  <c r="CM159" i="14"/>
  <c r="CE159" i="14"/>
  <c r="BW159" i="14"/>
  <c r="BO159" i="14"/>
  <c r="BG159" i="14"/>
  <c r="AY159" i="14"/>
  <c r="AQ159" i="14"/>
  <c r="AI159" i="14"/>
  <c r="AA159" i="14"/>
  <c r="DS145" i="14"/>
  <c r="DK145" i="14"/>
  <c r="DC145" i="14"/>
  <c r="CU145" i="14"/>
  <c r="CM145" i="14"/>
  <c r="CE145" i="14"/>
  <c r="BW145" i="14"/>
  <c r="BO145" i="14"/>
  <c r="BG145" i="14"/>
  <c r="AY145" i="14"/>
  <c r="AQ145" i="14"/>
  <c r="AI145" i="14"/>
  <c r="AA145" i="14"/>
  <c r="DS144" i="14"/>
  <c r="DK144" i="14"/>
  <c r="DC144" i="14"/>
  <c r="CU144" i="14"/>
  <c r="CM144" i="14"/>
  <c r="CE144" i="14"/>
  <c r="BW144" i="14"/>
  <c r="BO144" i="14"/>
  <c r="BG144" i="14"/>
  <c r="AY144" i="14"/>
  <c r="AQ144" i="14"/>
  <c r="AI144" i="14"/>
  <c r="AA144" i="14"/>
  <c r="DS143" i="14"/>
  <c r="DK143" i="14"/>
  <c r="DC143" i="14"/>
  <c r="CU143" i="14"/>
  <c r="CM143" i="14"/>
  <c r="CE143" i="14"/>
  <c r="BW143" i="14"/>
  <c r="BO143" i="14"/>
  <c r="BG143" i="14"/>
  <c r="AY143" i="14"/>
  <c r="AQ143" i="14"/>
  <c r="AI143" i="14"/>
  <c r="BS144" i="14"/>
  <c r="CN144" i="14"/>
  <c r="DJ144" i="14"/>
  <c r="AE145" i="14"/>
  <c r="AZ145" i="14"/>
  <c r="BV145" i="14"/>
  <c r="CQ145" i="14"/>
  <c r="DL145" i="14"/>
  <c r="AH159" i="14"/>
  <c r="BC159" i="14"/>
  <c r="BX159" i="14"/>
  <c r="CT159" i="14"/>
  <c r="DO159" i="14"/>
  <c r="CT145" i="14"/>
  <c r="DO145" i="14"/>
  <c r="AJ159" i="14"/>
  <c r="BF159" i="14"/>
  <c r="CA159" i="14"/>
  <c r="CV159" i="14"/>
  <c r="DR159" i="14"/>
  <c r="CV145" i="14"/>
  <c r="DR145" i="14"/>
  <c r="AM159" i="14"/>
  <c r="BH159" i="14"/>
  <c r="CD159" i="14"/>
  <c r="CY159" i="14"/>
  <c r="DT159" i="14"/>
  <c r="BH145" i="14"/>
  <c r="CD145" i="14"/>
  <c r="CY145" i="14"/>
  <c r="DT145" i="14"/>
  <c r="AP159" i="14"/>
  <c r="BK159" i="14"/>
  <c r="CF159" i="14"/>
  <c r="DB159" i="14"/>
  <c r="CV143" i="14"/>
  <c r="DR143" i="14"/>
  <c r="AM144" i="14"/>
  <c r="BH144" i="14"/>
  <c r="CD144" i="14"/>
  <c r="CY144" i="14"/>
  <c r="DT144" i="14"/>
  <c r="AP145" i="14"/>
  <c r="BK145" i="14"/>
  <c r="CF145" i="14"/>
  <c r="DB145" i="14"/>
  <c r="DW145" i="14"/>
  <c r="AR159" i="14"/>
  <c r="BN159" i="14"/>
  <c r="CI159" i="14"/>
  <c r="DD159" i="14"/>
  <c r="Z2" i="14" l="1"/>
  <c r="AA3" i="14"/>
  <c r="AB3" i="14" l="1"/>
  <c r="AA2" i="14"/>
  <c r="AC3" i="14" l="1"/>
  <c r="AB2" i="14"/>
  <c r="AC2" i="14" l="1"/>
  <c r="AD3" i="14"/>
  <c r="AE3" i="14" l="1"/>
  <c r="AD2" i="14"/>
  <c r="H3" i="9"/>
  <c r="AE2" i="14" l="1"/>
  <c r="AF3" i="14"/>
  <c r="I8" i="11"/>
  <c r="J8" i="11"/>
  <c r="K8" i="11"/>
  <c r="AG3" i="14" l="1"/>
  <c r="AF2" i="14"/>
  <c r="M3" i="9"/>
  <c r="N3" i="9"/>
  <c r="O3" i="9"/>
  <c r="P3" i="9"/>
  <c r="Q3" i="9"/>
  <c r="R3" i="9"/>
  <c r="S3" i="9"/>
  <c r="T3" i="9"/>
  <c r="U3" i="9"/>
  <c r="V3" i="9"/>
  <c r="W3" i="9"/>
  <c r="X3" i="9"/>
  <c r="Y3" i="9"/>
  <c r="Z3" i="9"/>
  <c r="AA3" i="9"/>
  <c r="AB3" i="9"/>
  <c r="AC3" i="9"/>
  <c r="AD3" i="9"/>
  <c r="AE3" i="9"/>
  <c r="AF3" i="9"/>
  <c r="AG3" i="9"/>
  <c r="AH3" i="9"/>
  <c r="AI3" i="9"/>
  <c r="AJ3" i="9"/>
  <c r="I3" i="9"/>
  <c r="J3" i="9"/>
  <c r="K3" i="9"/>
  <c r="L3" i="9"/>
  <c r="AG2" i="14" l="1"/>
  <c r="AH3" i="14"/>
  <c r="AI3" i="14" l="1"/>
  <c r="AH2" i="14"/>
  <c r="AI2" i="14" l="1"/>
  <c r="AJ3" i="14"/>
  <c r="AK3" i="14" l="1"/>
  <c r="AJ2" i="14"/>
  <c r="H18" i="4"/>
  <c r="H19" i="4"/>
  <c r="H17" i="4"/>
  <c r="I17" i="4" s="1"/>
  <c r="J17" i="4" s="1"/>
  <c r="K17" i="4" s="1"/>
  <c r="L17" i="4" s="1"/>
  <c r="M17" i="4" s="1"/>
  <c r="N17" i="4" s="1"/>
  <c r="O17" i="4" s="1"/>
  <c r="P17" i="4" s="1"/>
  <c r="Q17" i="4" s="1"/>
  <c r="R17" i="4" s="1"/>
  <c r="S17" i="4" s="1"/>
  <c r="T17" i="4" s="1"/>
  <c r="U17" i="4" s="1"/>
  <c r="V17" i="4" s="1"/>
  <c r="W17" i="4" s="1"/>
  <c r="X17" i="4" s="1"/>
  <c r="Y17" i="4" s="1"/>
  <c r="Z17" i="4" s="1"/>
  <c r="AA17" i="4" s="1"/>
  <c r="AB17" i="4" s="1"/>
  <c r="AC17" i="4" s="1"/>
  <c r="AD17" i="4" s="1"/>
  <c r="AE17" i="4" s="1"/>
  <c r="AF17" i="4" s="1"/>
  <c r="AG17" i="4" s="1"/>
  <c r="AH17" i="4" s="1"/>
  <c r="AI17" i="4" s="1"/>
  <c r="AJ17" i="4" s="1"/>
  <c r="H11" i="4"/>
  <c r="I11" i="4" s="1"/>
  <c r="J11" i="4" s="1"/>
  <c r="K11" i="4" s="1"/>
  <c r="L11" i="4" s="1"/>
  <c r="M11" i="4" s="1"/>
  <c r="N11" i="4" s="1"/>
  <c r="O11" i="4" s="1"/>
  <c r="P11" i="4" s="1"/>
  <c r="Q11" i="4" s="1"/>
  <c r="R11" i="4" s="1"/>
  <c r="S11" i="4" s="1"/>
  <c r="T11" i="4" s="1"/>
  <c r="U11" i="4" s="1"/>
  <c r="V11" i="4" s="1"/>
  <c r="W11" i="4" s="1"/>
  <c r="X11" i="4" s="1"/>
  <c r="Y11" i="4" s="1"/>
  <c r="Z11" i="4" s="1"/>
  <c r="AA11" i="4" s="1"/>
  <c r="AB11" i="4" s="1"/>
  <c r="AC11" i="4" s="1"/>
  <c r="AD11" i="4" s="1"/>
  <c r="AE11" i="4" s="1"/>
  <c r="AF11" i="4" s="1"/>
  <c r="AG11" i="4" s="1"/>
  <c r="AH11" i="4" s="1"/>
  <c r="AI11" i="4" s="1"/>
  <c r="AJ11" i="4" s="1"/>
  <c r="H10" i="4"/>
  <c r="I10" i="4" s="1"/>
  <c r="J10" i="4" s="1"/>
  <c r="K10" i="4" s="1"/>
  <c r="L10" i="4" s="1"/>
  <c r="M10" i="4" s="1"/>
  <c r="N10" i="4" s="1"/>
  <c r="O10" i="4" s="1"/>
  <c r="P10" i="4" s="1"/>
  <c r="Q10" i="4" s="1"/>
  <c r="R10" i="4" s="1"/>
  <c r="S10" i="4" s="1"/>
  <c r="T10" i="4" s="1"/>
  <c r="U10" i="4" s="1"/>
  <c r="V10" i="4" s="1"/>
  <c r="W10" i="4" s="1"/>
  <c r="X10" i="4" s="1"/>
  <c r="Y10" i="4" s="1"/>
  <c r="Z10" i="4" s="1"/>
  <c r="AA10" i="4" s="1"/>
  <c r="AB10" i="4" s="1"/>
  <c r="AC10" i="4" s="1"/>
  <c r="AD10" i="4" s="1"/>
  <c r="AE10" i="4" s="1"/>
  <c r="AF10" i="4" s="1"/>
  <c r="AG10" i="4" s="1"/>
  <c r="AH10" i="4" s="1"/>
  <c r="AI10" i="4" s="1"/>
  <c r="AJ10" i="4" s="1"/>
  <c r="H9" i="4"/>
  <c r="I9" i="4" s="1"/>
  <c r="J9" i="4" s="1"/>
  <c r="K9" i="4" s="1"/>
  <c r="L9" i="4" s="1"/>
  <c r="M9" i="4" s="1"/>
  <c r="N9" i="4" s="1"/>
  <c r="O9" i="4" s="1"/>
  <c r="P9" i="4" s="1"/>
  <c r="Q9" i="4" s="1"/>
  <c r="R9" i="4" s="1"/>
  <c r="S9" i="4" s="1"/>
  <c r="T9" i="4" s="1"/>
  <c r="U9" i="4" s="1"/>
  <c r="V9" i="4" s="1"/>
  <c r="W9" i="4" s="1"/>
  <c r="X9" i="4" s="1"/>
  <c r="Y9" i="4" s="1"/>
  <c r="Z9" i="4" s="1"/>
  <c r="AA9" i="4" s="1"/>
  <c r="AB9" i="4" s="1"/>
  <c r="AC9" i="4" s="1"/>
  <c r="AD9" i="4" s="1"/>
  <c r="AE9" i="4" s="1"/>
  <c r="AF9" i="4" s="1"/>
  <c r="AG9" i="4" s="1"/>
  <c r="AH9" i="4" s="1"/>
  <c r="AI9" i="4" s="1"/>
  <c r="AJ9" i="4" s="1"/>
  <c r="H8" i="4"/>
  <c r="I8" i="4" s="1"/>
  <c r="J8" i="4" s="1"/>
  <c r="K8" i="4" s="1"/>
  <c r="L8" i="4" s="1"/>
  <c r="M8" i="4" s="1"/>
  <c r="N8" i="4" s="1"/>
  <c r="O8" i="4" s="1"/>
  <c r="P8" i="4" s="1"/>
  <c r="Q8" i="4" s="1"/>
  <c r="R8" i="4" s="1"/>
  <c r="S8" i="4" s="1"/>
  <c r="T8" i="4" s="1"/>
  <c r="U8" i="4" s="1"/>
  <c r="V8" i="4" s="1"/>
  <c r="W8" i="4" s="1"/>
  <c r="X8" i="4" s="1"/>
  <c r="Y8" i="4" s="1"/>
  <c r="Z8" i="4" s="1"/>
  <c r="AA8" i="4" s="1"/>
  <c r="AB8" i="4" s="1"/>
  <c r="AC8" i="4" s="1"/>
  <c r="AD8" i="4" s="1"/>
  <c r="AE8" i="4" s="1"/>
  <c r="AF8" i="4" s="1"/>
  <c r="AG8" i="4" s="1"/>
  <c r="AH8" i="4" s="1"/>
  <c r="AI8" i="4" s="1"/>
  <c r="AJ8" i="4" s="1"/>
  <c r="AL3" i="14" l="1"/>
  <c r="AK2" i="14"/>
  <c r="H4" i="3"/>
  <c r="AM3" i="14" l="1"/>
  <c r="AL2" i="14"/>
  <c r="AN3" i="14" l="1"/>
  <c r="AM2" i="14"/>
  <c r="AO3" i="14" l="1"/>
  <c r="AN2" i="14"/>
  <c r="H16" i="3"/>
  <c r="H19" i="3"/>
  <c r="H28" i="3"/>
  <c r="H35" i="3"/>
  <c r="AP3" i="14" l="1"/>
  <c r="AO2" i="14"/>
  <c r="H15" i="3"/>
  <c r="AJ3" i="6"/>
  <c r="AI3" i="6"/>
  <c r="AH3" i="6"/>
  <c r="AG3" i="6"/>
  <c r="AF3" i="6"/>
  <c r="AE3" i="6"/>
  <c r="AD3" i="6"/>
  <c r="AC3" i="6"/>
  <c r="AB3" i="6"/>
  <c r="AA3" i="6"/>
  <c r="Z3" i="6"/>
  <c r="Y3" i="6"/>
  <c r="X3" i="6"/>
  <c r="W3" i="6"/>
  <c r="V3" i="6"/>
  <c r="U3" i="6"/>
  <c r="T3" i="6"/>
  <c r="S3" i="6"/>
  <c r="R3" i="6"/>
  <c r="Q3" i="6"/>
  <c r="P3" i="6"/>
  <c r="O3" i="6"/>
  <c r="N3" i="6"/>
  <c r="M3" i="6"/>
  <c r="L3" i="6"/>
  <c r="K3" i="6"/>
  <c r="J3" i="6"/>
  <c r="I3" i="6"/>
  <c r="H3" i="6"/>
  <c r="AQ3" i="14" l="1"/>
  <c r="AP2" i="14"/>
  <c r="D3" i="2"/>
  <c r="X28" i="2"/>
  <c r="AG2" i="4"/>
  <c r="AR3" i="14" l="1"/>
  <c r="AQ2" i="14"/>
  <c r="E18" i="1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8" i="10"/>
  <c r="D68" i="10"/>
  <c r="E67" i="10"/>
  <c r="D67" i="10"/>
  <c r="E66" i="10"/>
  <c r="D66" i="10"/>
  <c r="E65" i="10"/>
  <c r="D65" i="10"/>
  <c r="E64" i="10"/>
  <c r="D64" i="10"/>
  <c r="H43" i="10"/>
  <c r="H53" i="10" s="1"/>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84" i="8"/>
  <c r="C84" i="8"/>
  <c r="D83" i="8"/>
  <c r="C83" i="8"/>
  <c r="D82" i="8"/>
  <c r="C82" i="8"/>
  <c r="D81" i="8"/>
  <c r="C81" i="8"/>
  <c r="D80" i="8"/>
  <c r="C80"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8" i="5"/>
  <c r="D68" i="5"/>
  <c r="E67" i="5"/>
  <c r="D67" i="5"/>
  <c r="E66" i="5"/>
  <c r="D66" i="5"/>
  <c r="E65" i="5"/>
  <c r="D65" i="5"/>
  <c r="E64" i="5"/>
  <c r="D64"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5" i="4"/>
  <c r="D35" i="4"/>
  <c r="E34" i="4"/>
  <c r="D34" i="4"/>
  <c r="E33" i="4"/>
  <c r="D33" i="4"/>
  <c r="E32" i="4"/>
  <c r="D32" i="4"/>
  <c r="E31" i="4"/>
  <c r="D31" i="4"/>
  <c r="AJ2" i="4"/>
  <c r="AI2" i="4"/>
  <c r="AH2" i="4"/>
  <c r="AF2" i="4"/>
  <c r="AE2" i="4"/>
  <c r="AD2" i="4"/>
  <c r="AC2" i="4"/>
  <c r="AB2" i="4"/>
  <c r="AA2" i="4"/>
  <c r="Z2" i="4"/>
  <c r="Y2" i="4"/>
  <c r="X2" i="4"/>
  <c r="W2" i="4"/>
  <c r="V2" i="4"/>
  <c r="U2" i="4"/>
  <c r="T2" i="4"/>
  <c r="S2" i="4"/>
  <c r="R2" i="4"/>
  <c r="Q2" i="4"/>
  <c r="P2" i="4"/>
  <c r="O2" i="4"/>
  <c r="N2" i="4"/>
  <c r="M2" i="4"/>
  <c r="L2" i="4"/>
  <c r="K2" i="4"/>
  <c r="J2" i="4"/>
  <c r="I2" i="4"/>
  <c r="H2" i="4"/>
  <c r="I104" i="2"/>
  <c r="I103" i="2"/>
  <c r="I102" i="2"/>
  <c r="I101" i="2"/>
  <c r="I100" i="2"/>
  <c r="G22" i="2"/>
  <c r="F22" i="2"/>
  <c r="E22" i="2"/>
  <c r="D7" i="2"/>
  <c r="E48" i="3"/>
  <c r="E52" i="3"/>
  <c r="E51" i="3"/>
  <c r="E50" i="3"/>
  <c r="E49" i="3"/>
  <c r="I44" i="3"/>
  <c r="H44" i="3"/>
  <c r="I40" i="3"/>
  <c r="H40" i="3"/>
  <c r="I4" i="3"/>
  <c r="AJ8" i="11"/>
  <c r="AF22" i="2" s="1"/>
  <c r="AI8" i="11"/>
  <c r="AE22" i="2" s="1"/>
  <c r="AH8" i="11"/>
  <c r="AD22" i="2" s="1"/>
  <c r="AG8" i="11"/>
  <c r="AC22" i="2" s="1"/>
  <c r="AF8" i="11"/>
  <c r="AB22" i="2" s="1"/>
  <c r="AE8" i="11"/>
  <c r="AA22" i="2" s="1"/>
  <c r="AD8" i="11"/>
  <c r="Z22" i="2" s="1"/>
  <c r="AC8" i="11"/>
  <c r="Y22" i="2" s="1"/>
  <c r="AB8" i="11"/>
  <c r="X22" i="2" s="1"/>
  <c r="AA8" i="11"/>
  <c r="W22" i="2" s="1"/>
  <c r="Z8" i="11"/>
  <c r="V22" i="2" s="1"/>
  <c r="Y8" i="11"/>
  <c r="U22" i="2" s="1"/>
  <c r="X8" i="11"/>
  <c r="T22" i="2" s="1"/>
  <c r="W8" i="11"/>
  <c r="S22" i="2" s="1"/>
  <c r="V8" i="11"/>
  <c r="R22" i="2" s="1"/>
  <c r="U8" i="11"/>
  <c r="Q22" i="2" s="1"/>
  <c r="T8" i="11"/>
  <c r="P22" i="2" s="1"/>
  <c r="S8" i="11"/>
  <c r="O22" i="2" s="1"/>
  <c r="R8" i="11"/>
  <c r="N22" i="2" s="1"/>
  <c r="Q8" i="11"/>
  <c r="M22" i="2" s="1"/>
  <c r="P8" i="11"/>
  <c r="L22" i="2" s="1"/>
  <c r="O8" i="11"/>
  <c r="K22" i="2" s="1"/>
  <c r="N8" i="11"/>
  <c r="J22" i="2" s="1"/>
  <c r="M8" i="11"/>
  <c r="I22" i="2" s="1"/>
  <c r="L8" i="11"/>
  <c r="H22" i="2" s="1"/>
  <c r="H8" i="11"/>
  <c r="D22" i="2" s="1"/>
  <c r="O60" i="10"/>
  <c r="N60" i="10"/>
  <c r="M60" i="10"/>
  <c r="L60" i="10"/>
  <c r="K60" i="10"/>
  <c r="J60" i="10"/>
  <c r="I60" i="10"/>
  <c r="H60"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76" i="8"/>
  <c r="AJ36" i="10" s="1"/>
  <c r="AI76" i="8"/>
  <c r="AI36" i="10" s="1"/>
  <c r="AH76" i="8"/>
  <c r="AH36" i="10" s="1"/>
  <c r="AG76" i="8"/>
  <c r="AG36" i="10" s="1"/>
  <c r="AF76" i="8"/>
  <c r="AF36" i="10" s="1"/>
  <c r="AE76" i="8"/>
  <c r="AE36" i="10" s="1"/>
  <c r="AD76" i="8"/>
  <c r="AD36" i="10" s="1"/>
  <c r="AC76" i="8"/>
  <c r="AC36" i="10" s="1"/>
  <c r="AB76" i="8"/>
  <c r="AB36" i="10" s="1"/>
  <c r="AA76" i="8"/>
  <c r="AA36" i="10" s="1"/>
  <c r="Z76" i="8"/>
  <c r="Z36" i="10" s="1"/>
  <c r="Y76" i="8"/>
  <c r="Y36" i="10" s="1"/>
  <c r="X76" i="8"/>
  <c r="X36" i="10" s="1"/>
  <c r="W76" i="8"/>
  <c r="W36" i="10" s="1"/>
  <c r="V76" i="8"/>
  <c r="V36" i="10" s="1"/>
  <c r="U76" i="8"/>
  <c r="U36" i="10" s="1"/>
  <c r="T76" i="8"/>
  <c r="T36" i="10" s="1"/>
  <c r="S76" i="8"/>
  <c r="S36" i="10" s="1"/>
  <c r="R76" i="8"/>
  <c r="R36" i="10" s="1"/>
  <c r="Q76" i="8"/>
  <c r="Q36" i="10" s="1"/>
  <c r="P76" i="8"/>
  <c r="P36" i="10" s="1"/>
  <c r="O76" i="8"/>
  <c r="O36" i="10" s="1"/>
  <c r="N76" i="8"/>
  <c r="N36" i="10" s="1"/>
  <c r="M76" i="8"/>
  <c r="M36" i="10" s="1"/>
  <c r="L76" i="8"/>
  <c r="L36" i="10" s="1"/>
  <c r="K76" i="8"/>
  <c r="K36" i="10" s="1"/>
  <c r="J76" i="8"/>
  <c r="J36" i="10" s="1"/>
  <c r="I76" i="8"/>
  <c r="I36" i="10" s="1"/>
  <c r="H76" i="8"/>
  <c r="H36" i="10" s="1"/>
  <c r="AJ73" i="8"/>
  <c r="AJ35" i="10" s="1"/>
  <c r="AI73" i="8"/>
  <c r="AI35" i="10" s="1"/>
  <c r="AH73" i="8"/>
  <c r="AH35" i="10" s="1"/>
  <c r="AG73" i="8"/>
  <c r="AG35" i="10" s="1"/>
  <c r="AF73" i="8"/>
  <c r="AF35" i="10" s="1"/>
  <c r="AE73" i="8"/>
  <c r="AE35" i="10" s="1"/>
  <c r="AD73" i="8"/>
  <c r="AD35" i="10" s="1"/>
  <c r="AC73" i="8"/>
  <c r="AC35" i="10" s="1"/>
  <c r="AB73" i="8"/>
  <c r="AB35" i="10" s="1"/>
  <c r="AA73" i="8"/>
  <c r="AA35" i="10" s="1"/>
  <c r="Z73" i="8"/>
  <c r="Z35" i="10" s="1"/>
  <c r="Y73" i="8"/>
  <c r="Y35" i="10" s="1"/>
  <c r="X73" i="8"/>
  <c r="X35" i="10" s="1"/>
  <c r="W73" i="8"/>
  <c r="W35" i="10" s="1"/>
  <c r="V73" i="8"/>
  <c r="V35" i="10" s="1"/>
  <c r="U73" i="8"/>
  <c r="U35" i="10" s="1"/>
  <c r="T73" i="8"/>
  <c r="T35" i="10" s="1"/>
  <c r="S73" i="8"/>
  <c r="S35" i="10" s="1"/>
  <c r="R73" i="8"/>
  <c r="R35" i="10" s="1"/>
  <c r="Q73" i="8"/>
  <c r="Q35" i="10" s="1"/>
  <c r="P73" i="8"/>
  <c r="P35" i="10" s="1"/>
  <c r="O73" i="8"/>
  <c r="N73" i="8"/>
  <c r="M73" i="8"/>
  <c r="L73" i="8"/>
  <c r="K73" i="8"/>
  <c r="K35" i="10" s="1"/>
  <c r="J73" i="8"/>
  <c r="J35" i="10" s="1"/>
  <c r="I73" i="8"/>
  <c r="I35" i="10" s="1"/>
  <c r="H73" i="8"/>
  <c r="H35" i="10" s="1"/>
  <c r="AJ70" i="8"/>
  <c r="AJ34" i="10" s="1"/>
  <c r="AI70" i="8"/>
  <c r="AI34" i="10" s="1"/>
  <c r="AH70" i="8"/>
  <c r="AH34" i="10" s="1"/>
  <c r="AG70" i="8"/>
  <c r="AG34" i="10" s="1"/>
  <c r="AF70" i="8"/>
  <c r="AF34" i="10" s="1"/>
  <c r="AE70" i="8"/>
  <c r="AE34" i="10" s="1"/>
  <c r="AD70" i="8"/>
  <c r="AD34" i="10" s="1"/>
  <c r="AC70" i="8"/>
  <c r="AC34" i="10" s="1"/>
  <c r="AB70" i="8"/>
  <c r="AB34" i="10" s="1"/>
  <c r="AA70" i="8"/>
  <c r="AA34" i="10" s="1"/>
  <c r="Z70" i="8"/>
  <c r="Z34" i="10" s="1"/>
  <c r="Y70" i="8"/>
  <c r="Y34" i="10" s="1"/>
  <c r="X70" i="8"/>
  <c r="X34" i="10" s="1"/>
  <c r="W70" i="8"/>
  <c r="W34" i="10" s="1"/>
  <c r="V70" i="8"/>
  <c r="V34" i="10" s="1"/>
  <c r="U70" i="8"/>
  <c r="U34" i="10" s="1"/>
  <c r="T70" i="8"/>
  <c r="T34" i="10" s="1"/>
  <c r="S70" i="8"/>
  <c r="S34" i="10" s="1"/>
  <c r="R70" i="8"/>
  <c r="R34" i="10" s="1"/>
  <c r="Q70" i="8"/>
  <c r="Q34" i="10" s="1"/>
  <c r="P70" i="8"/>
  <c r="P34" i="10" s="1"/>
  <c r="O70" i="8"/>
  <c r="O34" i="10" s="1"/>
  <c r="N70" i="8"/>
  <c r="N34" i="10" s="1"/>
  <c r="M70" i="8"/>
  <c r="L70" i="8"/>
  <c r="K70" i="8"/>
  <c r="K34" i="10" s="1"/>
  <c r="J70" i="8"/>
  <c r="J34" i="10" s="1"/>
  <c r="I70" i="8"/>
  <c r="I34" i="10" s="1"/>
  <c r="H70" i="8"/>
  <c r="H34" i="10" s="1"/>
  <c r="AJ67" i="8"/>
  <c r="AJ33" i="10" s="1"/>
  <c r="AI67" i="8"/>
  <c r="AI33" i="10" s="1"/>
  <c r="AH67" i="8"/>
  <c r="AH33" i="10" s="1"/>
  <c r="AG67" i="8"/>
  <c r="AG33" i="10" s="1"/>
  <c r="AF67" i="8"/>
  <c r="AF33" i="10" s="1"/>
  <c r="AE67" i="8"/>
  <c r="AE33" i="10" s="1"/>
  <c r="AD67" i="8"/>
  <c r="AD33" i="10" s="1"/>
  <c r="AC67" i="8"/>
  <c r="AC33" i="10" s="1"/>
  <c r="AB67" i="8"/>
  <c r="AB33" i="10" s="1"/>
  <c r="AA67" i="8"/>
  <c r="AA33" i="10" s="1"/>
  <c r="Z67" i="8"/>
  <c r="Z33" i="10" s="1"/>
  <c r="Y67" i="8"/>
  <c r="Y33" i="10" s="1"/>
  <c r="X67" i="8"/>
  <c r="X33" i="10" s="1"/>
  <c r="W67" i="8"/>
  <c r="W33" i="10" s="1"/>
  <c r="V67" i="8"/>
  <c r="V33" i="10" s="1"/>
  <c r="U67" i="8"/>
  <c r="U33" i="10" s="1"/>
  <c r="T67" i="8"/>
  <c r="T33" i="10" s="1"/>
  <c r="S67" i="8"/>
  <c r="S33" i="10" s="1"/>
  <c r="R67" i="8"/>
  <c r="R33" i="10" s="1"/>
  <c r="Q67" i="8"/>
  <c r="Q33" i="10" s="1"/>
  <c r="P67" i="8"/>
  <c r="P33" i="10" s="1"/>
  <c r="O67" i="8"/>
  <c r="O33" i="10" s="1"/>
  <c r="N67" i="8"/>
  <c r="N33" i="10" s="1"/>
  <c r="M67" i="8"/>
  <c r="M33" i="10" s="1"/>
  <c r="L67" i="8"/>
  <c r="L33" i="10" s="1"/>
  <c r="K67" i="8"/>
  <c r="K33" i="10" s="1"/>
  <c r="J67" i="8"/>
  <c r="J33" i="10" s="1"/>
  <c r="I67" i="8"/>
  <c r="I33" i="10" s="1"/>
  <c r="H67" i="8"/>
  <c r="H33" i="10" s="1"/>
  <c r="AJ64" i="8"/>
  <c r="AJ32" i="10" s="1"/>
  <c r="AI64" i="8"/>
  <c r="AI32" i="10" s="1"/>
  <c r="AH64" i="8"/>
  <c r="AH32" i="10" s="1"/>
  <c r="AG64" i="8"/>
  <c r="AG32" i="10" s="1"/>
  <c r="AF64" i="8"/>
  <c r="AF32" i="10" s="1"/>
  <c r="AE64" i="8"/>
  <c r="AE32" i="10" s="1"/>
  <c r="AD64" i="8"/>
  <c r="AD32" i="10" s="1"/>
  <c r="AC64" i="8"/>
  <c r="AC32" i="10" s="1"/>
  <c r="AB64" i="8"/>
  <c r="AB32" i="10" s="1"/>
  <c r="AA64" i="8"/>
  <c r="AA32" i="10" s="1"/>
  <c r="Z64" i="8"/>
  <c r="Z32" i="10" s="1"/>
  <c r="Y64" i="8"/>
  <c r="Y32" i="10" s="1"/>
  <c r="X64" i="8"/>
  <c r="X32" i="10" s="1"/>
  <c r="W64" i="8"/>
  <c r="W32" i="10" s="1"/>
  <c r="V64" i="8"/>
  <c r="V32" i="10" s="1"/>
  <c r="U64" i="8"/>
  <c r="U32" i="10" s="1"/>
  <c r="T64" i="8"/>
  <c r="T32" i="10" s="1"/>
  <c r="S64" i="8"/>
  <c r="S32" i="10" s="1"/>
  <c r="R64" i="8"/>
  <c r="R32" i="10" s="1"/>
  <c r="Q64" i="8"/>
  <c r="Q32" i="10" s="1"/>
  <c r="P64" i="8"/>
  <c r="P32" i="10" s="1"/>
  <c r="O64" i="8"/>
  <c r="O32" i="10" s="1"/>
  <c r="N64" i="8"/>
  <c r="N32" i="10" s="1"/>
  <c r="M64" i="8"/>
  <c r="M32" i="10" s="1"/>
  <c r="L64" i="8"/>
  <c r="L32" i="10" s="1"/>
  <c r="K64" i="8"/>
  <c r="K32" i="10" s="1"/>
  <c r="J64" i="8"/>
  <c r="J32" i="10" s="1"/>
  <c r="I64" i="8"/>
  <c r="I32" i="10" s="1"/>
  <c r="H64" i="8"/>
  <c r="H32" i="10" s="1"/>
  <c r="AJ61" i="8"/>
  <c r="AJ30" i="10" s="1"/>
  <c r="AI61" i="8"/>
  <c r="AI30" i="10" s="1"/>
  <c r="AH61" i="8"/>
  <c r="AH30" i="10" s="1"/>
  <c r="AG61" i="8"/>
  <c r="AG30" i="10" s="1"/>
  <c r="AF61" i="8"/>
  <c r="AF30" i="10" s="1"/>
  <c r="AE61" i="8"/>
  <c r="AE30" i="10" s="1"/>
  <c r="AD61" i="8"/>
  <c r="AD30" i="10" s="1"/>
  <c r="AC61" i="8"/>
  <c r="AC30" i="10" s="1"/>
  <c r="AB61" i="8"/>
  <c r="AB30" i="10" s="1"/>
  <c r="AA61" i="8"/>
  <c r="AA30" i="10" s="1"/>
  <c r="Z61" i="8"/>
  <c r="Z30" i="10" s="1"/>
  <c r="Y61" i="8"/>
  <c r="Y30" i="10" s="1"/>
  <c r="X61" i="8"/>
  <c r="X30" i="10" s="1"/>
  <c r="W61" i="8"/>
  <c r="W30" i="10" s="1"/>
  <c r="V61" i="8"/>
  <c r="V30" i="10" s="1"/>
  <c r="U61" i="8"/>
  <c r="U30" i="10" s="1"/>
  <c r="T61" i="8"/>
  <c r="T30" i="10" s="1"/>
  <c r="S61" i="8"/>
  <c r="S30" i="10" s="1"/>
  <c r="R61" i="8"/>
  <c r="R30" i="10" s="1"/>
  <c r="Q61" i="8"/>
  <c r="Q30" i="10" s="1"/>
  <c r="P61" i="8"/>
  <c r="P30" i="10" s="1"/>
  <c r="O61" i="8"/>
  <c r="O30" i="10" s="1"/>
  <c r="N61" i="8"/>
  <c r="N30" i="10" s="1"/>
  <c r="M61" i="8"/>
  <c r="M30" i="10" s="1"/>
  <c r="L61" i="8"/>
  <c r="L30" i="10" s="1"/>
  <c r="K61" i="8"/>
  <c r="K30" i="10" s="1"/>
  <c r="J61" i="8"/>
  <c r="J30" i="10" s="1"/>
  <c r="I61" i="8"/>
  <c r="I30" i="10" s="1"/>
  <c r="H61" i="8"/>
  <c r="H30" i="10" s="1"/>
  <c r="AJ58" i="8"/>
  <c r="AI58" i="8"/>
  <c r="AH58" i="8"/>
  <c r="AH6" i="10" s="1"/>
  <c r="AG58" i="8"/>
  <c r="AF58" i="8"/>
  <c r="AE58" i="8"/>
  <c r="AD58" i="8"/>
  <c r="AD6" i="10" s="1"/>
  <c r="AC58" i="8"/>
  <c r="AC6" i="10" s="1"/>
  <c r="AB58" i="8"/>
  <c r="AA58" i="8"/>
  <c r="AA6" i="10" s="1"/>
  <c r="Z58" i="8"/>
  <c r="Z6" i="10" s="1"/>
  <c r="Y58" i="8"/>
  <c r="X58" i="8"/>
  <c r="W58" i="8"/>
  <c r="V58" i="8"/>
  <c r="V6" i="10" s="1"/>
  <c r="U58" i="8"/>
  <c r="U6" i="10" s="1"/>
  <c r="T58" i="8"/>
  <c r="S58" i="8"/>
  <c r="S6" i="10" s="1"/>
  <c r="R58" i="8"/>
  <c r="R6" i="10" s="1"/>
  <c r="Q58" i="8"/>
  <c r="P58" i="8"/>
  <c r="O58" i="8"/>
  <c r="N58" i="8"/>
  <c r="M58" i="8"/>
  <c r="L58" i="8"/>
  <c r="K58" i="8"/>
  <c r="J58" i="8"/>
  <c r="I58" i="8"/>
  <c r="H58" i="8"/>
  <c r="AJ54" i="8"/>
  <c r="AI54" i="8"/>
  <c r="AH54" i="8"/>
  <c r="AH5" i="10" s="1"/>
  <c r="AG54" i="8"/>
  <c r="AF54" i="8"/>
  <c r="AF5" i="10" s="1"/>
  <c r="AE54" i="8"/>
  <c r="AE5" i="10" s="1"/>
  <c r="AD54" i="8"/>
  <c r="AC54" i="8"/>
  <c r="AB54" i="8"/>
  <c r="AA54" i="8"/>
  <c r="Z54" i="8"/>
  <c r="Z5" i="10" s="1"/>
  <c r="Y54" i="8"/>
  <c r="X54" i="8"/>
  <c r="X5" i="10" s="1"/>
  <c r="W54" i="8"/>
  <c r="V54" i="8"/>
  <c r="U54" i="8"/>
  <c r="T54" i="8"/>
  <c r="S54" i="8"/>
  <c r="R54" i="8"/>
  <c r="R5" i="10" s="1"/>
  <c r="Q54" i="8"/>
  <c r="P54" i="8"/>
  <c r="P5" i="10" s="1"/>
  <c r="O54" i="8"/>
  <c r="O5" i="10" s="1"/>
  <c r="N54" i="8"/>
  <c r="M54" i="8"/>
  <c r="L54" i="8"/>
  <c r="K54" i="8"/>
  <c r="J54" i="8"/>
  <c r="I54" i="8"/>
  <c r="H54" i="8"/>
  <c r="AJ51" i="8"/>
  <c r="AJ4" i="10" s="1"/>
  <c r="AI51" i="8"/>
  <c r="AH51" i="8"/>
  <c r="AH4" i="10" s="1"/>
  <c r="AG51" i="8"/>
  <c r="AG4" i="10" s="1"/>
  <c r="AF51" i="8"/>
  <c r="AF4" i="10" s="1"/>
  <c r="AE51" i="8"/>
  <c r="AD51" i="8"/>
  <c r="AD4" i="10" s="1"/>
  <c r="AC51" i="8"/>
  <c r="AC4" i="10" s="1"/>
  <c r="AB51" i="8"/>
  <c r="AB4" i="10" s="1"/>
  <c r="AA51" i="8"/>
  <c r="Z51" i="8"/>
  <c r="Z4" i="10" s="1"/>
  <c r="Y51" i="8"/>
  <c r="Y4" i="10" s="1"/>
  <c r="X51" i="8"/>
  <c r="X4" i="10" s="1"/>
  <c r="W51" i="8"/>
  <c r="W4" i="10" s="1"/>
  <c r="V51" i="8"/>
  <c r="V4" i="10" s="1"/>
  <c r="U51" i="8"/>
  <c r="U4" i="10" s="1"/>
  <c r="T51" i="8"/>
  <c r="T4" i="10" s="1"/>
  <c r="S51" i="8"/>
  <c r="S4" i="10" s="1"/>
  <c r="R51" i="8"/>
  <c r="R4" i="10" s="1"/>
  <c r="Q51" i="8"/>
  <c r="Q4" i="10" s="1"/>
  <c r="P51" i="8"/>
  <c r="P4" i="10" s="1"/>
  <c r="O51" i="8"/>
  <c r="N51" i="8"/>
  <c r="N4" i="10" s="1"/>
  <c r="M51" i="8"/>
  <c r="M4" i="10" s="1"/>
  <c r="L51" i="8"/>
  <c r="L4" i="10" s="1"/>
  <c r="K51" i="8"/>
  <c r="J51" i="8"/>
  <c r="J4" i="10" s="1"/>
  <c r="I51" i="8"/>
  <c r="I4" i="10" s="1"/>
  <c r="H51" i="8"/>
  <c r="H4" i="10" s="1"/>
  <c r="AJ48" i="8"/>
  <c r="AI48" i="8"/>
  <c r="AI3" i="10" s="1"/>
  <c r="AH48" i="8"/>
  <c r="AH3" i="10" s="1"/>
  <c r="AG48" i="8"/>
  <c r="AG3" i="10" s="1"/>
  <c r="AF48" i="8"/>
  <c r="AF3" i="10" s="1"/>
  <c r="AE48" i="8"/>
  <c r="AE3" i="10" s="1"/>
  <c r="AD48" i="8"/>
  <c r="AD3" i="10" s="1"/>
  <c r="AC48" i="8"/>
  <c r="AC3" i="10" s="1"/>
  <c r="AB48" i="8"/>
  <c r="AB3" i="10" s="1"/>
  <c r="AA48" i="8"/>
  <c r="AA3" i="10" s="1"/>
  <c r="Z48" i="8"/>
  <c r="Z3" i="10" s="1"/>
  <c r="Y48" i="8"/>
  <c r="Y3" i="10" s="1"/>
  <c r="X48" i="8"/>
  <c r="X3" i="10" s="1"/>
  <c r="W48" i="8"/>
  <c r="V48" i="8"/>
  <c r="V3" i="10" s="1"/>
  <c r="U48" i="8"/>
  <c r="U3" i="10" s="1"/>
  <c r="T48" i="8"/>
  <c r="S48" i="8"/>
  <c r="S3" i="10" s="1"/>
  <c r="R48" i="8"/>
  <c r="R3" i="10" s="1"/>
  <c r="Q48" i="8"/>
  <c r="Q3" i="10" s="1"/>
  <c r="P48" i="8"/>
  <c r="P3" i="10" s="1"/>
  <c r="O48" i="8"/>
  <c r="O3" i="10" s="1"/>
  <c r="N48" i="8"/>
  <c r="N3" i="10" s="1"/>
  <c r="M48" i="8"/>
  <c r="M3" i="10" s="1"/>
  <c r="L48" i="8"/>
  <c r="L3" i="10" s="1"/>
  <c r="K48" i="8"/>
  <c r="K3" i="10" s="1"/>
  <c r="J48" i="8"/>
  <c r="J3" i="10" s="1"/>
  <c r="I48" i="8"/>
  <c r="I3" i="10" s="1"/>
  <c r="H48" i="8"/>
  <c r="AJ44" i="8"/>
  <c r="AJ28" i="9" s="1"/>
  <c r="AI44" i="8"/>
  <c r="AI28" i="9" s="1"/>
  <c r="AH44" i="8"/>
  <c r="AH28" i="9" s="1"/>
  <c r="AG44" i="8"/>
  <c r="AG28" i="9" s="1"/>
  <c r="AF44" i="8"/>
  <c r="AF28" i="9" s="1"/>
  <c r="AE44" i="8"/>
  <c r="AE28" i="9" s="1"/>
  <c r="AD44" i="8"/>
  <c r="AD28" i="9" s="1"/>
  <c r="AC44" i="8"/>
  <c r="AC28" i="9" s="1"/>
  <c r="AB44" i="8"/>
  <c r="AB28" i="9" s="1"/>
  <c r="AA44" i="8"/>
  <c r="AA28" i="9" s="1"/>
  <c r="Z44" i="8"/>
  <c r="Z28" i="9" s="1"/>
  <c r="Y44" i="8"/>
  <c r="Y28" i="9" s="1"/>
  <c r="X44" i="8"/>
  <c r="X28" i="9" s="1"/>
  <c r="W44" i="8"/>
  <c r="W28" i="9" s="1"/>
  <c r="V44" i="8"/>
  <c r="V28" i="9" s="1"/>
  <c r="U44" i="8"/>
  <c r="U28" i="9" s="1"/>
  <c r="T44" i="8"/>
  <c r="T28" i="9" s="1"/>
  <c r="S44" i="8"/>
  <c r="S28" i="9" s="1"/>
  <c r="R44" i="8"/>
  <c r="R28" i="9" s="1"/>
  <c r="Q44" i="8"/>
  <c r="Q28" i="9" s="1"/>
  <c r="P44" i="8"/>
  <c r="P28" i="9" s="1"/>
  <c r="O44" i="8"/>
  <c r="O28" i="9" s="1"/>
  <c r="N44" i="8"/>
  <c r="N28" i="9" s="1"/>
  <c r="M44" i="8"/>
  <c r="M28" i="9" s="1"/>
  <c r="L44" i="8"/>
  <c r="L28" i="9" s="1"/>
  <c r="K44" i="8"/>
  <c r="K28" i="9" s="1"/>
  <c r="J44" i="8"/>
  <c r="J28" i="9" s="1"/>
  <c r="I44" i="8"/>
  <c r="I28" i="9" s="1"/>
  <c r="H44" i="8"/>
  <c r="H28" i="9" s="1"/>
  <c r="AJ41" i="8"/>
  <c r="AI41" i="8"/>
  <c r="AH41" i="8"/>
  <c r="AG41" i="8"/>
  <c r="AF41" i="8"/>
  <c r="AE41" i="8"/>
  <c r="AD41" i="8"/>
  <c r="AC41" i="8"/>
  <c r="AB41" i="8"/>
  <c r="AA41" i="8"/>
  <c r="Z41" i="8"/>
  <c r="Y41" i="8"/>
  <c r="X41" i="8"/>
  <c r="W41" i="8"/>
  <c r="V41" i="8"/>
  <c r="U41" i="8"/>
  <c r="T41" i="8"/>
  <c r="S41" i="8"/>
  <c r="R41" i="8"/>
  <c r="Q41" i="8"/>
  <c r="P41" i="8"/>
  <c r="O41" i="8"/>
  <c r="N41" i="8"/>
  <c r="M41" i="8"/>
  <c r="L41" i="8"/>
  <c r="K41" i="8"/>
  <c r="J41" i="8"/>
  <c r="I41" i="8"/>
  <c r="H41" i="8"/>
  <c r="AJ37" i="8"/>
  <c r="AJ31" i="10" s="1"/>
  <c r="AI37" i="8"/>
  <c r="AI31" i="10" s="1"/>
  <c r="AH37" i="8"/>
  <c r="AH31" i="10" s="1"/>
  <c r="AG37" i="8"/>
  <c r="AG31" i="10" s="1"/>
  <c r="AF37" i="8"/>
  <c r="AF31" i="10" s="1"/>
  <c r="AE37" i="8"/>
  <c r="AE31" i="10" s="1"/>
  <c r="AD37" i="8"/>
  <c r="AD31" i="10" s="1"/>
  <c r="AC37" i="8"/>
  <c r="AC31" i="10" s="1"/>
  <c r="AB37" i="8"/>
  <c r="AA37" i="8"/>
  <c r="AA31" i="10" s="1"/>
  <c r="Z37" i="8"/>
  <c r="Z31" i="10" s="1"/>
  <c r="Y37" i="8"/>
  <c r="Y31" i="10" s="1"/>
  <c r="X37" i="8"/>
  <c r="X31" i="10" s="1"/>
  <c r="W37" i="8"/>
  <c r="W31" i="10" s="1"/>
  <c r="V37" i="8"/>
  <c r="V31" i="10" s="1"/>
  <c r="U37" i="8"/>
  <c r="U31" i="10" s="1"/>
  <c r="T37" i="8"/>
  <c r="T31" i="10" s="1"/>
  <c r="S37" i="8"/>
  <c r="S31" i="10" s="1"/>
  <c r="R37" i="8"/>
  <c r="R31" i="10" s="1"/>
  <c r="Q37" i="8"/>
  <c r="Q31" i="10" s="1"/>
  <c r="P37" i="8"/>
  <c r="P31" i="10" s="1"/>
  <c r="O37" i="8"/>
  <c r="N37" i="8"/>
  <c r="N31" i="10" s="1"/>
  <c r="M37" i="8"/>
  <c r="M31" i="10" s="1"/>
  <c r="L37" i="8"/>
  <c r="L31" i="10" s="1"/>
  <c r="K37" i="8"/>
  <c r="K31" i="10" s="1"/>
  <c r="J37" i="8"/>
  <c r="J31" i="10" s="1"/>
  <c r="I37" i="8"/>
  <c r="I31" i="10" s="1"/>
  <c r="H37" i="8"/>
  <c r="H31" i="10" s="1"/>
  <c r="AJ34" i="8"/>
  <c r="AI34" i="8"/>
  <c r="AI37" i="10" s="1"/>
  <c r="AH34" i="8"/>
  <c r="AG34" i="8"/>
  <c r="AG37" i="10" s="1"/>
  <c r="AF34" i="8"/>
  <c r="AE34" i="8"/>
  <c r="AE37" i="10" s="1"/>
  <c r="AD34" i="8"/>
  <c r="AC34" i="8"/>
  <c r="AC37" i="10" s="1"/>
  <c r="AB34" i="8"/>
  <c r="AB37" i="10" s="1"/>
  <c r="AA34" i="8"/>
  <c r="AA37" i="10" s="1"/>
  <c r="Z34" i="8"/>
  <c r="Y34" i="8"/>
  <c r="Y37" i="10" s="1"/>
  <c r="X34" i="8"/>
  <c r="X37" i="10" s="1"/>
  <c r="W34" i="8"/>
  <c r="W37" i="10" s="1"/>
  <c r="V34" i="8"/>
  <c r="U34" i="8"/>
  <c r="U37" i="10" s="1"/>
  <c r="T34" i="8"/>
  <c r="S34" i="8"/>
  <c r="S37" i="10" s="1"/>
  <c r="R34" i="8"/>
  <c r="Q34" i="8"/>
  <c r="Q37" i="10" s="1"/>
  <c r="P34" i="8"/>
  <c r="P37" i="10" s="1"/>
  <c r="O34" i="8"/>
  <c r="O37" i="10" s="1"/>
  <c r="N34" i="8"/>
  <c r="M34" i="8"/>
  <c r="M37" i="10" s="1"/>
  <c r="K34" i="8"/>
  <c r="K37" i="10" s="1"/>
  <c r="J34" i="8"/>
  <c r="I34" i="8"/>
  <c r="I37" i="10" s="1"/>
  <c r="H34" i="8"/>
  <c r="B33"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AJ27" i="8"/>
  <c r="AJ17" i="9" s="1"/>
  <c r="AI27" i="8"/>
  <c r="AH27" i="8"/>
  <c r="AG27" i="8"/>
  <c r="AF27" i="8"/>
  <c r="AE27" i="8"/>
  <c r="AD27" i="8"/>
  <c r="AD17" i="9" s="1"/>
  <c r="AC27" i="8"/>
  <c r="AC17" i="9" s="1"/>
  <c r="AB27" i="8"/>
  <c r="AB17" i="9" s="1"/>
  <c r="AA27" i="8"/>
  <c r="Z27" i="8"/>
  <c r="Y27" i="8"/>
  <c r="X27" i="8"/>
  <c r="W27" i="8"/>
  <c r="V27" i="8"/>
  <c r="V17" i="9" s="1"/>
  <c r="U27" i="8"/>
  <c r="U17" i="9" s="1"/>
  <c r="T27" i="8"/>
  <c r="T17" i="9" s="1"/>
  <c r="S27" i="8"/>
  <c r="R27" i="8"/>
  <c r="Q27" i="8"/>
  <c r="P27" i="8"/>
  <c r="O27" i="8"/>
  <c r="N27" i="8"/>
  <c r="N17" i="9" s="1"/>
  <c r="M27" i="8"/>
  <c r="M17" i="9" s="1"/>
  <c r="L27" i="8"/>
  <c r="K27" i="8"/>
  <c r="J27" i="8"/>
  <c r="I27" i="8"/>
  <c r="H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AJ11" i="8"/>
  <c r="AI11" i="8"/>
  <c r="AH11" i="8"/>
  <c r="AG11" i="8"/>
  <c r="AF11" i="8"/>
  <c r="AE11" i="8"/>
  <c r="AD11" i="8"/>
  <c r="AC11" i="8"/>
  <c r="AB11" i="8"/>
  <c r="AA11" i="8"/>
  <c r="Z11" i="8"/>
  <c r="Y11" i="8"/>
  <c r="X11" i="8"/>
  <c r="W11" i="8"/>
  <c r="V11" i="8"/>
  <c r="U11" i="8"/>
  <c r="T11" i="8"/>
  <c r="S11" i="8"/>
  <c r="R11" i="8"/>
  <c r="Q11" i="8"/>
  <c r="P11" i="8"/>
  <c r="O11" i="8"/>
  <c r="N11" i="8"/>
  <c r="M11" i="8"/>
  <c r="L11" i="8"/>
  <c r="K11" i="8"/>
  <c r="K8" i="9" s="1"/>
  <c r="J11" i="8"/>
  <c r="J8" i="9" s="1"/>
  <c r="I11" i="8"/>
  <c r="I8" i="9" s="1"/>
  <c r="H11" i="8"/>
  <c r="H8" i="9" s="1"/>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L5" i="8"/>
  <c r="K5" i="8"/>
  <c r="J5" i="8"/>
  <c r="I5" i="8"/>
  <c r="H5" i="8"/>
  <c r="B5" i="8"/>
  <c r="B8" i="8" s="1"/>
  <c r="B11" i="8" s="1"/>
  <c r="B17" i="8" s="1"/>
  <c r="B20" i="8" s="1"/>
  <c r="B21" i="8" s="1"/>
  <c r="B24" i="8" s="1"/>
  <c r="AJ8" i="6"/>
  <c r="AF21" i="2" s="1"/>
  <c r="AI8" i="6"/>
  <c r="AE21" i="2" s="1"/>
  <c r="AH8" i="6"/>
  <c r="AD21" i="2" s="1"/>
  <c r="AG8" i="6"/>
  <c r="AC21" i="2" s="1"/>
  <c r="AF8" i="6"/>
  <c r="AB21" i="2" s="1"/>
  <c r="AE8" i="6"/>
  <c r="AA21" i="2" s="1"/>
  <c r="AD8" i="6"/>
  <c r="Z21" i="2" s="1"/>
  <c r="AC8" i="6"/>
  <c r="Y21" i="2" s="1"/>
  <c r="AB8" i="6"/>
  <c r="X21" i="2" s="1"/>
  <c r="AA8" i="6"/>
  <c r="W21" i="2" s="1"/>
  <c r="Z8" i="6"/>
  <c r="V21" i="2" s="1"/>
  <c r="Y8" i="6"/>
  <c r="U21" i="2" s="1"/>
  <c r="X8" i="6"/>
  <c r="T21" i="2" s="1"/>
  <c r="W8" i="6"/>
  <c r="S21" i="2" s="1"/>
  <c r="V8" i="6"/>
  <c r="R21" i="2" s="1"/>
  <c r="U8" i="6"/>
  <c r="Q21" i="2" s="1"/>
  <c r="T8" i="6"/>
  <c r="P21" i="2" s="1"/>
  <c r="S8" i="6"/>
  <c r="O21" i="2" s="1"/>
  <c r="R8" i="6"/>
  <c r="N21" i="2" s="1"/>
  <c r="Q8" i="6"/>
  <c r="M21" i="2" s="1"/>
  <c r="P8" i="6"/>
  <c r="L21" i="2" s="1"/>
  <c r="O8" i="6"/>
  <c r="K21" i="2" s="1"/>
  <c r="N8" i="6"/>
  <c r="J21" i="2" s="1"/>
  <c r="M8" i="6"/>
  <c r="I21" i="2" s="1"/>
  <c r="L8" i="6"/>
  <c r="H21" i="2" s="1"/>
  <c r="K8" i="6"/>
  <c r="G21" i="2" s="1"/>
  <c r="J8" i="6"/>
  <c r="F21" i="2" s="1"/>
  <c r="I8" i="6"/>
  <c r="E21" i="2" s="1"/>
  <c r="H8" i="6"/>
  <c r="D21" i="2" s="1"/>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Q8" i="2"/>
  <c r="AE10" i="2"/>
  <c r="AC10" i="2"/>
  <c r="Y10" i="2"/>
  <c r="V10" i="2"/>
  <c r="R10" i="2"/>
  <c r="O10" i="2"/>
  <c r="N10" i="2"/>
  <c r="M10" i="2"/>
  <c r="J10" i="2"/>
  <c r="F10" i="2"/>
  <c r="AJ23" i="4"/>
  <c r="AJ21" i="4" s="1"/>
  <c r="AI23" i="4"/>
  <c r="AI21" i="4" s="1"/>
  <c r="AH23" i="4"/>
  <c r="AH21" i="4" s="1"/>
  <c r="AG23" i="4"/>
  <c r="AG21" i="4" s="1"/>
  <c r="AF23" i="4"/>
  <c r="AF21" i="4" s="1"/>
  <c r="AE23" i="4"/>
  <c r="AE21" i="4" s="1"/>
  <c r="AD23" i="4"/>
  <c r="AD21" i="4" s="1"/>
  <c r="AC23" i="4"/>
  <c r="AC21" i="4" s="1"/>
  <c r="AB23" i="4"/>
  <c r="AB21" i="4" s="1"/>
  <c r="AA23" i="4"/>
  <c r="AA21" i="4" s="1"/>
  <c r="Z23" i="4"/>
  <c r="Z21" i="4" s="1"/>
  <c r="Y23" i="4"/>
  <c r="Y21" i="4" s="1"/>
  <c r="X23" i="4"/>
  <c r="X21" i="4" s="1"/>
  <c r="W23" i="4"/>
  <c r="W21" i="4" s="1"/>
  <c r="V23" i="4"/>
  <c r="V21" i="4" s="1"/>
  <c r="U23" i="4"/>
  <c r="U21" i="4" s="1"/>
  <c r="T21" i="4"/>
  <c r="S21" i="4"/>
  <c r="R21" i="4"/>
  <c r="Q21" i="4"/>
  <c r="P21" i="4"/>
  <c r="O23" i="4"/>
  <c r="O21" i="4" s="1"/>
  <c r="N23" i="4"/>
  <c r="N21" i="4" s="1"/>
  <c r="M23" i="4"/>
  <c r="M21" i="4" s="1"/>
  <c r="L23" i="4"/>
  <c r="L21" i="4" s="1"/>
  <c r="K23" i="4"/>
  <c r="K21" i="4" s="1"/>
  <c r="J23" i="4"/>
  <c r="J21" i="4" s="1"/>
  <c r="I23" i="4"/>
  <c r="I21" i="4" s="1"/>
  <c r="H23" i="4"/>
  <c r="H21" i="4" s="1"/>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I12" i="4"/>
  <c r="H12" i="4"/>
  <c r="AJ4" i="4"/>
  <c r="AI4" i="4"/>
  <c r="AH4" i="4"/>
  <c r="AG4" i="4"/>
  <c r="AF4" i="4"/>
  <c r="AE4" i="4"/>
  <c r="AD4" i="4"/>
  <c r="AC4" i="4"/>
  <c r="AB4" i="4"/>
  <c r="AA4" i="4"/>
  <c r="Z4" i="4"/>
  <c r="Y4" i="4"/>
  <c r="X4" i="4"/>
  <c r="W4" i="4"/>
  <c r="V4" i="4"/>
  <c r="U4" i="4"/>
  <c r="T4" i="4"/>
  <c r="S4" i="4"/>
  <c r="R4" i="4"/>
  <c r="Q4" i="4"/>
  <c r="P4" i="4"/>
  <c r="O4" i="4"/>
  <c r="N4" i="4"/>
  <c r="M4" i="4"/>
  <c r="L4" i="4"/>
  <c r="K4" i="4"/>
  <c r="J4" i="4"/>
  <c r="I4" i="4"/>
  <c r="H4" i="4"/>
  <c r="AA63" i="2"/>
  <c r="Z63" i="2"/>
  <c r="Y63" i="2"/>
  <c r="X63" i="2"/>
  <c r="W63" i="2"/>
  <c r="V63" i="2"/>
  <c r="U63" i="2"/>
  <c r="T63" i="2"/>
  <c r="S63" i="2"/>
  <c r="R63" i="2"/>
  <c r="Q63" i="2"/>
  <c r="P63" i="2"/>
  <c r="O63" i="2"/>
  <c r="N63" i="2"/>
  <c r="M63" i="2"/>
  <c r="L63" i="2"/>
  <c r="K63" i="2"/>
  <c r="J63" i="2"/>
  <c r="I63" i="2"/>
  <c r="H63" i="2"/>
  <c r="G63" i="2"/>
  <c r="F63" i="2"/>
  <c r="E63" i="2"/>
  <c r="D63" i="2"/>
  <c r="C63" i="2"/>
  <c r="AA28" i="2"/>
  <c r="Z28" i="2"/>
  <c r="Y28" i="2"/>
  <c r="W28" i="2"/>
  <c r="V28" i="2"/>
  <c r="U28" i="2"/>
  <c r="T28" i="2"/>
  <c r="S28" i="2"/>
  <c r="R28" i="2"/>
  <c r="Q28" i="2"/>
  <c r="P28" i="2"/>
  <c r="O28" i="2"/>
  <c r="N28" i="2"/>
  <c r="M28" i="2"/>
  <c r="L28" i="2"/>
  <c r="K28" i="2"/>
  <c r="J28" i="2"/>
  <c r="I28" i="2"/>
  <c r="H28" i="2"/>
  <c r="G28" i="2"/>
  <c r="F28" i="2"/>
  <c r="E28" i="2"/>
  <c r="D28" i="2"/>
  <c r="C28" i="2"/>
  <c r="F12" i="1"/>
  <c r="E12" i="1"/>
  <c r="W6" i="10" l="1"/>
  <c r="AE6" i="10"/>
  <c r="T5" i="10"/>
  <c r="AB5" i="10"/>
  <c r="AJ5" i="10"/>
  <c r="AI6" i="10"/>
  <c r="N5" i="10"/>
  <c r="V5" i="10"/>
  <c r="AD5" i="10"/>
  <c r="AD9" i="10" s="1"/>
  <c r="S5" i="10"/>
  <c r="S9" i="10" s="1"/>
  <c r="AA5" i="10"/>
  <c r="AI5" i="10"/>
  <c r="AI9" i="10" s="1"/>
  <c r="O35" i="10"/>
  <c r="O38" i="10" s="1"/>
  <c r="O6" i="10"/>
  <c r="O10" i="10" s="1"/>
  <c r="Q6" i="10"/>
  <c r="Q10" i="10" s="1"/>
  <c r="Y6" i="10"/>
  <c r="AG6" i="10"/>
  <c r="AJ6" i="10"/>
  <c r="N6" i="10"/>
  <c r="N35" i="10"/>
  <c r="T6" i="10"/>
  <c r="T10" i="10" s="1"/>
  <c r="AB6" i="10"/>
  <c r="AB10" i="10" s="1"/>
  <c r="X9" i="2" s="1"/>
  <c r="P6" i="10"/>
  <c r="P10" i="10" s="1"/>
  <c r="X6" i="10"/>
  <c r="X3" i="11" s="1"/>
  <c r="AF6" i="10"/>
  <c r="AF10" i="10" s="1"/>
  <c r="W5" i="10"/>
  <c r="W9" i="10" s="1"/>
  <c r="Q5" i="10"/>
  <c r="Q3" i="11" s="1"/>
  <c r="Y5" i="10"/>
  <c r="AG5" i="10"/>
  <c r="AG3" i="11" s="1"/>
  <c r="U5" i="10"/>
  <c r="AC5" i="10"/>
  <c r="AC3" i="11" s="1"/>
  <c r="M5" i="10"/>
  <c r="M34" i="10"/>
  <c r="M6" i="10"/>
  <c r="M35" i="10"/>
  <c r="L35" i="10"/>
  <c r="L6" i="10"/>
  <c r="L34" i="10"/>
  <c r="L5" i="10"/>
  <c r="H4" i="8"/>
  <c r="J4" i="8"/>
  <c r="I4" i="8"/>
  <c r="K4" i="8"/>
  <c r="AS3" i="14"/>
  <c r="AR2" i="14"/>
  <c r="S8" i="9"/>
  <c r="S4" i="8"/>
  <c r="AA8" i="9"/>
  <c r="AA4" i="8"/>
  <c r="AI8" i="9"/>
  <c r="AI4" i="8"/>
  <c r="L8" i="9"/>
  <c r="L4" i="8"/>
  <c r="T8" i="9"/>
  <c r="T4" i="8"/>
  <c r="AB8" i="9"/>
  <c r="AB4" i="8"/>
  <c r="AJ8" i="9"/>
  <c r="AJ4" i="8"/>
  <c r="M8" i="9"/>
  <c r="M4" i="8"/>
  <c r="U8" i="9"/>
  <c r="U4" i="8"/>
  <c r="AC8" i="9"/>
  <c r="AC4" i="8"/>
  <c r="N8" i="9"/>
  <c r="N4" i="8"/>
  <c r="V8" i="9"/>
  <c r="V4" i="8"/>
  <c r="AD8" i="9"/>
  <c r="AD4" i="8"/>
  <c r="W8" i="9"/>
  <c r="W4" i="8"/>
  <c r="X8" i="9"/>
  <c r="X4" i="8"/>
  <c r="Q8" i="9"/>
  <c r="Q4" i="8"/>
  <c r="Y8" i="9"/>
  <c r="Y4" i="8"/>
  <c r="AG8" i="9"/>
  <c r="AG4" i="8"/>
  <c r="O8" i="9"/>
  <c r="O4" i="8"/>
  <c r="AE8" i="9"/>
  <c r="AE4" i="8"/>
  <c r="P8" i="9"/>
  <c r="P4" i="8"/>
  <c r="AF8" i="9"/>
  <c r="AF4" i="8"/>
  <c r="R8" i="9"/>
  <c r="R4" i="8"/>
  <c r="Z8" i="9"/>
  <c r="Z4" i="8"/>
  <c r="AH8" i="9"/>
  <c r="AH4" i="8"/>
  <c r="AH20" i="8"/>
  <c r="AH13" i="9" s="1"/>
  <c r="O9" i="10"/>
  <c r="O13" i="10" s="1"/>
  <c r="H27" i="9"/>
  <c r="I43" i="10"/>
  <c r="I61" i="10" s="1"/>
  <c r="H59" i="10"/>
  <c r="H61" i="10"/>
  <c r="K4" i="9"/>
  <c r="O4" i="9"/>
  <c r="S4" i="9"/>
  <c r="W4" i="9"/>
  <c r="AA4" i="9"/>
  <c r="AE4" i="9"/>
  <c r="AI4" i="9"/>
  <c r="J33" i="8"/>
  <c r="Z33" i="8"/>
  <c r="AH33" i="8"/>
  <c r="Z7" i="10"/>
  <c r="AH7" i="10"/>
  <c r="S27" i="9"/>
  <c r="AE27" i="9"/>
  <c r="I27" i="9"/>
  <c r="M27" i="9"/>
  <c r="Q27" i="9"/>
  <c r="U27" i="9"/>
  <c r="Y27" i="9"/>
  <c r="AC27" i="9"/>
  <c r="AG27" i="9"/>
  <c r="K27" i="9"/>
  <c r="W27" i="9"/>
  <c r="AI27" i="9"/>
  <c r="J27" i="9"/>
  <c r="N27" i="9"/>
  <c r="R27" i="9"/>
  <c r="V27" i="9"/>
  <c r="Z27" i="9"/>
  <c r="AD27" i="9"/>
  <c r="AH27" i="9"/>
  <c r="O27" i="9"/>
  <c r="AA27" i="9"/>
  <c r="L27" i="9"/>
  <c r="P27" i="9"/>
  <c r="T27" i="9"/>
  <c r="X27" i="9"/>
  <c r="AB27" i="9"/>
  <c r="AF27" i="9"/>
  <c r="AJ27" i="9"/>
  <c r="AG4" i="9"/>
  <c r="AF33" i="8"/>
  <c r="AB7" i="10"/>
  <c r="S8" i="10"/>
  <c r="W8" i="10"/>
  <c r="N9" i="10"/>
  <c r="R9" i="10"/>
  <c r="V9" i="10"/>
  <c r="I10" i="10"/>
  <c r="I21" i="10" s="1"/>
  <c r="U10" i="10"/>
  <c r="Q9" i="2" s="1"/>
  <c r="Y10" i="10"/>
  <c r="AC10" i="10"/>
  <c r="Y9" i="2" s="1"/>
  <c r="AG10" i="10"/>
  <c r="N7" i="10"/>
  <c r="V7" i="10"/>
  <c r="AD7" i="10"/>
  <c r="I8" i="10"/>
  <c r="Y8" i="10"/>
  <c r="AB9" i="10"/>
  <c r="AJ9" i="10"/>
  <c r="W10" i="10"/>
  <c r="AE10" i="10"/>
  <c r="H4" i="9"/>
  <c r="L4" i="9"/>
  <c r="P4" i="9"/>
  <c r="T4" i="9"/>
  <c r="X4" i="9"/>
  <c r="AB4" i="9"/>
  <c r="AF4" i="9"/>
  <c r="AJ4" i="9"/>
  <c r="N8" i="10"/>
  <c r="V8" i="10"/>
  <c r="AD8" i="10"/>
  <c r="I9" i="10"/>
  <c r="AG9" i="10"/>
  <c r="AJ10" i="10"/>
  <c r="AF9" i="2" s="1"/>
  <c r="AE12" i="2"/>
  <c r="AH8" i="10"/>
  <c r="X10" i="10"/>
  <c r="T9" i="2" s="1"/>
  <c r="Q8" i="10"/>
  <c r="T9" i="10"/>
  <c r="J4" i="9"/>
  <c r="R4" i="9"/>
  <c r="Z4" i="9"/>
  <c r="AH4" i="9"/>
  <c r="M16" i="2"/>
  <c r="AF12" i="2"/>
  <c r="O17" i="9"/>
  <c r="AH9" i="10"/>
  <c r="Y4" i="9"/>
  <c r="N20" i="8"/>
  <c r="N13" i="9" s="1"/>
  <c r="AD20" i="8"/>
  <c r="AD13" i="9" s="1"/>
  <c r="Y20" i="8"/>
  <c r="Y13" i="9" s="1"/>
  <c r="U7" i="10"/>
  <c r="AE9" i="10"/>
  <c r="H20" i="4"/>
  <c r="AC12" i="2"/>
  <c r="AD12" i="2"/>
  <c r="J12" i="2"/>
  <c r="AG7" i="10"/>
  <c r="P8" i="10"/>
  <c r="AD10" i="2"/>
  <c r="AF10" i="2"/>
  <c r="AC8" i="2"/>
  <c r="AC16" i="2"/>
  <c r="AD10" i="10"/>
  <c r="Z9" i="2" s="1"/>
  <c r="AD16" i="2"/>
  <c r="AD8" i="2"/>
  <c r="AE16" i="2"/>
  <c r="AE8" i="2"/>
  <c r="AF16" i="2"/>
  <c r="AF8" i="2"/>
  <c r="AA10" i="10"/>
  <c r="W9" i="2" s="1"/>
  <c r="U4" i="9"/>
  <c r="Q20" i="8"/>
  <c r="Q13" i="9" s="1"/>
  <c r="AA16" i="2"/>
  <c r="X8" i="2"/>
  <c r="K17" i="9"/>
  <c r="S17" i="9"/>
  <c r="AA17" i="9"/>
  <c r="AI17" i="9"/>
  <c r="L12" i="2"/>
  <c r="G16" i="2"/>
  <c r="W12" i="2"/>
  <c r="E16" i="2"/>
  <c r="L20" i="8"/>
  <c r="L13" i="9" s="1"/>
  <c r="T20" i="8"/>
  <c r="T13" i="9" s="1"/>
  <c r="AB20" i="8"/>
  <c r="AB13" i="9" s="1"/>
  <c r="AJ20" i="8"/>
  <c r="AJ13" i="9" s="1"/>
  <c r="J17" i="9"/>
  <c r="Z17" i="9"/>
  <c r="AH17" i="9"/>
  <c r="Q7" i="10"/>
  <c r="AB8" i="10"/>
  <c r="AJ8" i="10"/>
  <c r="Z10" i="10"/>
  <c r="E10" i="2"/>
  <c r="M12" i="2"/>
  <c r="J37" i="10"/>
  <c r="J3" i="11" s="1"/>
  <c r="K10" i="10"/>
  <c r="K21" i="10" s="1"/>
  <c r="M4" i="9"/>
  <c r="AC4" i="9"/>
  <c r="AD40" i="8"/>
  <c r="J9" i="10"/>
  <c r="Z9" i="10"/>
  <c r="F8" i="2"/>
  <c r="S10" i="2"/>
  <c r="Z37" i="10"/>
  <c r="AD4" i="9"/>
  <c r="P16" i="2"/>
  <c r="H20" i="8"/>
  <c r="H13" i="9" s="1"/>
  <c r="P20" i="8"/>
  <c r="P13" i="9" s="1"/>
  <c r="X20" i="8"/>
  <c r="X13" i="9" s="1"/>
  <c r="AF20" i="8"/>
  <c r="AF13" i="9" s="1"/>
  <c r="O8" i="2"/>
  <c r="X10" i="2"/>
  <c r="AC8" i="10"/>
  <c r="X9" i="10"/>
  <c r="S10" i="10"/>
  <c r="AG20" i="8"/>
  <c r="AG13" i="9" s="1"/>
  <c r="AC38" i="10"/>
  <c r="P8" i="2"/>
  <c r="AH37" i="10"/>
  <c r="I17" i="9"/>
  <c r="Q17" i="9"/>
  <c r="Y17" i="9"/>
  <c r="AG17" i="9"/>
  <c r="Z12" i="2"/>
  <c r="E12" i="2"/>
  <c r="R20" i="8"/>
  <c r="R13" i="9" s="1"/>
  <c r="M20" i="8"/>
  <c r="M13" i="9" s="1"/>
  <c r="U20" i="8"/>
  <c r="U13" i="9" s="1"/>
  <c r="AC20" i="8"/>
  <c r="AC13" i="9" s="1"/>
  <c r="Z40" i="8"/>
  <c r="P47" i="8"/>
  <c r="O7" i="10"/>
  <c r="J8" i="10"/>
  <c r="R8" i="10"/>
  <c r="Z8" i="10"/>
  <c r="U9" i="10"/>
  <c r="H10" i="10"/>
  <c r="H21" i="10" s="1"/>
  <c r="S8" i="2"/>
  <c r="L16" i="2"/>
  <c r="AG8" i="10"/>
  <c r="K9" i="10"/>
  <c r="K38" i="10"/>
  <c r="G15" i="2" s="1"/>
  <c r="P17" i="9"/>
  <c r="AF17" i="9"/>
  <c r="X12" i="2"/>
  <c r="X16" i="2"/>
  <c r="I8" i="2"/>
  <c r="H37" i="10"/>
  <c r="H38" i="10" s="1"/>
  <c r="H33" i="8"/>
  <c r="S38" i="10"/>
  <c r="Y8" i="2"/>
  <c r="X7" i="10"/>
  <c r="AH10" i="10"/>
  <c r="I16" i="2"/>
  <c r="I12" i="2"/>
  <c r="Q12" i="2"/>
  <c r="Q16" i="2"/>
  <c r="Y16" i="2"/>
  <c r="Y12" i="2"/>
  <c r="G10" i="2"/>
  <c r="J8" i="2"/>
  <c r="R8" i="2"/>
  <c r="Z8" i="2"/>
  <c r="AB33" i="8"/>
  <c r="AB31" i="10"/>
  <c r="AG38" i="10"/>
  <c r="J7" i="10"/>
  <c r="D10" i="2"/>
  <c r="AB10" i="2"/>
  <c r="H17" i="9"/>
  <c r="J16" i="2"/>
  <c r="K7" i="10"/>
  <c r="S7" i="10"/>
  <c r="AA7" i="10"/>
  <c r="AI7" i="10"/>
  <c r="I10" i="2"/>
  <c r="D16" i="2"/>
  <c r="D12" i="2"/>
  <c r="T16" i="2"/>
  <c r="AB12" i="2"/>
  <c r="AB16" i="2"/>
  <c r="Z10" i="2"/>
  <c r="E8" i="2"/>
  <c r="M8" i="2"/>
  <c r="U8" i="2"/>
  <c r="Z16" i="2"/>
  <c r="AF37" i="10"/>
  <c r="K12" i="2"/>
  <c r="K16" i="2"/>
  <c r="S12" i="2"/>
  <c r="S16" i="2"/>
  <c r="AA12" i="2"/>
  <c r="Q10" i="2"/>
  <c r="D8" i="2"/>
  <c r="L8" i="2"/>
  <c r="T8" i="2"/>
  <c r="AB8" i="2"/>
  <c r="X17" i="9"/>
  <c r="J40" i="8"/>
  <c r="R40" i="8"/>
  <c r="AH40" i="8"/>
  <c r="U38" i="10"/>
  <c r="AA38" i="10"/>
  <c r="Y38" i="10"/>
  <c r="Y7" i="10"/>
  <c r="F16" i="2"/>
  <c r="F12" i="2"/>
  <c r="N16" i="2"/>
  <c r="N12" i="2"/>
  <c r="V16" i="2"/>
  <c r="V12" i="2"/>
  <c r="L10" i="2"/>
  <c r="T10" i="2"/>
  <c r="G8" i="2"/>
  <c r="X33" i="8"/>
  <c r="N33" i="8"/>
  <c r="N37" i="10"/>
  <c r="V33" i="8"/>
  <c r="V37" i="10"/>
  <c r="AD33" i="8"/>
  <c r="AD37" i="10"/>
  <c r="AB47" i="8"/>
  <c r="W47" i="8"/>
  <c r="W3" i="10"/>
  <c r="AE7" i="10"/>
  <c r="W8" i="2"/>
  <c r="P12" i="2"/>
  <c r="G12" i="2"/>
  <c r="W16" i="2"/>
  <c r="AE38" i="10"/>
  <c r="W10" i="2"/>
  <c r="T12" i="2"/>
  <c r="R10" i="10"/>
  <c r="R7" i="10"/>
  <c r="AI38" i="10"/>
  <c r="N4" i="9"/>
  <c r="V4" i="9"/>
  <c r="W17" i="9"/>
  <c r="AE17" i="9"/>
  <c r="R16" i="2"/>
  <c r="R12" i="2"/>
  <c r="P10" i="2"/>
  <c r="K8" i="2"/>
  <c r="AA8" i="2"/>
  <c r="N40" i="8"/>
  <c r="V40" i="8"/>
  <c r="M8" i="10"/>
  <c r="U8" i="10"/>
  <c r="H9" i="10"/>
  <c r="P9" i="10"/>
  <c r="AF9" i="10"/>
  <c r="AI10" i="10"/>
  <c r="I38" i="10"/>
  <c r="E15" i="2" s="1"/>
  <c r="Q38" i="10"/>
  <c r="I7" i="10"/>
  <c r="T37" i="10"/>
  <c r="T33" i="8"/>
  <c r="AJ37" i="10"/>
  <c r="AJ33" i="8"/>
  <c r="O31" i="10"/>
  <c r="O33" i="8"/>
  <c r="T47" i="8"/>
  <c r="T3" i="10"/>
  <c r="AJ47" i="8"/>
  <c r="AJ3" i="10"/>
  <c r="AJ7" i="10" s="1"/>
  <c r="O47" i="8"/>
  <c r="O4" i="10"/>
  <c r="O8" i="10" s="1"/>
  <c r="AE47" i="8"/>
  <c r="AE4" i="10"/>
  <c r="AE8" i="10" s="1"/>
  <c r="I4" i="9"/>
  <c r="Q4" i="9"/>
  <c r="R17" i="9"/>
  <c r="U16" i="2"/>
  <c r="U12" i="2"/>
  <c r="K10" i="2"/>
  <c r="AA10" i="2"/>
  <c r="N8" i="2"/>
  <c r="V8" i="2"/>
  <c r="W33" i="8"/>
  <c r="P33" i="8"/>
  <c r="M7" i="10"/>
  <c r="AC7" i="10"/>
  <c r="X8" i="10"/>
  <c r="AF8" i="10"/>
  <c r="V10" i="10"/>
  <c r="J10" i="10"/>
  <c r="J21" i="10" s="1"/>
  <c r="O16" i="2"/>
  <c r="K20" i="8"/>
  <c r="K13" i="9" s="1"/>
  <c r="S20" i="8"/>
  <c r="S13" i="9" s="1"/>
  <c r="AA20" i="8"/>
  <c r="AA13" i="9" s="1"/>
  <c r="AI20" i="8"/>
  <c r="AI13" i="9" s="1"/>
  <c r="V20" i="8"/>
  <c r="V13" i="9" s="1"/>
  <c r="AE33" i="8"/>
  <c r="U3" i="11"/>
  <c r="AA9" i="10"/>
  <c r="O12" i="2"/>
  <c r="H8" i="10"/>
  <c r="I20" i="8"/>
  <c r="I13" i="9" s="1"/>
  <c r="L17" i="9"/>
  <c r="R33" i="8"/>
  <c r="R37" i="10"/>
  <c r="H47" i="8"/>
  <c r="H3" i="10"/>
  <c r="H7" i="10" s="1"/>
  <c r="X47" i="8"/>
  <c r="AF47" i="8"/>
  <c r="K47" i="8"/>
  <c r="S47" i="8"/>
  <c r="AA47" i="8"/>
  <c r="AI47" i="8"/>
  <c r="AI4" i="10"/>
  <c r="AI8" i="10" s="1"/>
  <c r="K4" i="10"/>
  <c r="K8" i="10" s="1"/>
  <c r="AA4" i="10"/>
  <c r="AA8" i="10" s="1"/>
  <c r="O20" i="8"/>
  <c r="O13" i="9" s="1"/>
  <c r="W20" i="8"/>
  <c r="W13" i="9" s="1"/>
  <c r="AE20" i="8"/>
  <c r="AE13" i="9" s="1"/>
  <c r="J20" i="8"/>
  <c r="J13" i="9" s="1"/>
  <c r="Z20" i="8"/>
  <c r="Z13" i="9" s="1"/>
  <c r="I3" i="11"/>
  <c r="T8" i="10"/>
  <c r="U10" i="2"/>
  <c r="H16" i="2"/>
  <c r="H12" i="2"/>
  <c r="H8" i="2"/>
  <c r="H10" i="2"/>
  <c r="L47" i="8"/>
  <c r="L8" i="10"/>
  <c r="L7" i="10"/>
  <c r="W38" i="10"/>
  <c r="P7" i="10"/>
  <c r="AF7" i="10"/>
  <c r="P38" i="10"/>
  <c r="X38" i="10"/>
  <c r="AB38" i="10"/>
  <c r="H62" i="10"/>
  <c r="Q40" i="8"/>
  <c r="AG40" i="8"/>
  <c r="K33" i="8"/>
  <c r="S33" i="8"/>
  <c r="AA33" i="8"/>
  <c r="AI33" i="8"/>
  <c r="K40" i="8"/>
  <c r="O40" i="8"/>
  <c r="S40" i="8"/>
  <c r="W40" i="8"/>
  <c r="AA40" i="8"/>
  <c r="AE40" i="8"/>
  <c r="AI40" i="8"/>
  <c r="J47" i="8"/>
  <c r="N47" i="8"/>
  <c r="R47" i="8"/>
  <c r="V47" i="8"/>
  <c r="Z47" i="8"/>
  <c r="AD47" i="8"/>
  <c r="AH47" i="8"/>
  <c r="I40" i="8"/>
  <c r="M40" i="8"/>
  <c r="U40" i="8"/>
  <c r="Y40" i="8"/>
  <c r="AC40" i="8"/>
  <c r="B27" i="8"/>
  <c r="B30" i="8" s="1"/>
  <c r="I33" i="8"/>
  <c r="M33" i="8"/>
  <c r="Q33" i="8"/>
  <c r="U33" i="8"/>
  <c r="Y33" i="8"/>
  <c r="AC33" i="8"/>
  <c r="AG33" i="8"/>
  <c r="H40" i="8"/>
  <c r="L40" i="8"/>
  <c r="P40" i="8"/>
  <c r="T40" i="8"/>
  <c r="X40" i="8"/>
  <c r="AB40" i="8"/>
  <c r="AF40" i="8"/>
  <c r="AJ40" i="8"/>
  <c r="B40" i="8"/>
  <c r="B34" i="8"/>
  <c r="B37" i="8" s="1"/>
  <c r="I47" i="8"/>
  <c r="M47" i="8"/>
  <c r="Q47" i="8"/>
  <c r="U47" i="8"/>
  <c r="Y47" i="8"/>
  <c r="AC47" i="8"/>
  <c r="AG47" i="8"/>
  <c r="AB3" i="11" l="1"/>
  <c r="Y3" i="11"/>
  <c r="N10" i="10"/>
  <c r="N21" i="10" s="1"/>
  <c r="S3" i="11"/>
  <c r="O17" i="2" s="1"/>
  <c r="Y9" i="10"/>
  <c r="T11" i="2"/>
  <c r="X13" i="10"/>
  <c r="O11" i="2"/>
  <c r="S13" i="10"/>
  <c r="U11" i="2"/>
  <c r="Y13" i="10"/>
  <c r="X11" i="2"/>
  <c r="AB13" i="10"/>
  <c r="AB11" i="2"/>
  <c r="AF13" i="10"/>
  <c r="AC9" i="10"/>
  <c r="Y17" i="2" s="1"/>
  <c r="AA11" i="2"/>
  <c r="AE13" i="10"/>
  <c r="E11" i="2"/>
  <c r="I13" i="10"/>
  <c r="M10" i="10"/>
  <c r="L11" i="2"/>
  <c r="P13" i="10"/>
  <c r="G11" i="2"/>
  <c r="K13" i="10"/>
  <c r="S11" i="2"/>
  <c r="W13" i="10"/>
  <c r="W11" i="2"/>
  <c r="AA13" i="10"/>
  <c r="D11" i="2"/>
  <c r="H13" i="10"/>
  <c r="K9" i="2"/>
  <c r="O21" i="10"/>
  <c r="Q11" i="2"/>
  <c r="U13" i="10"/>
  <c r="Z11" i="2"/>
  <c r="AD13" i="10"/>
  <c r="V11" i="2"/>
  <c r="Z13" i="10"/>
  <c r="AE11" i="2"/>
  <c r="AI13" i="10"/>
  <c r="F11" i="2"/>
  <c r="J13" i="10"/>
  <c r="N11" i="2"/>
  <c r="R13" i="10"/>
  <c r="R11" i="2"/>
  <c r="V13" i="10"/>
  <c r="P3" i="11"/>
  <c r="L17" i="2" s="1"/>
  <c r="AD11" i="2"/>
  <c r="AH13" i="10"/>
  <c r="P11" i="2"/>
  <c r="T13" i="10"/>
  <c r="AC11" i="2"/>
  <c r="AG13" i="10"/>
  <c r="AF11" i="2"/>
  <c r="AJ13" i="10"/>
  <c r="J11" i="2"/>
  <c r="N13" i="10"/>
  <c r="Q9" i="10"/>
  <c r="L9" i="10"/>
  <c r="L10" i="10"/>
  <c r="L21" i="10" s="1"/>
  <c r="M9" i="10"/>
  <c r="T15" i="2"/>
  <c r="Y15" i="2"/>
  <c r="L15" i="2"/>
  <c r="AE15" i="2"/>
  <c r="U15" i="2"/>
  <c r="Q15" i="2"/>
  <c r="O15" i="2"/>
  <c r="S15" i="2"/>
  <c r="W15" i="2"/>
  <c r="AC15" i="2"/>
  <c r="K15" i="2"/>
  <c r="M15" i="2"/>
  <c r="AA15" i="2"/>
  <c r="X15" i="2"/>
  <c r="M3" i="11"/>
  <c r="M38" i="10"/>
  <c r="N3" i="11"/>
  <c r="AH38" i="10"/>
  <c r="Z38" i="10"/>
  <c r="R38" i="10"/>
  <c r="AJ38" i="10"/>
  <c r="T38" i="10"/>
  <c r="AD38" i="10"/>
  <c r="V3" i="11"/>
  <c r="AF3" i="11"/>
  <c r="I62" i="10"/>
  <c r="AS2" i="14"/>
  <c r="AT3" i="14"/>
  <c r="I59" i="10"/>
  <c r="J43" i="10"/>
  <c r="J62" i="10" s="1"/>
  <c r="I53" i="10"/>
  <c r="I39" i="10" s="1"/>
  <c r="K11" i="2"/>
  <c r="V13" i="2"/>
  <c r="AH3" i="11"/>
  <c r="I20" i="4"/>
  <c r="I21" i="9" s="1"/>
  <c r="I4" i="11" s="1"/>
  <c r="I5" i="11" s="1"/>
  <c r="H21" i="9"/>
  <c r="H4" i="11" s="1"/>
  <c r="H5" i="11" s="1"/>
  <c r="D6" i="2" s="1"/>
  <c r="U9" i="2"/>
  <c r="E9" i="2"/>
  <c r="AD13" i="2"/>
  <c r="R13" i="2"/>
  <c r="Z13" i="2"/>
  <c r="E13" i="2"/>
  <c r="O13" i="2"/>
  <c r="U13" i="2"/>
  <c r="X13" i="2"/>
  <c r="AA9" i="2"/>
  <c r="N29" i="10"/>
  <c r="Y29" i="10"/>
  <c r="AC9" i="2"/>
  <c r="J13" i="2"/>
  <c r="AD29" i="10"/>
  <c r="M9" i="2"/>
  <c r="V38" i="10"/>
  <c r="P29" i="10"/>
  <c r="K13" i="2"/>
  <c r="L9" i="2"/>
  <c r="H4" i="6"/>
  <c r="H5" i="6" s="1"/>
  <c r="D5" i="2" s="1"/>
  <c r="AB29" i="10"/>
  <c r="W29" i="10"/>
  <c r="P9" i="2"/>
  <c r="S9" i="2"/>
  <c r="AD3" i="11"/>
  <c r="N13" i="2"/>
  <c r="AJ29" i="10"/>
  <c r="AE29" i="10"/>
  <c r="L13" i="2"/>
  <c r="AC18" i="2"/>
  <c r="T29" i="10"/>
  <c r="Q29" i="10"/>
  <c r="AH29" i="10"/>
  <c r="AG29" i="10"/>
  <c r="I29" i="10"/>
  <c r="AA29" i="10"/>
  <c r="D9" i="2"/>
  <c r="Y13" i="2"/>
  <c r="Q13" i="2"/>
  <c r="M18" i="2"/>
  <c r="T20" i="4"/>
  <c r="T21" i="9" s="1"/>
  <c r="T4" i="11" s="1"/>
  <c r="P20" i="4"/>
  <c r="P21" i="9" s="1"/>
  <c r="P4" i="11" s="1"/>
  <c r="L20" i="4"/>
  <c r="L21" i="9" s="1"/>
  <c r="L4" i="11" s="1"/>
  <c r="O20" i="4"/>
  <c r="O21" i="9" s="1"/>
  <c r="O4" i="11" s="1"/>
  <c r="AF20" i="4"/>
  <c r="AF21" i="9" s="1"/>
  <c r="AF4" i="11" s="1"/>
  <c r="AB20" i="4"/>
  <c r="AB21" i="9" s="1"/>
  <c r="AB4" i="11" s="1"/>
  <c r="X20" i="4"/>
  <c r="X21" i="9" s="1"/>
  <c r="X4" i="11" s="1"/>
  <c r="S20" i="4"/>
  <c r="S21" i="9" s="1"/>
  <c r="S4" i="11" s="1"/>
  <c r="AG20" i="4"/>
  <c r="AG21" i="9" s="1"/>
  <c r="AG4" i="11" s="1"/>
  <c r="AI20" i="4"/>
  <c r="AI21" i="9" s="1"/>
  <c r="AI4" i="11" s="1"/>
  <c r="AE20" i="4"/>
  <c r="AE21" i="9" s="1"/>
  <c r="AE4" i="11" s="1"/>
  <c r="AA20" i="4"/>
  <c r="AA21" i="9" s="1"/>
  <c r="AA4" i="11" s="1"/>
  <c r="W20" i="4"/>
  <c r="W21" i="9" s="1"/>
  <c r="W4" i="11" s="1"/>
  <c r="M20" i="4"/>
  <c r="M21" i="9" s="1"/>
  <c r="M4" i="11" s="1"/>
  <c r="R20" i="4"/>
  <c r="R21" i="9" s="1"/>
  <c r="R4" i="11" s="1"/>
  <c r="AF13" i="2"/>
  <c r="O9" i="2"/>
  <c r="J9" i="2"/>
  <c r="AD20" i="4"/>
  <c r="AD21" i="9" s="1"/>
  <c r="AD4" i="11" s="1"/>
  <c r="Z20" i="4"/>
  <c r="Z21" i="9" s="1"/>
  <c r="Z4" i="11" s="1"/>
  <c r="Y20" i="4"/>
  <c r="Y21" i="9" s="1"/>
  <c r="Y4" i="11" s="1"/>
  <c r="AD18" i="2"/>
  <c r="V20" i="4"/>
  <c r="V21" i="9" s="1"/>
  <c r="V4" i="11" s="1"/>
  <c r="N20" i="4"/>
  <c r="N21" i="9" s="1"/>
  <c r="N4" i="11" s="1"/>
  <c r="AJ20" i="4"/>
  <c r="AJ21" i="9" s="1"/>
  <c r="AJ4" i="11" s="1"/>
  <c r="Q20" i="4"/>
  <c r="Q21" i="9" s="1"/>
  <c r="Q4" i="11" s="1"/>
  <c r="AE13" i="2"/>
  <c r="N18" i="2"/>
  <c r="M13" i="2"/>
  <c r="AE18" i="2"/>
  <c r="AH20" i="4"/>
  <c r="AH21" i="9" s="1"/>
  <c r="AH4" i="11" s="1"/>
  <c r="AC20" i="4"/>
  <c r="AC21" i="9" s="1"/>
  <c r="AC4" i="11" s="1"/>
  <c r="U20" i="4"/>
  <c r="U21" i="9" s="1"/>
  <c r="U4" i="11" s="1"/>
  <c r="AF18" i="2"/>
  <c r="N38" i="10"/>
  <c r="R3" i="11"/>
  <c r="T3" i="11"/>
  <c r="J38" i="10"/>
  <c r="F15" i="2" s="1"/>
  <c r="U17" i="2"/>
  <c r="M17" i="2"/>
  <c r="Q17" i="2"/>
  <c r="AC13" i="2"/>
  <c r="AC17" i="2"/>
  <c r="S18" i="2"/>
  <c r="O18" i="2"/>
  <c r="Z29" i="10"/>
  <c r="S29" i="10"/>
  <c r="K29" i="10"/>
  <c r="E18" i="2"/>
  <c r="D18" i="2"/>
  <c r="AB9" i="2"/>
  <c r="AE9" i="2"/>
  <c r="P18" i="2"/>
  <c r="AD9" i="2"/>
  <c r="L18" i="2"/>
  <c r="K18" i="2"/>
  <c r="Z18" i="2"/>
  <c r="AF29" i="10"/>
  <c r="AJ3" i="11"/>
  <c r="V9" i="2"/>
  <c r="G9" i="2"/>
  <c r="J29" i="10"/>
  <c r="AB13" i="2"/>
  <c r="W18" i="2"/>
  <c r="AI3" i="11"/>
  <c r="AE17" i="2" s="1"/>
  <c r="AF38" i="10"/>
  <c r="X29" i="10"/>
  <c r="F9" i="2"/>
  <c r="E17" i="2"/>
  <c r="D13" i="2"/>
  <c r="AI29" i="10"/>
  <c r="G18" i="2"/>
  <c r="W13" i="2"/>
  <c r="T13" i="2"/>
  <c r="X17" i="2"/>
  <c r="V29" i="10"/>
  <c r="R9" i="2"/>
  <c r="O3" i="11"/>
  <c r="K17" i="2" s="1"/>
  <c r="X18" i="2"/>
  <c r="Z3" i="11"/>
  <c r="G13" i="2"/>
  <c r="J18" i="2"/>
  <c r="F13" i="2"/>
  <c r="I18" i="2"/>
  <c r="U29" i="10"/>
  <c r="R29" i="10"/>
  <c r="I13" i="2"/>
  <c r="T18" i="2"/>
  <c r="AA18" i="2"/>
  <c r="K3" i="11"/>
  <c r="G17" i="2" s="1"/>
  <c r="T7" i="10"/>
  <c r="P13" i="2" s="1"/>
  <c r="W3" i="11"/>
  <c r="W7" i="10"/>
  <c r="S13" i="2" s="1"/>
  <c r="U18" i="2"/>
  <c r="AB18" i="2"/>
  <c r="H18" i="2"/>
  <c r="O29" i="10"/>
  <c r="N9" i="2"/>
  <c r="F18" i="2"/>
  <c r="Q18" i="2"/>
  <c r="H3" i="11"/>
  <c r="D17" i="2" s="1"/>
  <c r="H29" i="10"/>
  <c r="R18" i="2"/>
  <c r="AA13" i="2"/>
  <c r="V18" i="2"/>
  <c r="AA3" i="11"/>
  <c r="W17" i="2" s="1"/>
  <c r="AE3" i="11"/>
  <c r="AA17" i="2" s="1"/>
  <c r="Y18" i="2"/>
  <c r="H13" i="2"/>
  <c r="H39" i="10"/>
  <c r="D15" i="2"/>
  <c r="T17" i="2"/>
  <c r="B41" i="8"/>
  <c r="B44" i="8" s="1"/>
  <c r="B47" i="8"/>
  <c r="B48" i="8" s="1"/>
  <c r="H9" i="2" l="1"/>
  <c r="V17" i="2"/>
  <c r="L29" i="10"/>
  <c r="AC29" i="10"/>
  <c r="H11" i="2"/>
  <c r="L13" i="10"/>
  <c r="M11" i="2"/>
  <c r="M19" i="2" s="1"/>
  <c r="Q13" i="10"/>
  <c r="Y11" i="2"/>
  <c r="Y19" i="2" s="1"/>
  <c r="AC13" i="10"/>
  <c r="I9" i="2"/>
  <c r="M21" i="10"/>
  <c r="I11" i="2"/>
  <c r="M13" i="10"/>
  <c r="M29" i="10"/>
  <c r="I17" i="2"/>
  <c r="AF17" i="2"/>
  <c r="J15" i="2"/>
  <c r="Z15" i="2"/>
  <c r="P15" i="2"/>
  <c r="AF15" i="2"/>
  <c r="N15" i="2"/>
  <c r="V15" i="2"/>
  <c r="V19" i="2" s="1"/>
  <c r="AB15" i="2"/>
  <c r="R15" i="2"/>
  <c r="AD15" i="2"/>
  <c r="I15" i="2"/>
  <c r="Z17" i="2"/>
  <c r="N17" i="2"/>
  <c r="AD17" i="2"/>
  <c r="J53" i="10"/>
  <c r="J39" i="10" s="1"/>
  <c r="K43" i="10"/>
  <c r="K53" i="10" s="1"/>
  <c r="K39" i="10" s="1"/>
  <c r="J59" i="10"/>
  <c r="J61" i="10"/>
  <c r="AU3" i="14"/>
  <c r="AT2" i="14"/>
  <c r="I4" i="6"/>
  <c r="I5" i="6" s="1"/>
  <c r="I9" i="6" s="1"/>
  <c r="I10" i="6" s="1"/>
  <c r="J20" i="4"/>
  <c r="J21" i="9" s="1"/>
  <c r="J4" i="11" s="1"/>
  <c r="J5" i="11" s="1"/>
  <c r="J9" i="11" s="1"/>
  <c r="X19" i="2"/>
  <c r="U19" i="2"/>
  <c r="I9" i="11"/>
  <c r="E6" i="2"/>
  <c r="E19" i="2"/>
  <c r="AC19" i="2"/>
  <c r="R17" i="2"/>
  <c r="K19" i="2"/>
  <c r="AH5" i="11"/>
  <c r="AH9" i="11" s="1"/>
  <c r="AH4" i="6"/>
  <c r="AH5" i="6" s="1"/>
  <c r="AD5" i="2" s="1"/>
  <c r="N5" i="11"/>
  <c r="J6" i="2" s="1"/>
  <c r="N4" i="6"/>
  <c r="N5" i="6" s="1"/>
  <c r="N9" i="6" s="1"/>
  <c r="M4" i="6"/>
  <c r="M5" i="6" s="1"/>
  <c r="AE4" i="6"/>
  <c r="AE5" i="6" s="1"/>
  <c r="AA5" i="2" s="1"/>
  <c r="S5" i="11"/>
  <c r="S9" i="11" s="1"/>
  <c r="S4" i="6"/>
  <c r="S5" i="6" s="1"/>
  <c r="S9" i="6" s="1"/>
  <c r="T5" i="11"/>
  <c r="T9" i="11" s="1"/>
  <c r="T4" i="6"/>
  <c r="T5" i="6" s="1"/>
  <c r="T9" i="6" s="1"/>
  <c r="V4" i="6"/>
  <c r="V5" i="6" s="1"/>
  <c r="Y5" i="11"/>
  <c r="Y9" i="11" s="1"/>
  <c r="Y10" i="11" s="1"/>
  <c r="P64" i="2" s="1"/>
  <c r="Y4" i="6"/>
  <c r="Y5" i="6" s="1"/>
  <c r="Y9" i="6" s="1"/>
  <c r="Y10" i="6" s="1"/>
  <c r="P29" i="2" s="1"/>
  <c r="W4" i="6"/>
  <c r="W5" i="6" s="1"/>
  <c r="AI5" i="11"/>
  <c r="AI9" i="11" s="1"/>
  <c r="AI4" i="6"/>
  <c r="AI5" i="6" s="1"/>
  <c r="AE5" i="2" s="1"/>
  <c r="X5" i="11"/>
  <c r="T6" i="2" s="1"/>
  <c r="X4" i="6"/>
  <c r="X5" i="6" s="1"/>
  <c r="T5" i="2" s="1"/>
  <c r="O5" i="11"/>
  <c r="K6" i="2" s="1"/>
  <c r="O4" i="6"/>
  <c r="O5" i="6" s="1"/>
  <c r="K5" i="2" s="1"/>
  <c r="U4" i="6"/>
  <c r="U5" i="6" s="1"/>
  <c r="Q4" i="6"/>
  <c r="Q5" i="6" s="1"/>
  <c r="Q9" i="6" s="1"/>
  <c r="Z4" i="6"/>
  <c r="Z5" i="6" s="1"/>
  <c r="AB4" i="6"/>
  <c r="AB5" i="6" s="1"/>
  <c r="L5" i="11"/>
  <c r="L4" i="6"/>
  <c r="L5" i="6" s="1"/>
  <c r="L9" i="6" s="1"/>
  <c r="L10" i="6" s="1"/>
  <c r="AC4" i="6"/>
  <c r="AC5" i="6" s="1"/>
  <c r="Y5" i="2" s="1"/>
  <c r="AJ5" i="11"/>
  <c r="AF6" i="2" s="1"/>
  <c r="AJ4" i="6"/>
  <c r="AJ5" i="6" s="1"/>
  <c r="AJ9" i="6" s="1"/>
  <c r="AD5" i="11"/>
  <c r="Z6" i="2" s="1"/>
  <c r="AD4" i="6"/>
  <c r="AD5" i="6" s="1"/>
  <c r="Z5" i="2" s="1"/>
  <c r="R4" i="6"/>
  <c r="R5" i="6" s="1"/>
  <c r="AA4" i="6"/>
  <c r="AA5" i="6" s="1"/>
  <c r="W5" i="2" s="1"/>
  <c r="AG4" i="6"/>
  <c r="AG5" i="6" s="1"/>
  <c r="AF5" i="11"/>
  <c r="AF9" i="11" s="1"/>
  <c r="AF4" i="6"/>
  <c r="AF5" i="6" s="1"/>
  <c r="AF9" i="6" s="1"/>
  <c r="P5" i="11"/>
  <c r="P9" i="11" s="1"/>
  <c r="P4" i="6"/>
  <c r="P5" i="6" s="1"/>
  <c r="L5" i="2" s="1"/>
  <c r="L19" i="2"/>
  <c r="Q19" i="2"/>
  <c r="O19" i="2"/>
  <c r="AA5" i="11"/>
  <c r="W6" i="2" s="1"/>
  <c r="M5" i="11"/>
  <c r="M9" i="11" s="1"/>
  <c r="M10" i="11" s="1"/>
  <c r="D64" i="2" s="1"/>
  <c r="AB5" i="11"/>
  <c r="X6" i="2" s="1"/>
  <c r="AG5" i="11"/>
  <c r="AC6" i="2" s="1"/>
  <c r="AE5" i="11"/>
  <c r="AE9" i="11" s="1"/>
  <c r="W5" i="11"/>
  <c r="S6" i="2" s="1"/>
  <c r="R5" i="11"/>
  <c r="N6" i="2" s="1"/>
  <c r="V5" i="11"/>
  <c r="R6" i="2" s="1"/>
  <c r="AC5" i="11"/>
  <c r="AC9" i="11" s="1"/>
  <c r="AC10" i="11" s="1"/>
  <c r="T64" i="2" s="1"/>
  <c r="Z5" i="11"/>
  <c r="V6" i="2" s="1"/>
  <c r="H9" i="6"/>
  <c r="H10" i="6" s="1"/>
  <c r="AB17" i="2"/>
  <c r="U5" i="11"/>
  <c r="U9" i="11" s="1"/>
  <c r="U10" i="11" s="1"/>
  <c r="L64" i="2" s="1"/>
  <c r="S17" i="2"/>
  <c r="S19" i="2" s="1"/>
  <c r="Q5" i="11"/>
  <c r="Q9" i="11" s="1"/>
  <c r="Q10" i="11" s="1"/>
  <c r="H64" i="2" s="1"/>
  <c r="J17" i="2"/>
  <c r="F17" i="2"/>
  <c r="F19" i="2" s="1"/>
  <c r="G19" i="2"/>
  <c r="AA19" i="2"/>
  <c r="AE19" i="2"/>
  <c r="P17" i="2"/>
  <c r="W19" i="2"/>
  <c r="T19" i="2"/>
  <c r="H9" i="11"/>
  <c r="D24" i="2" s="1"/>
  <c r="D19" i="2"/>
  <c r="B76" i="8"/>
  <c r="B51" i="8"/>
  <c r="B54" i="8" s="1"/>
  <c r="B58" i="8" s="1"/>
  <c r="B61" i="8" s="1"/>
  <c r="B64" i="8" s="1"/>
  <c r="B67" i="8" s="1"/>
  <c r="B70" i="8" s="1"/>
  <c r="B73" i="8" s="1"/>
  <c r="L43" i="10" l="1"/>
  <c r="L53" i="10" s="1"/>
  <c r="AF19" i="2"/>
  <c r="K61" i="10"/>
  <c r="I19" i="2"/>
  <c r="K62" i="10"/>
  <c r="K59" i="10"/>
  <c r="AB19" i="2"/>
  <c r="E5" i="2"/>
  <c r="P19" i="2"/>
  <c r="Z19" i="2"/>
  <c r="J19" i="2"/>
  <c r="AD19" i="2"/>
  <c r="N19" i="2"/>
  <c r="R19" i="2"/>
  <c r="E23" i="2"/>
  <c r="AU2" i="14"/>
  <c r="AV3" i="14"/>
  <c r="K20" i="4"/>
  <c r="K21" i="9" s="1"/>
  <c r="K4" i="11" s="1"/>
  <c r="K5" i="11" s="1"/>
  <c r="G6" i="2" s="1"/>
  <c r="F6" i="2"/>
  <c r="J4" i="6"/>
  <c r="J5" i="6" s="1"/>
  <c r="F5" i="2" s="1"/>
  <c r="I10" i="11"/>
  <c r="E24" i="2"/>
  <c r="J10" i="11"/>
  <c r="F24" i="2"/>
  <c r="U24" i="2"/>
  <c r="AJ9" i="11"/>
  <c r="AJ10" i="11" s="1"/>
  <c r="AA64" i="2" s="1"/>
  <c r="AB9" i="6"/>
  <c r="AB10" i="6" s="1"/>
  <c r="S29" i="2" s="1"/>
  <c r="X5" i="2"/>
  <c r="O6" i="2"/>
  <c r="X9" i="11"/>
  <c r="T24" i="2" s="1"/>
  <c r="L6" i="2"/>
  <c r="AD6" i="2"/>
  <c r="H6" i="2"/>
  <c r="M23" i="2"/>
  <c r="Q10" i="6"/>
  <c r="H29" i="2" s="1"/>
  <c r="AG9" i="6"/>
  <c r="AC5" i="2"/>
  <c r="W9" i="6"/>
  <c r="S23" i="2" s="1"/>
  <c r="S5" i="2"/>
  <c r="Q5" i="2"/>
  <c r="U9" i="6"/>
  <c r="U10" i="6" s="1"/>
  <c r="L29" i="2" s="1"/>
  <c r="Z9" i="6"/>
  <c r="V5" i="2"/>
  <c r="I5" i="2"/>
  <c r="M9" i="6"/>
  <c r="M10" i="6" s="1"/>
  <c r="D29" i="2" s="1"/>
  <c r="R9" i="6"/>
  <c r="N5" i="2"/>
  <c r="V9" i="6"/>
  <c r="V10" i="6" s="1"/>
  <c r="M29" i="2" s="1"/>
  <c r="R5" i="2"/>
  <c r="AE6" i="2"/>
  <c r="M5" i="2"/>
  <c r="O9" i="11"/>
  <c r="O10" i="11" s="1"/>
  <c r="F64" i="2" s="1"/>
  <c r="AB6" i="2"/>
  <c r="P6" i="2"/>
  <c r="AE9" i="6"/>
  <c r="AA23" i="2" s="1"/>
  <c r="AA9" i="6"/>
  <c r="AA10" i="6" s="1"/>
  <c r="R29" i="2" s="1"/>
  <c r="N9" i="11"/>
  <c r="N10" i="11" s="1"/>
  <c r="E64" i="2" s="1"/>
  <c r="U6" i="2"/>
  <c r="AD9" i="11"/>
  <c r="AD10" i="11" s="1"/>
  <c r="U64" i="2" s="1"/>
  <c r="AC9" i="6"/>
  <c r="Y23" i="2" s="1"/>
  <c r="O5" i="2"/>
  <c r="P5" i="2"/>
  <c r="P9" i="6"/>
  <c r="L23" i="2" s="1"/>
  <c r="O9" i="6"/>
  <c r="O10" i="6" s="1"/>
  <c r="F29" i="2" s="1"/>
  <c r="AA9" i="11"/>
  <c r="W24" i="2" s="1"/>
  <c r="H5" i="2"/>
  <c r="W9" i="11"/>
  <c r="S24" i="2" s="1"/>
  <c r="AB5" i="2"/>
  <c r="Y24" i="2"/>
  <c r="X9" i="6"/>
  <c r="X10" i="6" s="1"/>
  <c r="O29" i="2" s="1"/>
  <c r="I6" i="2"/>
  <c r="AI9" i="6"/>
  <c r="AI10" i="6" s="1"/>
  <c r="Z29" i="2" s="1"/>
  <c r="AB9" i="11"/>
  <c r="AB10" i="11" s="1"/>
  <c r="S64" i="2" s="1"/>
  <c r="AH9" i="6"/>
  <c r="AH10" i="6" s="1"/>
  <c r="Y29" i="2" s="1"/>
  <c r="I24" i="2"/>
  <c r="AG9" i="11"/>
  <c r="AG10" i="11" s="1"/>
  <c r="X64" i="2" s="1"/>
  <c r="V9" i="11"/>
  <c r="V10" i="11" s="1"/>
  <c r="M64" i="2" s="1"/>
  <c r="U23" i="2"/>
  <c r="U5" i="2"/>
  <c r="J5" i="2"/>
  <c r="AA6" i="2"/>
  <c r="D23" i="2"/>
  <c r="Q24" i="2"/>
  <c r="R9" i="11"/>
  <c r="N24" i="2" s="1"/>
  <c r="Z9" i="11"/>
  <c r="Z10" i="11" s="1"/>
  <c r="Q64" i="2" s="1"/>
  <c r="Y6" i="2"/>
  <c r="AF5" i="2"/>
  <c r="AD9" i="6"/>
  <c r="Z23" i="2" s="1"/>
  <c r="Q6" i="2"/>
  <c r="M24" i="2"/>
  <c r="M6" i="2"/>
  <c r="AI10" i="11"/>
  <c r="Z64" i="2" s="1"/>
  <c r="AE24" i="2"/>
  <c r="AJ10" i="6"/>
  <c r="AA29" i="2" s="1"/>
  <c r="AF23" i="2"/>
  <c r="AH10" i="11"/>
  <c r="Y64" i="2" s="1"/>
  <c r="AD24" i="2"/>
  <c r="H10" i="11"/>
  <c r="N10" i="6"/>
  <c r="E29" i="2" s="1"/>
  <c r="J23" i="2"/>
  <c r="O23" i="2"/>
  <c r="S10" i="6"/>
  <c r="J29" i="2" s="1"/>
  <c r="L24" i="2"/>
  <c r="P10" i="11"/>
  <c r="G64" i="2" s="1"/>
  <c r="P23" i="2"/>
  <c r="T10" i="6"/>
  <c r="K29" i="2" s="1"/>
  <c r="AB24" i="2"/>
  <c r="AF10" i="11"/>
  <c r="W64" i="2" s="1"/>
  <c r="H23" i="2"/>
  <c r="C29" i="2"/>
  <c r="O24" i="2"/>
  <c r="S10" i="11"/>
  <c r="J64" i="2" s="1"/>
  <c r="AA24" i="2"/>
  <c r="AE10" i="11"/>
  <c r="V64" i="2" s="1"/>
  <c r="AB23" i="2"/>
  <c r="AF10" i="6"/>
  <c r="W29" i="2" s="1"/>
  <c r="P24" i="2"/>
  <c r="T10" i="11"/>
  <c r="K64" i="2" s="1"/>
  <c r="L59" i="10"/>
  <c r="L62" i="10"/>
  <c r="L61" i="10"/>
  <c r="M43" i="10"/>
  <c r="AW3" i="14" l="1"/>
  <c r="AV2" i="14"/>
  <c r="K4" i="6"/>
  <c r="K5" i="6" s="1"/>
  <c r="G5" i="2" s="1"/>
  <c r="K9" i="11"/>
  <c r="K10" i="11" s="1"/>
  <c r="X23" i="2"/>
  <c r="J9" i="6"/>
  <c r="J10" i="6" s="1"/>
  <c r="W10" i="6"/>
  <c r="N29" i="2" s="1"/>
  <c r="AE10" i="6"/>
  <c r="V29" i="2" s="1"/>
  <c r="W23" i="2"/>
  <c r="R23" i="2"/>
  <c r="AF24" i="2"/>
  <c r="X10" i="11"/>
  <c r="O64" i="2" s="1"/>
  <c r="Q23" i="2"/>
  <c r="J24" i="2"/>
  <c r="Z24" i="2"/>
  <c r="K24" i="2"/>
  <c r="I23" i="2"/>
  <c r="AC23" i="2"/>
  <c r="AG10" i="6"/>
  <c r="X29" i="2" s="1"/>
  <c r="AC10" i="6"/>
  <c r="T29" i="2" s="1"/>
  <c r="N23" i="2"/>
  <c r="R10" i="6"/>
  <c r="I29" i="2" s="1"/>
  <c r="V23" i="2"/>
  <c r="Z10" i="6"/>
  <c r="Q29" i="2" s="1"/>
  <c r="P10" i="6"/>
  <c r="G29" i="2" s="1"/>
  <c r="AA10" i="11"/>
  <c r="R64" i="2" s="1"/>
  <c r="K23" i="2"/>
  <c r="W10" i="11"/>
  <c r="N64" i="2" s="1"/>
  <c r="AD23" i="2"/>
  <c r="X24" i="2"/>
  <c r="T23" i="2"/>
  <c r="AE23" i="2"/>
  <c r="AC24" i="2"/>
  <c r="V24" i="2"/>
  <c r="R24" i="2"/>
  <c r="R10" i="11"/>
  <c r="I64" i="2" s="1"/>
  <c r="AD10" i="6"/>
  <c r="U29" i="2" s="1"/>
  <c r="M59" i="10"/>
  <c r="M62" i="10"/>
  <c r="M61" i="10"/>
  <c r="M53" i="10"/>
  <c r="M39" i="10" s="1"/>
  <c r="N43" i="10"/>
  <c r="AX3" i="14" l="1"/>
  <c r="AW2" i="14"/>
  <c r="K9" i="6"/>
  <c r="K10" i="6" s="1"/>
  <c r="F23" i="2"/>
  <c r="G24" i="2"/>
  <c r="N62" i="10"/>
  <c r="N61" i="10"/>
  <c r="N53" i="10"/>
  <c r="N39" i="10" s="1"/>
  <c r="O43" i="10"/>
  <c r="N59" i="10"/>
  <c r="G23" i="2" l="1"/>
  <c r="AX2" i="14"/>
  <c r="AY3" i="14"/>
  <c r="O61" i="10"/>
  <c r="O53" i="10"/>
  <c r="O39" i="10" s="1"/>
  <c r="P43" i="10"/>
  <c r="O59" i="10"/>
  <c r="O62" i="10"/>
  <c r="AZ3" i="14" l="1"/>
  <c r="AY2" i="14"/>
  <c r="P59" i="10"/>
  <c r="P62" i="10"/>
  <c r="P53" i="10"/>
  <c r="P39" i="10" s="1"/>
  <c r="P61" i="10"/>
  <c r="Q43" i="10"/>
  <c r="BA3" i="14" l="1"/>
  <c r="AZ2" i="14"/>
  <c r="Q59" i="10"/>
  <c r="Q62" i="10"/>
  <c r="Q61" i="10"/>
  <c r="Q53" i="10"/>
  <c r="Q39" i="10" s="1"/>
  <c r="R43" i="10"/>
  <c r="BB3" i="14" l="1"/>
  <c r="BA2" i="14"/>
  <c r="R62" i="10"/>
  <c r="R61" i="10"/>
  <c r="R53" i="10"/>
  <c r="R39" i="10" s="1"/>
  <c r="S43" i="10"/>
  <c r="R59" i="10"/>
  <c r="BB2" i="14" l="1"/>
  <c r="BC3" i="14"/>
  <c r="S61" i="10"/>
  <c r="S53" i="10"/>
  <c r="S39" i="10" s="1"/>
  <c r="T43" i="10"/>
  <c r="S59" i="10"/>
  <c r="S62" i="10"/>
  <c r="BD3" i="14" l="1"/>
  <c r="BC2" i="14"/>
  <c r="T59" i="10"/>
  <c r="T62" i="10"/>
  <c r="T61" i="10"/>
  <c r="U43" i="10"/>
  <c r="T53" i="10"/>
  <c r="T39" i="10" s="1"/>
  <c r="BE3" i="14" l="1"/>
  <c r="BD2" i="14"/>
  <c r="U59" i="10"/>
  <c r="U62" i="10"/>
  <c r="U61" i="10"/>
  <c r="U53" i="10"/>
  <c r="U39" i="10" s="1"/>
  <c r="V43" i="10"/>
  <c r="BF3" i="14" l="1"/>
  <c r="BE2" i="14"/>
  <c r="V62" i="10"/>
  <c r="V61" i="10"/>
  <c r="V53" i="10"/>
  <c r="V39" i="10" s="1"/>
  <c r="W43" i="10"/>
  <c r="V59" i="10"/>
  <c r="BG3" i="14" l="1"/>
  <c r="BF2" i="14"/>
  <c r="W61" i="10"/>
  <c r="W53" i="10"/>
  <c r="W39" i="10" s="1"/>
  <c r="X43" i="10"/>
  <c r="W59" i="10"/>
  <c r="W62" i="10"/>
  <c r="BG2" i="14" l="1"/>
  <c r="BH3" i="14"/>
  <c r="X59" i="10"/>
  <c r="X62" i="10"/>
  <c r="X61" i="10"/>
  <c r="Y43" i="10"/>
  <c r="X53" i="10"/>
  <c r="X39" i="10" s="1"/>
  <c r="BI3" i="14" l="1"/>
  <c r="BH2" i="14"/>
  <c r="Y59" i="10"/>
  <c r="Y62" i="10"/>
  <c r="Y61" i="10"/>
  <c r="Y53" i="10"/>
  <c r="Y39" i="10" s="1"/>
  <c r="Z43" i="10"/>
  <c r="BI2" i="14" l="1"/>
  <c r="BJ3" i="14"/>
  <c r="Z62" i="10"/>
  <c r="Z61" i="10"/>
  <c r="Z53" i="10"/>
  <c r="Z39" i="10" s="1"/>
  <c r="AA43" i="10"/>
  <c r="Z59" i="10"/>
  <c r="BJ2" i="14" l="1"/>
  <c r="BK3" i="14"/>
  <c r="AA61" i="10"/>
  <c r="AA53" i="10"/>
  <c r="AA39" i="10" s="1"/>
  <c r="AB43" i="10"/>
  <c r="AA59" i="10"/>
  <c r="AA62" i="10"/>
  <c r="BL3" i="14" l="1"/>
  <c r="BK2" i="14"/>
  <c r="AB59" i="10"/>
  <c r="AB62" i="10"/>
  <c r="AB53" i="10"/>
  <c r="AB39" i="10" s="1"/>
  <c r="AB61" i="10"/>
  <c r="AC43" i="10"/>
  <c r="BM3" i="14" l="1"/>
  <c r="BL2" i="14"/>
  <c r="AC59" i="10"/>
  <c r="AC62" i="10"/>
  <c r="AC61" i="10"/>
  <c r="AC53" i="10"/>
  <c r="AC39" i="10" s="1"/>
  <c r="AD43" i="10"/>
  <c r="BN3" i="14" l="1"/>
  <c r="BM2" i="14"/>
  <c r="AD62" i="10"/>
  <c r="AD61" i="10"/>
  <c r="AD53" i="10"/>
  <c r="AD39" i="10" s="1"/>
  <c r="AE43" i="10"/>
  <c r="AD59" i="10"/>
  <c r="BO3" i="14" l="1"/>
  <c r="BN2" i="14"/>
  <c r="AE61" i="10"/>
  <c r="AE53" i="10"/>
  <c r="AE39" i="10" s="1"/>
  <c r="AF43" i="10"/>
  <c r="AE59" i="10"/>
  <c r="AE62" i="10"/>
  <c r="BP3" i="14" l="1"/>
  <c r="BO2" i="14"/>
  <c r="AF59" i="10"/>
  <c r="AF62" i="10"/>
  <c r="AF53" i="10"/>
  <c r="AF39" i="10" s="1"/>
  <c r="AF61" i="10"/>
  <c r="AG43" i="10"/>
  <c r="BQ3" i="14" l="1"/>
  <c r="BP2" i="14"/>
  <c r="AG59" i="10"/>
  <c r="AG62" i="10"/>
  <c r="AG61" i="10"/>
  <c r="AG53" i="10"/>
  <c r="AG39" i="10" s="1"/>
  <c r="AH43" i="10"/>
  <c r="BQ2" i="14" l="1"/>
  <c r="BR3" i="14"/>
  <c r="AH62" i="10"/>
  <c r="AH61" i="10"/>
  <c r="AH53" i="10"/>
  <c r="AH39" i="10" s="1"/>
  <c r="AI43" i="10"/>
  <c r="AH59" i="10"/>
  <c r="BS3" i="14" l="1"/>
  <c r="BR2" i="14"/>
  <c r="AI61" i="10"/>
  <c r="AI53" i="10"/>
  <c r="AI39" i="10" s="1"/>
  <c r="AJ43" i="10"/>
  <c r="AI59" i="10"/>
  <c r="AI62" i="10"/>
  <c r="BT3" i="14" l="1"/>
  <c r="BS2" i="14"/>
  <c r="AJ59" i="10"/>
  <c r="AJ62" i="10"/>
  <c r="AJ61" i="10"/>
  <c r="AJ53" i="10"/>
  <c r="AJ39" i="10" s="1"/>
  <c r="BU3" i="14" l="1"/>
  <c r="BT2" i="14"/>
  <c r="BU2" i="14" l="1"/>
  <c r="BV3" i="14"/>
  <c r="BV2" i="14" l="1"/>
  <c r="BW3" i="14"/>
  <c r="BX3" i="14" l="1"/>
  <c r="BW2" i="14"/>
  <c r="BY3" i="14" l="1"/>
  <c r="BX2" i="14"/>
  <c r="BZ3" i="14" l="1"/>
  <c r="BY2" i="14"/>
  <c r="BZ2" i="14" l="1"/>
  <c r="CA3" i="14"/>
  <c r="CB3" i="14" l="1"/>
  <c r="CA2" i="14"/>
  <c r="CC3" i="14" l="1"/>
  <c r="CB2" i="14"/>
  <c r="CD3" i="14" l="1"/>
  <c r="CC2" i="14"/>
  <c r="CD2" i="14" l="1"/>
  <c r="CE3" i="14"/>
  <c r="CF3" i="14" l="1"/>
  <c r="CE2" i="14"/>
  <c r="CG3" i="14" l="1"/>
  <c r="CF2" i="14"/>
  <c r="CG2" i="14" l="1"/>
  <c r="CH3" i="14"/>
  <c r="CH2" i="14" l="1"/>
  <c r="CI3" i="14"/>
  <c r="CJ3" i="14" l="1"/>
  <c r="CI2" i="14"/>
  <c r="CK3" i="14" l="1"/>
  <c r="CJ2" i="14"/>
  <c r="CL3" i="14" l="1"/>
  <c r="CK2" i="14"/>
  <c r="CM3" i="14" l="1"/>
  <c r="CL2" i="14"/>
  <c r="CN3" i="14" l="1"/>
  <c r="CM2" i="14"/>
  <c r="CO3" i="14" l="1"/>
  <c r="CN2" i="14"/>
  <c r="CO2" i="14" l="1"/>
  <c r="CP3" i="14"/>
  <c r="CQ3" i="14" l="1"/>
  <c r="CP2" i="14"/>
  <c r="CR3" i="14" l="1"/>
  <c r="CQ2" i="14"/>
  <c r="CR2" i="14" l="1"/>
  <c r="CS3" i="14"/>
  <c r="CT3" i="14" l="1"/>
  <c r="CS2" i="14"/>
  <c r="CT2" i="14" l="1"/>
  <c r="CU3" i="14"/>
  <c r="CV3" i="14" l="1"/>
  <c r="CU2" i="14"/>
  <c r="CW3" i="14" l="1"/>
  <c r="CV2" i="14"/>
  <c r="CW2" i="14" l="1"/>
  <c r="CX3" i="14"/>
  <c r="CY3" i="14" l="1"/>
  <c r="CX2" i="14"/>
  <c r="CZ3" i="14" l="1"/>
  <c r="DA3" i="14" s="1"/>
  <c r="DB3" i="14" s="1"/>
  <c r="DC3" i="14" s="1"/>
  <c r="DD3" i="14" s="1"/>
  <c r="DE3" i="14" s="1"/>
  <c r="DF3" i="14" s="1"/>
  <c r="DG3" i="14" s="1"/>
  <c r="DH3" i="14" s="1"/>
  <c r="DI3" i="14" s="1"/>
  <c r="DJ3" i="14" s="1"/>
  <c r="DK3" i="14" s="1"/>
  <c r="DL3" i="14" s="1"/>
  <c r="DM3" i="14" s="1"/>
  <c r="DN3" i="14" s="1"/>
  <c r="DO3" i="14" s="1"/>
  <c r="DP3" i="14" s="1"/>
  <c r="DQ3" i="14" s="1"/>
  <c r="DR3" i="14" s="1"/>
  <c r="DS3" i="14" s="1"/>
  <c r="DT3" i="14" s="1"/>
  <c r="DU3" i="14" s="1"/>
  <c r="DV3" i="14" s="1"/>
  <c r="DW3" i="14" s="1"/>
  <c r="CY2" i="14"/>
  <c r="O146" i="14" l="1"/>
  <c r="J114" i="14"/>
  <c r="N146" i="14"/>
  <c r="J146" i="14"/>
  <c r="N114" i="14"/>
  <c r="K114" i="14"/>
  <c r="P114" i="14" s="1"/>
  <c r="R114" i="14" s="1"/>
  <c r="L146" i="14"/>
  <c r="M114" i="14"/>
  <c r="L114" i="14"/>
  <c r="O114" i="14"/>
  <c r="K146" i="14"/>
  <c r="K128" i="14"/>
  <c r="K93" i="14"/>
  <c r="J93" i="14"/>
  <c r="L93" i="14"/>
  <c r="J80" i="14"/>
  <c r="K80" i="14"/>
  <c r="N80" i="14"/>
  <c r="O80" i="14"/>
  <c r="N93" i="14"/>
  <c r="M80" i="14"/>
  <c r="O93" i="14"/>
  <c r="M93" i="14"/>
  <c r="L80" i="14"/>
  <c r="J128" i="14"/>
  <c r="L22" i="14"/>
  <c r="N22" i="14"/>
  <c r="J35" i="14"/>
  <c r="K7" i="14"/>
  <c r="K48" i="14"/>
  <c r="L61" i="14"/>
  <c r="M7" i="14"/>
  <c r="L48" i="14"/>
  <c r="N48" i="14"/>
  <c r="O48" i="14"/>
  <c r="L128" i="14"/>
  <c r="M35" i="14"/>
  <c r="M61" i="14"/>
  <c r="L7" i="14"/>
  <c r="L35" i="14"/>
  <c r="M22" i="14"/>
  <c r="J22" i="14"/>
  <c r="J7" i="14"/>
  <c r="N61" i="14"/>
  <c r="N35" i="14"/>
  <c r="K61" i="14"/>
  <c r="K35" i="14"/>
  <c r="O7" i="14"/>
  <c r="K22" i="14"/>
  <c r="O61" i="14"/>
  <c r="M48" i="14"/>
  <c r="O128" i="14"/>
  <c r="J61" i="14"/>
  <c r="N7" i="14"/>
  <c r="O35" i="14"/>
  <c r="N128" i="14"/>
  <c r="J48" i="14"/>
  <c r="O22" i="14"/>
  <c r="Q146" i="14" l="1"/>
  <c r="P146" i="14"/>
  <c r="R146" i="14" s="1"/>
  <c r="Q114" i="14"/>
  <c r="P80" i="14"/>
  <c r="R80" i="14" s="1"/>
  <c r="Q35" i="14"/>
  <c r="Q80" i="14"/>
  <c r="Q93" i="14"/>
  <c r="P93" i="14"/>
  <c r="R93" i="14" s="1"/>
  <c r="Q128" i="14"/>
  <c r="P7" i="14"/>
  <c r="R7" i="14" s="1"/>
  <c r="P48" i="14"/>
  <c r="R48" i="14" s="1"/>
  <c r="Q61" i="14"/>
  <c r="P35" i="14"/>
  <c r="R35" i="14" s="1"/>
  <c r="Q7" i="14"/>
  <c r="Q48" i="14"/>
  <c r="P22" i="14"/>
  <c r="R22" i="14" s="1"/>
  <c r="P61" i="14"/>
  <c r="R61" i="14" s="1"/>
  <c r="Q22" i="14"/>
  <c r="P128" i="14"/>
  <c r="R128" i="14" s="1"/>
  <c r="L34" i="8" l="1"/>
  <c r="L33" i="8" s="1"/>
  <c r="L37" i="10"/>
  <c r="L3" i="11"/>
  <c r="L38" i="10" l="1"/>
  <c r="L9" i="11"/>
  <c r="H15" i="2" l="1"/>
  <c r="L39" i="10"/>
  <c r="H17" i="2"/>
  <c r="H19" i="2" s="1"/>
  <c r="L10" i="11"/>
  <c r="C64" i="2" s="1"/>
  <c r="H24" i="2"/>
</calcChain>
</file>

<file path=xl/comments1.xml><?xml version="1.0" encoding="utf-8"?>
<comments xmlns="http://schemas.openxmlformats.org/spreadsheetml/2006/main">
  <authors>
    <author>Author</author>
  </authors>
  <commentList>
    <comment ref="DW1" authorId="0" shapeId="0">
      <text>
        <r>
          <rPr>
            <b/>
            <sz val="9"/>
            <color rgb="FF000000"/>
            <rFont val="Arial"/>
            <family val="2"/>
          </rPr>
          <t xml:space="preserve">Author:
</t>
        </r>
        <r>
          <rPr>
            <sz val="9"/>
            <color rgb="FF000000"/>
            <rFont val="Arial"/>
            <family val="2"/>
          </rPr>
          <t>At year 126 this drops to 2%</t>
        </r>
      </text>
    </comment>
    <comment ref="V2" authorId="0" shapeId="0">
      <text>
        <r>
          <rPr>
            <sz val="9"/>
            <color rgb="FF000000"/>
            <rFont val="Arial"/>
            <family val="2"/>
          </rPr>
          <t>The original formulae assumed 80 whatever number was put here. The formulae in this sheet will take account of the number.</t>
        </r>
      </text>
    </comment>
    <comment ref="X2" authorId="0" shapeId="0">
      <text>
        <r>
          <rPr>
            <b/>
            <sz val="9"/>
            <color rgb="FF000000"/>
            <rFont val="Arial"/>
            <family val="2"/>
          </rPr>
          <t>Cells X2:CY2 contain a factor to calculate NPV based on variable discount rate - please do not adjust</t>
        </r>
      </text>
    </comment>
    <comment ref="CY2" authorId="0" shapeId="0">
      <text>
        <r>
          <rPr>
            <sz val="9"/>
            <color rgb="FF000000"/>
            <rFont val="Arial"/>
            <family val="2"/>
          </rPr>
          <t xml:space="preserve">Formula can be copied across to the right if appraisal period extends beyond 80 years
</t>
        </r>
      </text>
    </comment>
  </commentList>
</comments>
</file>

<file path=xl/comments2.xml><?xml version="1.0" encoding="utf-8"?>
<comments xmlns="http://schemas.openxmlformats.org/spreadsheetml/2006/main">
  <authors>
    <author>Author</author>
  </authors>
  <commentList>
    <comment ref="P21" authorId="0" shapeId="0">
      <text>
        <r>
          <rPr>
            <b/>
            <sz val="9"/>
            <color indexed="81"/>
            <rFont val="Tahoma"/>
            <family val="2"/>
          </rPr>
          <t>STW:</t>
        </r>
        <r>
          <rPr>
            <sz val="9"/>
            <color indexed="81"/>
            <rFont val="Tahoma"/>
            <family val="2"/>
          </rPr>
          <t xml:space="preserve"> 100% metering
</t>
        </r>
      </text>
    </comment>
    <comment ref="P60" authorId="0" shapeId="0">
      <text>
        <r>
          <rPr>
            <b/>
            <sz val="9"/>
            <color indexed="81"/>
            <rFont val="Tahoma"/>
            <family val="2"/>
          </rPr>
          <t>STW:</t>
        </r>
        <r>
          <rPr>
            <sz val="9"/>
            <color indexed="81"/>
            <rFont val="Tahoma"/>
            <family val="2"/>
          </rPr>
          <t xml:space="preserve"> 100% metering
</t>
        </r>
      </text>
    </comment>
  </commentList>
</comments>
</file>

<file path=xl/sharedStrings.xml><?xml version="1.0" encoding="utf-8"?>
<sst xmlns="http://schemas.openxmlformats.org/spreadsheetml/2006/main" count="3750" uniqueCount="869">
  <si>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</si>
  <si>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</si>
  <si>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</si>
  <si>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</si>
  <si>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</si>
  <si>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</si>
  <si>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</si>
  <si>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</si>
  <si>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</si>
  <si>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</si>
  <si>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</si>
  <si>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</si>
  <si>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</si>
  <si>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</si>
  <si>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</si>
  <si>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</si>
  <si>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</si>
  <si>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</si>
  <si>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</si>
  <si>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</si>
  <si>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</si>
  <si>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</si>
  <si>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</si>
  <si>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</si>
  <si>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</si>
  <si>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</si>
  <si>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</si>
  <si>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</si>
  <si>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</si>
  <si>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</si>
  <si>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</si>
  <si>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</si>
  <si>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</si>
  <si>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</si>
  <si>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Fixed and Variable costs, Net Present Value, AIC and AISC of all feasible options - confidential</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</si>
  <si>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</si>
  <si>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</si>
  <si>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</si>
  <si>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</si>
  <si>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</si>
  <si>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</si>
  <si>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</si>
  <si>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</si>
  <si>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</si>
  <si>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</si>
  <si>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11. Drought plan links graph</t>
  </si>
  <si>
    <t>Drought plan links graph</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</si>
  <si>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</si>
  <si>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</si>
  <si>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</si>
  <si>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</si>
  <si>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</si>
  <si>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</si>
  <si>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</si>
  <si>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</si>
  <si>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</si>
  <si>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</si>
  <si>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</si>
  <si>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</si>
  <si>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</si>
  <si>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</si>
  <si>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</si>
  <si>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</si>
  <si>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</si>
  <si>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</si>
  <si>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</si>
  <si>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</si>
  <si>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</si>
  <si>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</si>
  <si>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</si>
  <si>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</si>
  <si>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</si>
  <si>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</si>
  <si>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</si>
  <si>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</si>
  <si>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</si>
  <si>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</si>
  <si>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</si>
  <si>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</si>
  <si>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</si>
  <si>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</si>
  <si>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</si>
  <si>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</si>
  <si>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</si>
  <si>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</si>
  <si>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</si>
  <si>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</si>
  <si>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</si>
  <si>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</si>
  <si>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</si>
  <si>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</si>
  <si>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</si>
  <si>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</si>
  <si>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</si>
  <si>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</si>
  <si>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</si>
  <si>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</si>
  <si>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</si>
  <si>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</si>
  <si>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</si>
  <si>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</si>
  <si>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</si>
  <si>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</si>
  <si>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</si>
  <si>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</si>
  <si>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</si>
  <si>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</si>
  <si>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</si>
  <si>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</si>
  <si>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</si>
  <si>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</si>
  <si>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</si>
  <si>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</si>
  <si>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</si>
  <si>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</si>
  <si>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</si>
  <si>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</si>
  <si>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</si>
  <si>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</si>
  <si>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</si>
  <si>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</si>
  <si>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</si>
  <si>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</si>
  <si>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</si>
  <si>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</si>
  <si>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</si>
  <si>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</si>
  <si>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</si>
  <si>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Group #:</t>
  </si>
  <si>
    <t>Unused licences:</t>
  </si>
  <si>
    <t>DYAA deployable output (Ml/d)</t>
  </si>
  <si>
    <t>Reason licence is unused</t>
  </si>
  <si>
    <t>0.3BL</t>
  </si>
  <si>
    <t>Sum (0.3BL+...)</t>
  </si>
  <si>
    <t>New licences (within current AMP):</t>
  </si>
  <si>
    <t>Status of licence</t>
  </si>
  <si>
    <t>0.4BL</t>
  </si>
  <si>
    <t>Sum (0.4BL+...)</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</si>
  <si>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</si>
  <si>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</si>
  <si>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</si>
  <si>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</si>
  <si>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</si>
  <si>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</si>
  <si>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</si>
  <si>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</si>
  <si>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</si>
  <si>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</si>
  <si>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</si>
  <si>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</si>
  <si>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</si>
  <si>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</si>
  <si>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3.1BL+</t>
  </si>
  <si>
    <t>5BL</t>
  </si>
  <si>
    <t>Total raw water exported (raw exports and non potable uses)</t>
  </si>
  <si>
    <t>sum(5.1BL+5.2BL+...)</t>
  </si>
  <si>
    <t>5.1BL</t>
  </si>
  <si>
    <t>5.2BL+</t>
  </si>
  <si>
    <t>Raw water export to: None</t>
  </si>
  <si>
    <t>6BL</t>
  </si>
  <si>
    <t>Total potable water exported</t>
  </si>
  <si>
    <t>6.1BL+</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</si>
  <si>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</si>
  <si>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</si>
  <si>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</si>
  <si>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</si>
  <si>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</si>
  <si>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</si>
  <si>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</si>
  <si>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</si>
  <si>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</si>
  <si>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</si>
  <si>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</si>
  <si>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</si>
  <si>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</si>
  <si>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</si>
  <si>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</si>
  <si>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</si>
  <si>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</si>
  <si>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</si>
  <si>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</si>
  <si>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</si>
  <si>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</si>
  <si>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</si>
  <si>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</si>
  <si>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</si>
  <si>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</si>
  <si>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</si>
  <si>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</si>
  <si>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</si>
  <si>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</si>
  <si>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</si>
  <si>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</si>
  <si>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</si>
  <si>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</si>
  <si>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</si>
  <si>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</si>
  <si>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</si>
  <si>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</si>
  <si>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</si>
  <si>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</si>
  <si>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</si>
  <si>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</si>
  <si>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</si>
  <si>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</si>
  <si>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</si>
  <si>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</si>
  <si>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</si>
  <si>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</si>
  <si>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</si>
  <si>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</si>
  <si>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</si>
  <si>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</si>
  <si>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</si>
  <si>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</si>
  <si>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</si>
  <si>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</si>
  <si>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</si>
  <si>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</si>
  <si>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</si>
  <si>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</si>
  <si>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</si>
  <si>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</si>
  <si>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</si>
  <si>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</si>
  <si>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</si>
  <si>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</si>
  <si>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</si>
  <si>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</si>
  <si>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</si>
  <si>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</si>
  <si>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</si>
  <si>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</si>
  <si>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</si>
  <si>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</si>
  <si>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</si>
  <si>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</si>
  <si>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</si>
  <si>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</si>
  <si>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</si>
  <si>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</si>
  <si>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</si>
  <si>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</si>
  <si>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</si>
  <si>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</si>
  <si>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</si>
  <si>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</si>
  <si>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</si>
  <si>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</si>
  <si>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</si>
  <si>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</si>
  <si>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</si>
  <si>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</si>
  <si>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</si>
  <si>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</si>
  <si>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</si>
  <si>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</si>
  <si>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</si>
  <si>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</si>
  <si>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</si>
  <si>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</si>
  <si>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</si>
  <si>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</si>
  <si>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</si>
  <si>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</si>
  <si>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</si>
  <si>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</si>
  <si>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</si>
  <si>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</si>
  <si>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</si>
  <si>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</si>
  <si>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</si>
  <si>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</si>
  <si>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</si>
  <si>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</si>
  <si>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</si>
  <si>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</si>
  <si>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</si>
  <si>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</si>
  <si>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</si>
  <si>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</si>
  <si>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</si>
  <si>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</si>
  <si>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</si>
  <si>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</si>
  <si>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</si>
  <si>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</si>
  <si>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</si>
  <si>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</si>
  <si>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</si>
  <si>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</si>
  <si>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</si>
  <si>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</si>
  <si>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</si>
  <si>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</si>
  <si>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</si>
  <si>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</si>
  <si>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</si>
  <si>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</si>
  <si>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</si>
  <si>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</si>
  <si>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</si>
  <si>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</si>
  <si>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</si>
  <si>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</si>
  <si>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</si>
  <si>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</si>
  <si>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</si>
  <si>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</si>
  <si>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</si>
  <si>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</si>
  <si>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</si>
  <si>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</si>
  <si>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</si>
  <si>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</si>
  <si>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</si>
  <si>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</si>
  <si>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</si>
  <si>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</si>
  <si>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</si>
  <si>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</si>
  <si>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</si>
  <si>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</si>
  <si>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</si>
  <si>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</si>
  <si>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</si>
  <si>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</si>
  <si>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</si>
  <si>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</si>
  <si>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</si>
  <si>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</si>
  <si>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</si>
  <si>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</si>
  <si>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</si>
  <si>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</si>
  <si>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</si>
  <si>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</si>
  <si>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</si>
  <si>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</si>
  <si>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</si>
  <si>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</si>
  <si>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</si>
  <si>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</si>
  <si>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</si>
  <si>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</si>
  <si>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</si>
  <si>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</si>
  <si>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</si>
  <si>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</si>
  <si>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</si>
  <si>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</si>
  <si>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</si>
  <si>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</si>
  <si>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</si>
  <si>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</si>
  <si>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</si>
  <si>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</si>
  <si>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</si>
  <si>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</si>
  <si>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</si>
  <si>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</si>
  <si>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</si>
  <si>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</si>
  <si>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</si>
  <si>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</si>
  <si>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</si>
  <si>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</si>
  <si>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</si>
  <si>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</si>
  <si>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</si>
  <si>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</si>
  <si>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</si>
  <si>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</si>
  <si>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</si>
  <si>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</si>
  <si>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</si>
  <si>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</si>
  <si>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</si>
  <si>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</si>
  <si>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</si>
  <si>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</si>
  <si>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</si>
  <si>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</si>
  <si>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</si>
  <si>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</si>
  <si>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</si>
  <si>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</si>
  <si>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</si>
  <si>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</si>
  <si>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</si>
  <si>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</si>
  <si>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</si>
  <si>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</si>
  <si>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</si>
  <si>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</si>
  <si>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</si>
  <si>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</si>
  <si>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</si>
  <si>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</si>
  <si>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</si>
  <si>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</si>
  <si>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</si>
  <si>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</si>
  <si>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</si>
  <si>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</si>
  <si>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</si>
  <si>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</si>
  <si>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</si>
  <si>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</si>
  <si>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</si>
  <si>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</si>
  <si>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</si>
  <si>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</si>
  <si>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</si>
  <si>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</si>
  <si>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</si>
  <si>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</si>
  <si>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</si>
  <si>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</si>
  <si>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</si>
  <si>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</si>
  <si>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</si>
  <si>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</si>
  <si>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</si>
  <si>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</si>
  <si>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</si>
  <si>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</si>
  <si>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</si>
  <si>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</si>
  <si>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</si>
  <si>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</si>
  <si>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</si>
  <si>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</si>
  <si>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</si>
  <si>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</si>
  <si>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</si>
  <si>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</si>
  <si>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</si>
  <si>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</si>
  <si>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</si>
  <si>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</si>
  <si>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</si>
  <si>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</si>
  <si>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</si>
  <si>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</si>
  <si>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</si>
  <si>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</si>
  <si>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</si>
  <si>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</si>
  <si>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</si>
  <si>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</si>
  <si>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</si>
  <si>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</si>
  <si>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</si>
  <si>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</si>
  <si>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</si>
  <si>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</si>
  <si>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</si>
  <si>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</si>
  <si>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</si>
  <si>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</si>
  <si>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</si>
  <si>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</si>
  <si>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</si>
  <si>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</si>
  <si>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</si>
  <si>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</si>
  <si>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</si>
  <si>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</si>
  <si>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</si>
  <si>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</si>
  <si>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</si>
  <si>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</si>
  <si>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</si>
  <si>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</si>
  <si>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</si>
  <si>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</si>
  <si>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</si>
  <si>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</si>
  <si>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</si>
  <si>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</si>
  <si>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</si>
  <si>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</si>
  <si>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</si>
  <si>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</si>
  <si>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</si>
  <si>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</si>
  <si>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</si>
  <si>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</si>
  <si>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</si>
  <si>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</si>
  <si>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</si>
  <si>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</si>
  <si>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</si>
  <si>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</si>
  <si>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</si>
  <si>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</si>
  <si>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</si>
  <si>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</si>
  <si>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</si>
  <si>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</si>
  <si>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</si>
  <si>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</si>
  <si>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58.2a</t>
  </si>
  <si>
    <t>Options to increase raw imports</t>
  </si>
  <si>
    <t>58.3a</t>
  </si>
  <si>
    <t>Options to increase potable imports</t>
  </si>
  <si>
    <t>58.4a</t>
  </si>
  <si>
    <t>58.5a</t>
  </si>
  <si>
    <t>Options to reduce raw water exports</t>
  </si>
  <si>
    <t>58.6a</t>
  </si>
  <si>
    <t>Options to reduce potable water exports</t>
  </si>
  <si>
    <t>58.7a</t>
  </si>
  <si>
    <t>Other options to increase Deployable Output</t>
  </si>
  <si>
    <t>59a</t>
  </si>
  <si>
    <t>59.1a</t>
  </si>
  <si>
    <t>Options to reduce Distribution Losses</t>
  </si>
  <si>
    <t>59.2a</t>
  </si>
  <si>
    <t>Options to reduce Distribution System Operating Use (DSOU) losses</t>
  </si>
  <si>
    <t>60a</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</si>
  <si>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</si>
  <si>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</si>
  <si>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</si>
  <si>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</si>
  <si>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</si>
  <si>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</si>
  <si>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</si>
  <si>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</si>
  <si>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</si>
  <si>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</si>
  <si>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</si>
  <si>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</si>
  <si>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</si>
  <si>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</si>
  <si>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</si>
  <si>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</si>
  <si>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</si>
  <si>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</si>
  <si>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</si>
  <si>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</si>
  <si>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</si>
  <si>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</si>
  <si>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</si>
  <si>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</si>
  <si>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</si>
  <si>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</si>
  <si>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RZCOSTSHERE</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</si>
  <si>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</si>
  <si>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</si>
  <si>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</si>
  <si>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</si>
  <si>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</si>
  <si>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</si>
  <si>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</si>
  <si>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</si>
  <si>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</si>
  <si>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</si>
  <si>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</si>
  <si>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</si>
  <si>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</si>
  <si>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</si>
  <si>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</si>
  <si>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</si>
  <si>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</si>
  <si>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</si>
  <si>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</si>
  <si>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</si>
  <si>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</si>
  <si>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</si>
  <si>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</si>
  <si>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</si>
  <si>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</si>
  <si>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</si>
  <si>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</si>
  <si>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</si>
  <si>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</si>
  <si>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</si>
  <si>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</si>
  <si>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</si>
  <si>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</si>
  <si>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</si>
  <si>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</si>
  <si>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</si>
  <si>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</si>
  <si>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</si>
  <si>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</si>
  <si>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</si>
  <si>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</si>
  <si>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</si>
  <si>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</si>
  <si>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</si>
  <si>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</si>
  <si>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</si>
  <si>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</si>
  <si>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</si>
  <si>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</si>
  <si>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</si>
  <si>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</si>
  <si>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</si>
  <si>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</si>
  <si>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</si>
  <si>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</si>
  <si>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</si>
  <si>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</si>
  <si>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</si>
  <si>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</si>
  <si>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</si>
  <si>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</si>
  <si>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</si>
  <si>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</si>
  <si>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</si>
  <si>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</si>
  <si>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</si>
  <si>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</si>
  <si>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</si>
  <si>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</si>
  <si>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</si>
  <si>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</si>
  <si>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</si>
  <si>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</si>
  <si>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</si>
  <si>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</si>
  <si>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</si>
  <si>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</si>
  <si>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</si>
  <si>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</si>
  <si>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</si>
  <si>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</si>
  <si>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</si>
  <si>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</si>
  <si>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</si>
  <si>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</si>
  <si>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</si>
  <si>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</si>
  <si>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</si>
  <si>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</si>
  <si>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</si>
  <si>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</si>
  <si>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</si>
  <si>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</si>
  <si>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</si>
  <si>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</si>
  <si>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</si>
  <si>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</si>
  <si>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</si>
  <si>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</si>
  <si>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</si>
  <si>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</si>
  <si>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</si>
  <si>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</si>
  <si>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</si>
  <si>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</si>
  <si>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</si>
  <si>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</si>
  <si>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</si>
  <si>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</si>
  <si>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</si>
  <si>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</si>
  <si>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</si>
  <si>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</si>
  <si>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</si>
  <si>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</si>
  <si>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</si>
  <si>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</si>
  <si>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</si>
  <si>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</si>
  <si>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</si>
  <si>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</si>
  <si>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</si>
  <si>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</si>
  <si>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</si>
  <si>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</si>
  <si>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</si>
  <si>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</si>
  <si>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</si>
  <si>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</si>
  <si>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</si>
  <si>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</si>
  <si>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</si>
  <si>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</si>
  <si>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</si>
  <si>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</si>
  <si>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</si>
  <si>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</si>
  <si>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</si>
  <si>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</si>
  <si>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</si>
  <si>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</si>
  <si>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</si>
  <si>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</si>
  <si>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</si>
  <si>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</si>
  <si>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</si>
  <si>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</si>
  <si>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</si>
  <si>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</si>
  <si>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</si>
  <si>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</si>
  <si>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</si>
  <si>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</si>
  <si>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</si>
  <si>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</si>
  <si>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</si>
  <si>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</si>
  <si>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</si>
  <si>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</si>
  <si>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</si>
  <si>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</si>
  <si>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</si>
  <si>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</si>
  <si>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</si>
  <si>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</si>
  <si>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</si>
  <si>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</si>
  <si>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</si>
  <si>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</si>
  <si>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</si>
  <si>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</si>
  <si>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</si>
  <si>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</si>
  <si>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</si>
  <si>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</si>
  <si>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</si>
  <si>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</si>
  <si>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</si>
  <si>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</si>
  <si>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</si>
  <si>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</si>
  <si>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</si>
  <si>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</si>
  <si>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</si>
  <si>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</si>
  <si>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</si>
  <si>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</si>
  <si>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</si>
  <si>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</si>
  <si>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</si>
  <si>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</si>
  <si>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</si>
  <si>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</si>
  <si>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</si>
  <si>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</si>
  <si>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</si>
  <si>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</si>
  <si>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</si>
  <si>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</si>
  <si>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</si>
  <si>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</si>
  <si>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</si>
  <si>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</si>
  <si>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</si>
  <si>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</si>
  <si>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</si>
  <si>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</si>
  <si>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</si>
  <si>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</si>
  <si>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</si>
  <si>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n</t>
  </si>
  <si>
    <t>(1)</t>
  </si>
  <si>
    <t>Additional Drought Scenarios</t>
  </si>
  <si>
    <t>Reported DO for WRMP tables highlighted in yellow</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</si>
  <si>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</si>
  <si>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</si>
  <si>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</si>
  <si>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</si>
  <si>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</si>
  <si>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</si>
  <si>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</si>
  <si>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</si>
  <si>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</si>
  <si>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</si>
  <si>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</si>
  <si>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</si>
  <si>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</si>
  <si>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</si>
  <si>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</si>
  <si>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</si>
  <si>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</si>
  <si>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Severn Trent Water</t>
  </si>
  <si>
    <t>Nottinghamshire</t>
  </si>
  <si>
    <t>2016-17</t>
  </si>
  <si>
    <t>Marcus O'Kane</t>
  </si>
  <si>
    <t>Budby Group</t>
  </si>
  <si>
    <t>Blidworth Group</t>
  </si>
  <si>
    <t>Disused</t>
  </si>
  <si>
    <t>Clipstone Group</t>
  </si>
  <si>
    <t>74.03 (1 year licence) / 
65Ml/d (5 year Licence)</t>
  </si>
  <si>
    <t>Sunnyside Group</t>
  </si>
  <si>
    <t>62 
(this includes Far Baulker in the Blidworth group)</t>
  </si>
  <si>
    <t>For information:  Potable water imported from: Strategic Grid WRZ (DVA to Strelley)</t>
  </si>
  <si>
    <t>For information:  Potable water imported from: Strategic Grid WRZ (Church Wilne to Strelley)</t>
  </si>
  <si>
    <t>For information:  Potable water imported from:  From Strategic Grid WRZ (Higham to North Notts)</t>
  </si>
  <si>
    <t>For information only - Potable water export to:  Newark WRZ (Caunton and Ompton to Newark)</t>
  </si>
  <si>
    <t>For information:  Potable water imported from: Strategic Grid WRZ (DVA to Nottingham). This transfer is included in the DO and we have shown it here just for ease of reference</t>
  </si>
  <si>
    <t>For information only - Potable water export to:  Strategic Grid WRZ (Sunnyside to Chesterfield). This transfer is included in the DO and we have shown it here just for ease of reference.</t>
  </si>
  <si>
    <t>For information only - Potable water export to:  Newark WRZ (Oxton CG new Transfer to Newark CG). This transfer is included in the DO and we have shown it here just for ease of reference.</t>
  </si>
  <si>
    <t>None</t>
  </si>
  <si>
    <t>WTW28</t>
  </si>
  <si>
    <t>New WTW on the River Trent near Stoke Bardolph, Nottinghamshire</t>
  </si>
  <si>
    <t>N</t>
  </si>
  <si>
    <t>GRD19</t>
  </si>
  <si>
    <t>DVA to Nottingham transfer pipeline capacity increase</t>
  </si>
  <si>
    <t>Ambergate to Mid Nottinghamshire transfer solution</t>
  </si>
  <si>
    <t>NOT01</t>
  </si>
  <si>
    <t>Heathy Lea to North Nottinghamshire transfer solution</t>
  </si>
  <si>
    <t>NOT04</t>
  </si>
  <si>
    <t>Church Wilne to South Nottinghamshire transfer solution</t>
  </si>
  <si>
    <t>NOT05</t>
  </si>
  <si>
    <t>No more than 3 in 100 Temporary Use Bans</t>
  </si>
  <si>
    <t>Financing costs</t>
  </si>
  <si>
    <t>1887-89</t>
  </si>
  <si>
    <t>Severe historic drought</t>
  </si>
  <si>
    <t>1933-34</t>
  </si>
  <si>
    <t>1975-76</t>
  </si>
  <si>
    <t>1995-96</t>
  </si>
  <si>
    <t>TUBs last implemented</t>
  </si>
  <si>
    <t>1 in 200 yr 30-month (0.50% chance of occurance)</t>
  </si>
  <si>
    <t>1 in 300 yr  18-month (0.33% chance of occurance)</t>
  </si>
  <si>
    <t>1  in 500 yr 30-month (0.20% of chance of occurance)</t>
  </si>
  <si>
    <t>1 in 1000 yr 24-month (0.10% chance of occurance)</t>
  </si>
  <si>
    <t xml:space="preserve">
DO Modelling Assumptions- each drought event is modelled over a 95-year run with LoS at 1 in 33-years (1 TUBs and 1 NEUBs) for the Demand Restrictions Run (1) in the data table and emergency storage is not used under any run.</t>
  </si>
  <si>
    <t xml:space="preserve">There are no  drought supply measures e.g. drought permits or orders stipulated in our Drought Plan for the Nottingham WRZ. </t>
  </si>
  <si>
    <t xml:space="preserve">Drought scenarios selected from our drought library of 200 stochastic scenarios. The scenarios presented in the table provide a range of drought severities and durations for plausible events. See Appendix A7 of the dWRMP report for more information on their development. </t>
  </si>
  <si>
    <t>There is no supply/demand impact of the more severe drought scenarios up to a 1 in 1000-year event- this event results in a DO reduction of 23 Ml/d.</t>
  </si>
  <si>
    <t>Scenario 141</t>
  </si>
  <si>
    <t>Scenario 43</t>
  </si>
  <si>
    <t>Scenario 169</t>
  </si>
  <si>
    <t>Scenario 161</t>
  </si>
  <si>
    <t>(6)</t>
  </si>
  <si>
    <t xml:space="preserve">List individual measures used in scenario e.g.
(1) Demand savings restrictions drought measure (TUBs 5% demand saving and NEUBs additional 5% demand saving assumed)
There are no other drought measures for this zone 
(6) No data entered in these cells- N/A for the WRZ
</t>
  </si>
  <si>
    <t>7BL+ 8BL+ (6. Preferred scenario ref 58.7) + (6. Preferred scenario ref 58.1)</t>
  </si>
  <si>
    <t>9BL+ (6. Preferred scenario ref 60.1)+(6. Preferred scenario ref 58.4)</t>
  </si>
  <si>
    <t>Non potable water supplied to: None</t>
  </si>
  <si>
    <t>7FP-(10FP)</t>
  </si>
  <si>
    <t xml:space="preserve">Unrestricted demand based on total vaule summed across all demand centres for the WRZ in our Aquator model restricted demand is based on the value reported for the unrestricted demand with a 5% reduction to account for an assumed 5% demand savings that could be realised through a TUB. 
</t>
  </si>
  <si>
    <t>Leakage Reduction</t>
  </si>
  <si>
    <t>Enhanced metering</t>
  </si>
  <si>
    <t>This is a company wide decision, and the AIC reflects the company wide costs and demand benefits</t>
  </si>
  <si>
    <t>This is a company wide decision, and the AIC reflects the company wide costs and demand benefits for measured and unmeasured water efficiency programmes</t>
  </si>
  <si>
    <t>Options to reduce raw water losses and operational use</t>
  </si>
  <si>
    <t>DISTRIBUTION SIDE</t>
  </si>
  <si>
    <t>PRODUCTION SIDE</t>
  </si>
  <si>
    <t>Enhanced Metering</t>
  </si>
  <si>
    <t>Modelled Effect of Winep 3</t>
  </si>
  <si>
    <t>JG</t>
  </si>
  <si>
    <t>Date</t>
  </si>
  <si>
    <t>(7BL+8BL)-(10BL)</t>
  </si>
  <si>
    <t>v11 - August 2016 integrating updates up to v15 - June 2018</t>
  </si>
  <si>
    <t>29.7BL</t>
  </si>
  <si>
    <t xml:space="preserve">Measured water efficiency savings </t>
  </si>
  <si>
    <t>30.7BL</t>
  </si>
  <si>
    <t xml:space="preserve">Unmeasured water efficiency savings </t>
  </si>
  <si>
    <t>29.7FP</t>
  </si>
  <si>
    <t>Initials</t>
  </si>
  <si>
    <t>1st line Comments</t>
  </si>
  <si>
    <t>date moved forward by one year to correspond with dates in S27 spreadhsheet. ("Calc comparison S23-27")</t>
  </si>
  <si>
    <t>Newark Link Main (Added to reflect link main now completing in Amp 7)</t>
  </si>
  <si>
    <t>Reduction in Transfer from Strategic Grid WRZ to Notts ( Not required because newark link is not happening until mid amp 7)</t>
  </si>
  <si>
    <t>NA</t>
  </si>
  <si>
    <t xml:space="preserve">Home water efficiency audits </t>
  </si>
  <si>
    <t>WE001</t>
  </si>
  <si>
    <t>EM001</t>
  </si>
  <si>
    <t>Active Leakage Control - Supply demand balance scenario</t>
  </si>
  <si>
    <t>ALC1</t>
  </si>
  <si>
    <t>2020/21</t>
  </si>
  <si>
    <t>Active Leakage Control - National Infrustructure commision scenario</t>
  </si>
  <si>
    <t>ALC2</t>
  </si>
  <si>
    <t xml:space="preserve">Home water efficiency checks </t>
  </si>
  <si>
    <t>Site E to South Nottinghamshire transfer solution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</si>
</sst>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yyyy\-yy"/>
    <numFmt numFmtId="165" formatCode="0.0"/>
    <numFmt numFmtId="166" formatCode="0.000"/>
    <numFmt numFmtId="167" formatCode="yyyy/yy"/>
    <numFmt numFmtId="168" formatCode="[$-809]General"/>
    <numFmt numFmtId="169" formatCode="[$-809]0.00%"/>
    <numFmt numFmtId="170" formatCode="[$-809]0"/>
    <numFmt numFmtId="171" formatCode="[$-809]0.00"/>
    <numFmt numFmtId="172" formatCode="#,##0.0"/>
  </numFmts>
  <fonts count="74" x14ac:knownFonts="1">
    <font>
      <sz val="12"/>
      <color theme="1"/>
      <name val="Arial"/>
      <family val="2"/>
    </font>
    <font>
      <sz val="11"/>
      <color theme="1"/>
      <name val="Calibri"/>
      <family val="2"/>
      <scheme val="minor"/>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i/>
      <sz val="10"/>
      <name val="Arial"/>
      <family val="2"/>
    </font>
    <font>
      <b/>
      <sz val="18"/>
      <name val="Arial"/>
      <family val="2"/>
    </font>
    <font>
      <b/>
      <sz val="11"/>
      <color rgb="FF000000"/>
      <name val="Calibri"/>
      <family val="2"/>
    </font>
    <font>
      <sz val="10"/>
      <color theme="1"/>
      <name val="Arial"/>
      <family val="2"/>
    </font>
    <font>
      <b/>
      <sz val="10"/>
      <color rgb="FF000000"/>
      <name val="Arial"/>
      <family val="2"/>
    </font>
    <font>
      <sz val="12"/>
      <color rgb="FFFF0000"/>
      <name val="Arial"/>
      <family val="2"/>
    </font>
    <font>
      <sz val="12"/>
      <color theme="0"/>
      <name val="Arial"/>
      <family val="2"/>
    </font>
    <font>
      <i/>
      <sz val="10"/>
      <color indexed="23"/>
      <name val="Arial"/>
      <family val="2"/>
    </font>
    <font>
      <b/>
      <sz val="10"/>
      <color rgb="FF00B050"/>
      <name val="Arial"/>
      <family val="2"/>
    </font>
    <font>
      <sz val="10"/>
      <color rgb="FF00B050"/>
      <name val="Arial"/>
      <family val="2"/>
    </font>
    <font>
      <b/>
      <sz val="11"/>
      <color rgb="FF000000"/>
      <name val="Arial"/>
      <family val="2"/>
    </font>
    <font>
      <u/>
      <sz val="11"/>
      <color theme="10"/>
      <name val="Calibri"/>
      <family val="2"/>
      <scheme val="minor"/>
    </font>
    <font>
      <sz val="12"/>
      <color rgb="FF000000"/>
      <name val="Arial"/>
      <family val="2"/>
    </font>
    <font>
      <sz val="10"/>
      <color rgb="FF000000"/>
      <name val="Arial"/>
      <family val="2"/>
    </font>
    <font>
      <b/>
      <sz val="14"/>
      <color rgb="FF000000"/>
      <name val="Arial"/>
      <family val="2"/>
    </font>
    <font>
      <sz val="10"/>
      <color rgb="FF808080"/>
      <name val="Arial"/>
      <family val="2"/>
    </font>
    <font>
      <sz val="11"/>
      <color theme="1"/>
      <name val="Arial"/>
      <family val="2"/>
    </font>
    <font>
      <sz val="14"/>
      <color rgb="FF000000"/>
      <name val="Arial"/>
      <family val="2"/>
    </font>
    <font>
      <sz val="11"/>
      <color rgb="FF000000"/>
      <name val="Arial"/>
      <family val="2"/>
    </font>
    <font>
      <sz val="10"/>
      <color rgb="FFBFBFBF"/>
      <name val="Arial"/>
      <family val="2"/>
    </font>
    <font>
      <b/>
      <sz val="14"/>
      <color rgb="FF808080"/>
      <name val="Arial"/>
      <family val="2"/>
    </font>
    <font>
      <b/>
      <sz val="10"/>
      <color rgb="FFFF0000"/>
      <name val="Arial"/>
      <family val="2"/>
    </font>
    <font>
      <b/>
      <sz val="10"/>
      <color rgb="FF969696"/>
      <name val="Arial"/>
      <family val="2"/>
    </font>
    <font>
      <sz val="10"/>
      <color rgb="FFC0C0C0"/>
      <name val="Arial"/>
      <family val="2"/>
    </font>
    <font>
      <b/>
      <sz val="12"/>
      <color rgb="FF000000"/>
      <name val="Arial"/>
      <family val="2"/>
    </font>
    <font>
      <sz val="10"/>
      <color rgb="FFFFFFFF"/>
      <name val="Arial"/>
      <family val="2"/>
    </font>
    <font>
      <b/>
      <sz val="9"/>
      <color rgb="FF000000"/>
      <name val="Arial"/>
      <family val="2"/>
    </font>
    <font>
      <sz val="9"/>
      <color rgb="FF000000"/>
      <name val="Arial"/>
      <family val="2"/>
    </font>
    <font>
      <b/>
      <sz val="12"/>
      <color theme="1"/>
      <name val="Arial"/>
      <family val="2"/>
    </font>
    <font>
      <sz val="11"/>
      <color indexed="55"/>
      <name val="Arial"/>
      <family val="2"/>
    </font>
    <font>
      <sz val="10"/>
      <color theme="1" tint="0.499984740745262"/>
      <name val="Arial"/>
      <family val="2"/>
    </font>
    <font>
      <b/>
      <sz val="9"/>
      <color indexed="81"/>
      <name val="Tahoma"/>
      <family val="2"/>
    </font>
    <font>
      <sz val="9"/>
      <color indexed="81"/>
      <name val="Tahoma"/>
      <family val="2"/>
    </font>
    <font>
      <sz val="12"/>
      <color theme="1"/>
      <name val="Arial"/>
      <family val="2"/>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theme="9" tint="0.59999389629810485"/>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808080"/>
      </right>
      <top/>
      <bottom style="thin">
        <color rgb="FF808080"/>
      </bottom>
      <diagonal/>
    </border>
    <border>
      <left style="thin">
        <color rgb="FF000000"/>
      </left>
      <right/>
      <top/>
      <bottom style="thin">
        <color rgb="FF000000"/>
      </bottom>
      <diagonal/>
    </border>
  </borders>
  <cellStyleXfs count="17">
    <xf numFmtId="0" fontId="0" fillId="0" borderId="0"/>
    <xf numFmtId="0" fontId="2" fillId="0" borderId="0"/>
    <xf numFmtId="0" fontId="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51" fillId="0" borderId="0" applyNumberFormat="0" applyFill="0" applyBorder="0" applyAlignment="0" applyProtection="0"/>
    <xf numFmtId="168" fontId="52" fillId="0" borderId="0"/>
    <xf numFmtId="168" fontId="53" fillId="0" borderId="0"/>
    <xf numFmtId="0" fontId="56" fillId="0" borderId="0"/>
    <xf numFmtId="0" fontId="2" fillId="0" borderId="0"/>
    <xf numFmtId="168" fontId="52" fillId="0" borderId="0"/>
    <xf numFmtId="0" fontId="1" fillId="0" borderId="0"/>
    <xf numFmtId="0" fontId="73" fillId="0" borderId="0"/>
  </cellStyleXfs>
  <cellXfs count="1094">
    <xf numFmtId="0" fontId="0" fillId="0" borderId="0" xfId="0"/>
    <xf numFmtId="0" fontId="2" fillId="0" borderId="0" xfId="1" applyNumberFormat="1" applyProtection="1"/>
    <xf numFmtId="0" fontId="2" fillId="0" borderId="0" xfId="1" applyProtection="1"/>
    <xf numFmtId="0" fontId="2" fillId="0" borderId="2" xfId="1" applyBorder="1" applyProtection="1"/>
    <xf numFmtId="0" fontId="2" fillId="0" borderId="3" xfId="1" applyBorder="1" applyProtection="1"/>
    <xf numFmtId="0" fontId="2" fillId="0" borderId="0" xfId="1" applyBorder="1" applyProtection="1"/>
    <xf numFmtId="0" fontId="2" fillId="0" borderId="5" xfId="1" applyBorder="1" applyProtection="1"/>
    <xf numFmtId="0" fontId="4" fillId="0" borderId="0" xfId="1" applyFont="1" applyBorder="1" applyAlignment="1" applyProtection="1">
      <alignment vertical="center"/>
    </xf>
    <xf numFmtId="0" fontId="7" fillId="0" borderId="1" xfId="1" applyFont="1" applyBorder="1" applyAlignment="1" applyProtection="1">
      <alignment vertical="center"/>
    </xf>
    <xf numFmtId="0" fontId="8" fillId="0" borderId="0" xfId="1" applyFont="1" applyFill="1" applyBorder="1" applyAlignment="1" applyProtection="1">
      <alignment wrapText="1"/>
    </xf>
    <xf numFmtId="0" fontId="8" fillId="2" borderId="4" xfId="1" applyFont="1" applyFill="1" applyBorder="1" applyProtection="1"/>
    <xf numFmtId="0" fontId="8" fillId="2" borderId="0" xfId="1" applyFont="1" applyFill="1" applyBorder="1" applyAlignment="1" applyProtection="1">
      <alignment horizontal="center"/>
    </xf>
    <xf numFmtId="2" fontId="9" fillId="0" borderId="6" xfId="1" applyNumberFormat="1" applyFont="1" applyFill="1" applyBorder="1" applyAlignment="1" applyProtection="1">
      <alignment horizontal="left"/>
      <protection locked="0"/>
    </xf>
    <xf numFmtId="0" fontId="10" fillId="0" borderId="0" xfId="1" applyFont="1" applyBorder="1" applyProtection="1"/>
    <xf numFmtId="0" fontId="4" fillId="0" borderId="0" xfId="1" applyFont="1" applyBorder="1" applyProtection="1"/>
    <xf numFmtId="0" fontId="4" fillId="0" borderId="5" xfId="1" applyFont="1" applyBorder="1" applyProtection="1"/>
    <xf numFmtId="0" fontId="10" fillId="0" borderId="0" xfId="1" applyFont="1" applyProtection="1"/>
    <xf numFmtId="1" fontId="9" fillId="0" borderId="6" xfId="1" applyNumberFormat="1" applyFont="1" applyFill="1" applyBorder="1" applyAlignment="1" applyProtection="1">
      <alignment horizontal="left"/>
      <protection locked="0"/>
    </xf>
    <xf numFmtId="0" fontId="8" fillId="0" borderId="4" xfId="1" applyFont="1" applyFill="1" applyBorder="1" applyProtection="1"/>
    <xf numFmtId="0" fontId="11" fillId="0" borderId="0" xfId="1" applyFont="1" applyBorder="1" applyProtection="1"/>
    <xf numFmtId="0" fontId="8" fillId="2" borderId="0" xfId="1" applyFont="1" applyFill="1" applyBorder="1" applyAlignment="1" applyProtection="1">
      <alignment horizontal="right"/>
    </xf>
    <xf numFmtId="0" fontId="9" fillId="0" borderId="6" xfId="3" applyFont="1" applyFill="1" applyBorder="1" applyAlignment="1" applyProtection="1">
      <alignment horizontal="left"/>
      <protection locked="0"/>
    </xf>
    <xf numFmtId="164" fontId="9" fillId="0" borderId="6" xfId="1" applyNumberFormat="1" applyFont="1" applyFill="1" applyBorder="1" applyAlignment="1" applyProtection="1">
      <alignment horizontal="left"/>
      <protection locked="0"/>
    </xf>
    <xf numFmtId="0" fontId="8" fillId="2" borderId="7" xfId="1" applyFont="1" applyFill="1" applyBorder="1" applyProtection="1">
      <protection locked="0"/>
    </xf>
    <xf numFmtId="0" fontId="8" fillId="2" borderId="0" xfId="1" applyFont="1" applyFill="1" applyBorder="1" applyProtection="1"/>
    <xf numFmtId="14" fontId="9" fillId="0" borderId="6" xfId="1" applyNumberFormat="1" applyFont="1" applyFill="1" applyBorder="1" applyAlignment="1" applyProtection="1">
      <alignment horizontal="left"/>
      <protection locked="0"/>
    </xf>
    <xf numFmtId="2" fontId="9" fillId="0" borderId="0" xfId="1" applyNumberFormat="1" applyFont="1" applyFill="1" applyBorder="1" applyAlignment="1" applyProtection="1">
      <alignment horizontal="left"/>
      <protection locked="0"/>
    </xf>
    <xf numFmtId="0" fontId="4" fillId="0" borderId="0" xfId="1" applyFont="1" applyProtection="1"/>
    <xf numFmtId="0" fontId="9" fillId="0" borderId="0" xfId="1" applyFont="1" applyBorder="1" applyProtection="1"/>
    <xf numFmtId="0" fontId="13" fillId="2" borderId="4" xfId="1" applyFont="1" applyFill="1" applyBorder="1" applyProtection="1"/>
    <xf numFmtId="0" fontId="14" fillId="0" borderId="0" xfId="1" applyFont="1" applyProtection="1"/>
    <xf numFmtId="0" fontId="3" fillId="0" borderId="0" xfId="1" applyFont="1" applyFill="1" applyBorder="1" applyAlignment="1" applyProtection="1">
      <alignment wrapText="1"/>
    </xf>
    <xf numFmtId="0" fontId="4" fillId="0" borderId="2" xfId="1" applyFont="1" applyBorder="1" applyAlignment="1" applyProtection="1">
      <alignment vertical="center"/>
    </xf>
    <xf numFmtId="0" fontId="2" fillId="0" borderId="2" xfId="1" applyFill="1" applyBorder="1" applyProtection="1"/>
    <xf numFmtId="0" fontId="2" fillId="0" borderId="4" xfId="1" applyBorder="1" applyProtection="1"/>
    <xf numFmtId="0" fontId="4" fillId="0" borderId="8" xfId="1" applyFont="1" applyFill="1" applyBorder="1" applyProtection="1"/>
    <xf numFmtId="0" fontId="4" fillId="0" borderId="0" xfId="1" applyFont="1" applyFill="1" applyBorder="1" applyProtection="1"/>
    <xf numFmtId="0" fontId="2" fillId="0" borderId="0" xfId="1" applyFill="1" applyBorder="1" applyProtection="1"/>
    <xf numFmtId="0" fontId="15" fillId="0" borderId="0" xfId="1" applyFont="1" applyFill="1" applyProtection="1"/>
    <xf numFmtId="0" fontId="4" fillId="3" borderId="8" xfId="1" applyFont="1" applyFill="1" applyBorder="1" applyProtection="1"/>
    <xf numFmtId="0" fontId="4" fillId="0" borderId="4" xfId="1" applyFont="1" applyBorder="1" applyProtection="1"/>
    <xf numFmtId="0" fontId="4" fillId="4" borderId="8" xfId="1" applyFont="1" applyFill="1" applyBorder="1" applyProtection="1"/>
    <xf numFmtId="0" fontId="4" fillId="5" borderId="8" xfId="1" applyFont="1" applyFill="1" applyBorder="1" applyProtection="1"/>
    <xf numFmtId="0" fontId="4" fillId="6" borderId="8" xfId="1" applyFont="1" applyFill="1" applyBorder="1" applyProtection="1"/>
    <xf numFmtId="0" fontId="4" fillId="0" borderId="9" xfId="1" applyFont="1" applyFill="1" applyBorder="1" applyProtection="1"/>
    <xf numFmtId="0" fontId="4" fillId="0" borderId="10" xfId="1" applyFont="1" applyFill="1" applyBorder="1" applyProtection="1"/>
    <xf numFmtId="0" fontId="2" fillId="0" borderId="10" xfId="1" applyFill="1" applyBorder="1" applyProtection="1"/>
    <xf numFmtId="0" fontId="2" fillId="0" borderId="11" xfId="1" applyBorder="1" applyProtection="1"/>
    <xf numFmtId="0" fontId="16" fillId="0" borderId="2" xfId="1" applyFont="1" applyBorder="1" applyProtection="1"/>
    <xf numFmtId="0" fontId="7" fillId="0" borderId="2" xfId="1" applyFont="1" applyBorder="1" applyAlignment="1" applyProtection="1">
      <alignment vertical="center"/>
    </xf>
    <xf numFmtId="0" fontId="7" fillId="0" borderId="2" xfId="1" applyFont="1" applyBorder="1"/>
    <xf numFmtId="0" fontId="8" fillId="0" borderId="4" xfId="1" applyFont="1" applyBorder="1" applyProtection="1"/>
    <xf numFmtId="0" fontId="6" fillId="0" borderId="0" xfId="2" applyFont="1" applyBorder="1" applyAlignment="1" applyProtection="1"/>
    <xf numFmtId="0" fontId="4" fillId="2" borderId="0" xfId="1" applyFont="1" applyFill="1" applyBorder="1" applyProtection="1"/>
    <xf numFmtId="0" fontId="5" fillId="0" borderId="0" xfId="2" applyBorder="1" applyAlignment="1" applyProtection="1"/>
    <xf numFmtId="0" fontId="8" fillId="0" borderId="9" xfId="1" applyFont="1" applyBorder="1" applyProtection="1"/>
    <xf numFmtId="0" fontId="8" fillId="0" borderId="10" xfId="1" applyFont="1" applyFill="1" applyBorder="1" applyProtection="1"/>
    <xf numFmtId="0" fontId="4" fillId="2" borderId="10" xfId="1" applyFont="1" applyFill="1" applyBorder="1" applyProtection="1"/>
    <xf numFmtId="0" fontId="4" fillId="0" borderId="10" xfId="1" applyFont="1" applyBorder="1" applyProtection="1"/>
    <xf numFmtId="0" fontId="2" fillId="0" borderId="10" xfId="1" applyBorder="1" applyProtection="1"/>
    <xf numFmtId="0" fontId="6" fillId="0" borderId="10" xfId="2" applyFont="1" applyBorder="1" applyAlignment="1" applyProtection="1"/>
    <xf numFmtId="0" fontId="4" fillId="0" borderId="11" xfId="1" applyFont="1" applyBorder="1" applyProtection="1"/>
    <xf numFmtId="0" fontId="8" fillId="0" borderId="0" xfId="1" applyFont="1" applyBorder="1" applyProtection="1"/>
    <xf numFmtId="0" fontId="2" fillId="0" borderId="12" xfId="1" applyBorder="1" applyProtection="1"/>
    <xf numFmtId="0" fontId="2" fillId="0" borderId="12" xfId="1" applyBorder="1" applyAlignment="1" applyProtection="1">
      <alignment horizontal="center"/>
    </xf>
    <xf numFmtId="0" fontId="17" fillId="0" borderId="13" xfId="1" applyFont="1" applyFill="1" applyBorder="1" applyProtection="1"/>
    <xf numFmtId="0" fontId="2" fillId="0" borderId="13" xfId="1" applyFill="1" applyBorder="1" applyProtection="1"/>
    <xf numFmtId="0" fontId="2" fillId="0" borderId="13" xfId="1" applyFill="1" applyBorder="1" applyAlignment="1" applyProtection="1">
      <alignment horizontal="center"/>
    </xf>
    <xf numFmtId="0" fontId="18" fillId="0" borderId="13" xfId="1" applyFont="1" applyFill="1" applyBorder="1" applyAlignment="1" applyProtection="1">
      <alignment horizontal="left"/>
    </xf>
    <xf numFmtId="0" fontId="19" fillId="0" borderId="12" xfId="1" applyFont="1" applyFill="1" applyBorder="1" applyAlignment="1" applyProtection="1">
      <alignment horizontal="center"/>
      <protection hidden="1"/>
    </xf>
    <xf numFmtId="0" fontId="19" fillId="0" borderId="12" xfId="1" applyFont="1" applyFill="1" applyBorder="1" applyAlignment="1" applyProtection="1">
      <alignment horizontal="left"/>
      <protection hidden="1"/>
    </xf>
    <xf numFmtId="0" fontId="19" fillId="0" borderId="14" xfId="1" applyFont="1" applyFill="1" applyBorder="1" applyAlignment="1" applyProtection="1">
      <alignment horizontal="center"/>
      <protection hidden="1"/>
    </xf>
    <xf numFmtId="1" fontId="19" fillId="0" borderId="12" xfId="1" applyNumberFormat="1" applyFont="1" applyFill="1" applyBorder="1" applyAlignment="1" applyProtection="1">
      <alignment horizontal="center" wrapText="1"/>
      <protection hidden="1"/>
    </xf>
    <xf numFmtId="0" fontId="19" fillId="0" borderId="12" xfId="1" applyNumberFormat="1" applyFont="1" applyFill="1" applyBorder="1" applyAlignment="1" applyProtection="1">
      <alignment horizontal="center" wrapText="1"/>
      <protection hidden="1"/>
    </xf>
    <xf numFmtId="0" fontId="20" fillId="0" borderId="12" xfId="1" applyFont="1" applyFill="1" applyBorder="1" applyAlignment="1" applyProtection="1">
      <alignment horizontal="center"/>
      <protection hidden="1"/>
    </xf>
    <xf numFmtId="0" fontId="19" fillId="0" borderId="12" xfId="1" applyFont="1" applyFill="1" applyBorder="1" applyAlignment="1" applyProtection="1">
      <protection hidden="1"/>
    </xf>
    <xf numFmtId="0" fontId="20" fillId="0" borderId="15" xfId="1" applyFont="1" applyFill="1" applyBorder="1" applyAlignment="1" applyProtection="1">
      <alignment horizontal="center"/>
      <protection hidden="1"/>
    </xf>
    <xf numFmtId="0" fontId="19" fillId="0" borderId="15" xfId="1" applyFont="1" applyFill="1" applyBorder="1" applyAlignment="1" applyProtection="1">
      <alignment horizontal="center"/>
      <protection hidden="1"/>
    </xf>
    <xf numFmtId="0" fontId="21" fillId="0" borderId="12" xfId="1" applyFont="1" applyFill="1" applyBorder="1" applyAlignment="1" applyProtection="1">
      <alignment horizontal="center"/>
      <protection hidden="1"/>
    </xf>
    <xf numFmtId="0" fontId="21" fillId="0" borderId="12" xfId="1" applyFont="1" applyFill="1" applyBorder="1" applyProtection="1">
      <protection hidden="1"/>
    </xf>
    <xf numFmtId="2" fontId="21" fillId="0" borderId="12" xfId="1" applyNumberFormat="1" applyFont="1" applyFill="1" applyBorder="1" applyAlignment="1" applyProtection="1">
      <alignment vertical="center"/>
      <protection hidden="1"/>
    </xf>
    <xf numFmtId="0" fontId="19" fillId="0" borderId="12" xfId="1" applyFont="1" applyFill="1" applyBorder="1" applyAlignment="1" applyProtection="1">
      <alignment vertical="center"/>
      <protection hidden="1"/>
    </xf>
    <xf numFmtId="0" fontId="22" fillId="0" borderId="12" xfId="1" applyFont="1" applyFill="1" applyBorder="1" applyProtection="1">
      <protection hidden="1"/>
    </xf>
    <xf numFmtId="0" fontId="21" fillId="0" borderId="12" xfId="1" applyFont="1" applyFill="1" applyBorder="1" applyAlignment="1" applyProtection="1">
      <alignment horizontal="left"/>
      <protection hidden="1"/>
    </xf>
    <xf numFmtId="2" fontId="21" fillId="0" borderId="12" xfId="1" applyNumberFormat="1" applyFont="1" applyFill="1" applyBorder="1" applyAlignment="1" applyProtection="1">
      <alignment vertical="center" wrapText="1"/>
      <protection hidden="1"/>
    </xf>
    <xf numFmtId="0" fontId="21" fillId="0" borderId="16" xfId="1" applyFont="1" applyFill="1" applyBorder="1" applyProtection="1">
      <protection hidden="1"/>
    </xf>
    <xf numFmtId="0" fontId="21" fillId="0" borderId="16" xfId="1" applyFont="1" applyFill="1" applyBorder="1" applyAlignment="1" applyProtection="1">
      <alignment horizontal="center"/>
      <protection hidden="1"/>
    </xf>
    <xf numFmtId="0" fontId="8" fillId="0" borderId="12" xfId="1" applyFont="1" applyBorder="1" applyProtection="1"/>
    <xf numFmtId="0" fontId="23" fillId="0" borderId="12" xfId="1" applyFont="1" applyBorder="1" applyAlignment="1" applyProtection="1">
      <alignment textRotation="90"/>
    </xf>
    <xf numFmtId="0" fontId="24" fillId="0" borderId="12" xfId="1" applyFont="1" applyBorder="1" applyAlignment="1" applyProtection="1">
      <alignment textRotation="90"/>
    </xf>
    <xf numFmtId="1" fontId="25" fillId="0" borderId="12" xfId="1" applyNumberFormat="1" applyFont="1" applyBorder="1" applyAlignment="1" applyProtection="1">
      <alignment horizontal="center" textRotation="90"/>
    </xf>
    <xf numFmtId="0" fontId="24" fillId="0" borderId="12" xfId="1" applyFont="1" applyFill="1" applyBorder="1" applyAlignment="1" applyProtection="1">
      <alignment textRotation="90"/>
    </xf>
    <xf numFmtId="0" fontId="26" fillId="0" borderId="12" xfId="1" applyFont="1" applyBorder="1" applyAlignment="1" applyProtection="1"/>
    <xf numFmtId="0" fontId="9" fillId="0" borderId="12" xfId="1" applyFont="1" applyBorder="1" applyAlignment="1" applyProtection="1">
      <alignment horizontal="right"/>
    </xf>
    <xf numFmtId="2" fontId="9" fillId="0" borderId="12" xfId="1" applyNumberFormat="1" applyFont="1" applyBorder="1" applyAlignment="1" applyProtection="1">
      <alignment horizontal="center"/>
    </xf>
    <xf numFmtId="0" fontId="9" fillId="0" borderId="12" xfId="1" applyFont="1" applyFill="1" applyBorder="1" applyAlignment="1" applyProtection="1"/>
    <xf numFmtId="0" fontId="12" fillId="2" borderId="0" xfId="1" applyFont="1" applyFill="1" applyBorder="1" applyProtection="1"/>
    <xf numFmtId="0" fontId="12" fillId="2" borderId="0" xfId="1" applyFont="1" applyFill="1" applyBorder="1" applyAlignment="1" applyProtection="1">
      <alignment horizontal="center"/>
    </xf>
    <xf numFmtId="0" fontId="12" fillId="2" borderId="0" xfId="1" applyFont="1" applyFill="1" applyBorder="1" applyAlignment="1" applyProtection="1">
      <alignment horizontal="center" vertical="center"/>
    </xf>
    <xf numFmtId="0" fontId="27" fillId="2" borderId="0" xfId="1" applyFont="1" applyFill="1" applyBorder="1" applyAlignment="1" applyProtection="1">
      <alignment horizontal="center" wrapText="1"/>
    </xf>
    <xf numFmtId="0" fontId="27" fillId="2" borderId="0" xfId="1" applyFont="1" applyFill="1" applyBorder="1" applyAlignment="1" applyProtection="1">
      <alignment horizontal="center" vertical="center"/>
    </xf>
    <xf numFmtId="0" fontId="2" fillId="0" borderId="12" xfId="1" applyFill="1" applyBorder="1" applyProtection="1"/>
    <xf numFmtId="0" fontId="2" fillId="0" borderId="12" xfId="1" applyFill="1" applyBorder="1" applyAlignment="1" applyProtection="1">
      <alignment horizontal="center"/>
    </xf>
    <xf numFmtId="0" fontId="2" fillId="0" borderId="13" xfId="1" applyBorder="1" applyProtection="1"/>
    <xf numFmtId="0" fontId="2" fillId="0" borderId="13" xfId="1" applyBorder="1" applyAlignment="1" applyProtection="1">
      <alignment horizontal="center"/>
    </xf>
    <xf numFmtId="0" fontId="28" fillId="0" borderId="12" xfId="1" applyFont="1" applyBorder="1" applyAlignment="1" applyProtection="1">
      <alignment textRotation="90"/>
    </xf>
    <xf numFmtId="0" fontId="25" fillId="0" borderId="12" xfId="1" applyFont="1" applyBorder="1" applyAlignment="1" applyProtection="1">
      <alignment textRotation="90"/>
    </xf>
    <xf numFmtId="0" fontId="25" fillId="0" borderId="12" xfId="1" applyFont="1" applyFill="1" applyBorder="1" applyAlignment="1" applyProtection="1">
      <alignment textRotation="90"/>
    </xf>
    <xf numFmtId="0" fontId="9" fillId="0" borderId="14" xfId="1" applyFont="1" applyBorder="1" applyAlignment="1" applyProtection="1"/>
    <xf numFmtId="0" fontId="2" fillId="0" borderId="14" xfId="1" applyBorder="1" applyProtection="1"/>
    <xf numFmtId="0" fontId="2" fillId="0" borderId="17" xfId="1" applyBorder="1" applyAlignment="1" applyProtection="1">
      <alignment horizontal="center"/>
    </xf>
    <xf numFmtId="0" fontId="2" fillId="0" borderId="15" xfId="1" applyBorder="1" applyProtection="1"/>
    <xf numFmtId="0" fontId="2" fillId="0" borderId="15" xfId="1" applyBorder="1" applyAlignment="1" applyProtection="1">
      <alignment horizontal="center"/>
    </xf>
    <xf numFmtId="0" fontId="27" fillId="2" borderId="18" xfId="1" applyFont="1" applyFill="1" applyBorder="1" applyProtection="1"/>
    <xf numFmtId="0" fontId="27" fillId="2" borderId="19" xfId="1" applyFont="1" applyFill="1" applyBorder="1" applyAlignment="1" applyProtection="1">
      <alignment horizontal="center"/>
    </xf>
    <xf numFmtId="0" fontId="2" fillId="2" borderId="19" xfId="1" applyFill="1" applyBorder="1" applyAlignment="1" applyProtection="1">
      <alignment horizontal="center"/>
    </xf>
    <xf numFmtId="0" fontId="2" fillId="2" borderId="20" xfId="1" applyFill="1" applyBorder="1" applyAlignment="1" applyProtection="1">
      <alignment horizontal="center"/>
    </xf>
    <xf numFmtId="0" fontId="2" fillId="2" borderId="23" xfId="1" applyFill="1" applyBorder="1" applyAlignment="1" applyProtection="1">
      <alignment horizontal="center"/>
    </xf>
    <xf numFmtId="0" fontId="2" fillId="0" borderId="24" xfId="1" applyBorder="1" applyAlignment="1" applyProtection="1">
      <alignment horizontal="center"/>
    </xf>
    <xf numFmtId="0" fontId="27" fillId="2" borderId="25" xfId="1" applyFont="1" applyFill="1" applyBorder="1" applyProtection="1"/>
    <xf numFmtId="0" fontId="27" fillId="2" borderId="0" xfId="1" applyFont="1" applyFill="1" applyBorder="1" applyAlignment="1" applyProtection="1">
      <alignment horizontal="center"/>
    </xf>
    <xf numFmtId="0" fontId="2" fillId="2" borderId="0" xfId="1" applyFill="1" applyBorder="1" applyAlignment="1" applyProtection="1">
      <alignment horizontal="center"/>
    </xf>
    <xf numFmtId="0" fontId="2" fillId="2" borderId="12" xfId="1" applyFill="1" applyBorder="1" applyAlignment="1" applyProtection="1">
      <alignment horizontal="center"/>
    </xf>
    <xf numFmtId="0" fontId="2" fillId="2" borderId="28" xfId="1" applyFill="1" applyBorder="1" applyAlignment="1" applyProtection="1">
      <alignment horizontal="center"/>
    </xf>
    <xf numFmtId="1" fontId="27" fillId="2" borderId="0" xfId="1" applyNumberFormat="1" applyFont="1" applyFill="1" applyBorder="1" applyAlignment="1" applyProtection="1">
      <alignment horizontal="center"/>
    </xf>
    <xf numFmtId="2" fontId="12" fillId="2" borderId="26" xfId="1" applyNumberFormat="1" applyFont="1" applyFill="1" applyBorder="1" applyAlignment="1" applyProtection="1">
      <alignment horizontal="left"/>
    </xf>
    <xf numFmtId="0" fontId="12" fillId="2" borderId="0" xfId="1" applyFont="1" applyFill="1" applyBorder="1" applyAlignment="1" applyProtection="1">
      <alignment horizontal="left"/>
    </xf>
    <xf numFmtId="0" fontId="2" fillId="2" borderId="24" xfId="1" applyFill="1" applyBorder="1" applyAlignment="1" applyProtection="1">
      <alignment horizontal="center"/>
    </xf>
    <xf numFmtId="0" fontId="27" fillId="2" borderId="29" xfId="1" applyFont="1" applyFill="1" applyBorder="1" applyProtection="1"/>
    <xf numFmtId="0" fontId="27" fillId="2" borderId="7" xfId="1" applyFont="1" applyFill="1" applyBorder="1" applyAlignment="1" applyProtection="1">
      <alignment horizontal="center"/>
    </xf>
    <xf numFmtId="0" fontId="2" fillId="2" borderId="7" xfId="1" applyFill="1" applyBorder="1" applyAlignment="1" applyProtection="1">
      <alignment horizontal="center"/>
    </xf>
    <xf numFmtId="0" fontId="2" fillId="2" borderId="30" xfId="1" applyFill="1" applyBorder="1" applyAlignment="1" applyProtection="1">
      <alignment horizontal="center"/>
    </xf>
    <xf numFmtId="0" fontId="2" fillId="2" borderId="31" xfId="1" applyFill="1" applyBorder="1" applyAlignment="1" applyProtection="1">
      <alignment horizontal="center"/>
    </xf>
    <xf numFmtId="0" fontId="2" fillId="2" borderId="32" xfId="1" applyFill="1" applyBorder="1" applyAlignment="1" applyProtection="1">
      <alignment horizontal="center"/>
    </xf>
    <xf numFmtId="0" fontId="2" fillId="2" borderId="33" xfId="1" applyFill="1" applyBorder="1" applyAlignment="1" applyProtection="1">
      <alignment horizontal="center"/>
    </xf>
    <xf numFmtId="0" fontId="30" fillId="2" borderId="0" xfId="1" applyFont="1" applyFill="1" applyBorder="1" applyAlignment="1" applyProtection="1">
      <alignment vertical="center"/>
      <protection locked="0"/>
    </xf>
    <xf numFmtId="0" fontId="17" fillId="2" borderId="13" xfId="1" applyFont="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protection locked="0"/>
    </xf>
    <xf numFmtId="0" fontId="2" fillId="2" borderId="12" xfId="1" applyFill="1" applyBorder="1" applyAlignment="1" applyProtection="1">
      <alignment vertical="center"/>
      <protection locked="0"/>
    </xf>
    <xf numFmtId="0" fontId="32"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wrapText="1"/>
      <protection locked="0"/>
    </xf>
    <xf numFmtId="0" fontId="30" fillId="2" borderId="0" xfId="1" applyFont="1" applyFill="1" applyBorder="1" applyAlignment="1" applyProtection="1">
      <alignment vertical="center" wrapText="1"/>
      <protection locked="0"/>
    </xf>
    <xf numFmtId="0" fontId="8" fillId="0" borderId="34"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2" borderId="35" xfId="1" applyFont="1" applyFill="1" applyBorder="1" applyAlignment="1" applyProtection="1">
      <alignment horizontal="center" vertical="center" wrapText="1"/>
      <protection locked="0"/>
    </xf>
    <xf numFmtId="0" fontId="33" fillId="2" borderId="0" xfId="1" applyFont="1" applyFill="1" applyBorder="1" applyAlignment="1" applyProtection="1">
      <alignment wrapText="1"/>
      <protection locked="0"/>
    </xf>
    <xf numFmtId="1" fontId="34" fillId="2" borderId="0" xfId="1" applyNumberFormat="1" applyFont="1" applyFill="1" applyBorder="1" applyAlignment="1" applyProtection="1">
      <alignment wrapText="1"/>
    </xf>
    <xf numFmtId="0" fontId="2" fillId="2" borderId="0" xfId="1" applyFill="1" applyAlignment="1" applyProtection="1">
      <alignment wrapText="1"/>
      <protection locked="0"/>
    </xf>
    <xf numFmtId="165" fontId="34" fillId="2" borderId="0" xfId="1" applyNumberFormat="1" applyFont="1" applyFill="1" applyBorder="1" applyProtection="1">
      <protection locked="0"/>
    </xf>
    <xf numFmtId="1" fontId="34" fillId="2" borderId="0" xfId="1" applyNumberFormat="1" applyFont="1" applyFill="1" applyBorder="1" applyAlignment="1" applyProtection="1">
      <alignment wrapText="1"/>
      <protection locked="0"/>
    </xf>
    <xf numFmtId="0" fontId="9" fillId="2" borderId="0" xfId="1" applyFont="1" applyFill="1" applyBorder="1" applyProtection="1">
      <protection locked="0"/>
    </xf>
    <xf numFmtId="0" fontId="34" fillId="2" borderId="0" xfId="1" applyFont="1" applyFill="1" applyBorder="1" applyProtection="1">
      <protection locked="0"/>
    </xf>
    <xf numFmtId="2" fontId="34" fillId="2" borderId="0" xfId="1" applyNumberFormat="1" applyFont="1" applyFill="1" applyBorder="1" applyProtection="1">
      <protection locked="0"/>
    </xf>
    <xf numFmtId="165" fontId="9" fillId="2" borderId="0" xfId="1" applyNumberFormat="1" applyFont="1" applyFill="1" applyBorder="1" applyProtection="1">
      <protection locked="0"/>
    </xf>
    <xf numFmtId="1" fontId="9" fillId="2" borderId="0" xfId="1" applyNumberFormat="1" applyFont="1" applyFill="1" applyBorder="1" applyProtection="1">
      <protection locked="0"/>
    </xf>
    <xf numFmtId="0" fontId="9" fillId="2" borderId="0" xfId="1" applyFont="1" applyFill="1" applyBorder="1" applyAlignment="1" applyProtection="1">
      <alignment wrapText="1"/>
      <protection locked="0"/>
    </xf>
    <xf numFmtId="0" fontId="25" fillId="2" borderId="18" xfId="1" applyFont="1" applyFill="1" applyBorder="1" applyAlignment="1" applyProtection="1">
      <alignment vertical="center"/>
      <protection locked="0"/>
    </xf>
    <xf numFmtId="0" fontId="25" fillId="2" borderId="19" xfId="1" applyFont="1" applyFill="1" applyBorder="1" applyAlignment="1" applyProtection="1">
      <alignment vertical="center"/>
      <protection locked="0"/>
    </xf>
    <xf numFmtId="2" fontId="9" fillId="2" borderId="37" xfId="1" applyNumberFormat="1" applyFont="1" applyFill="1" applyBorder="1" applyAlignment="1" applyProtection="1">
      <alignment horizontal="left" vertical="center"/>
      <protection locked="0"/>
    </xf>
    <xf numFmtId="0" fontId="9" fillId="2" borderId="0" xfId="1" applyFont="1" applyFill="1" applyBorder="1" applyAlignment="1" applyProtection="1">
      <alignment vertical="center" wrapText="1"/>
      <protection locked="0"/>
    </xf>
    <xf numFmtId="0" fontId="25" fillId="2" borderId="25" xfId="1" applyFont="1" applyFill="1" applyBorder="1" applyAlignment="1" applyProtection="1">
      <alignment vertical="center"/>
      <protection locked="0"/>
    </xf>
    <xf numFmtId="0" fontId="25" fillId="2" borderId="0" xfId="1" applyFont="1" applyFill="1" applyBorder="1" applyAlignment="1" applyProtection="1">
      <alignment vertical="center"/>
      <protection locked="0"/>
    </xf>
    <xf numFmtId="2"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center" vertical="center"/>
      <protection locked="0"/>
    </xf>
    <xf numFmtId="1"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left"/>
      <protection locked="0"/>
    </xf>
    <xf numFmtId="0" fontId="9" fillId="2" borderId="0" xfId="1" applyFont="1" applyFill="1" applyBorder="1" applyAlignment="1" applyProtection="1">
      <alignment horizontal="left" vertical="center" wrapText="1"/>
      <protection locked="0"/>
    </xf>
    <xf numFmtId="0" fontId="25" fillId="2" borderId="29" xfId="1" applyFont="1" applyFill="1" applyBorder="1" applyAlignment="1" applyProtection="1">
      <alignment vertical="center"/>
      <protection locked="0"/>
    </xf>
    <xf numFmtId="0" fontId="25" fillId="2" borderId="7" xfId="1" applyFont="1" applyFill="1" applyBorder="1" applyAlignment="1" applyProtection="1">
      <alignment vertical="center"/>
      <protection locked="0"/>
    </xf>
    <xf numFmtId="2" fontId="9" fillId="2" borderId="39"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wrapText="1"/>
      <protection locked="0"/>
    </xf>
    <xf numFmtId="0" fontId="30" fillId="2" borderId="0" xfId="1" applyFont="1" applyFill="1" applyBorder="1" applyProtection="1">
      <protection locked="0"/>
    </xf>
    <xf numFmtId="0" fontId="2" fillId="2" borderId="0" xfId="1" applyFill="1" applyBorder="1" applyProtection="1">
      <protection locked="0"/>
    </xf>
    <xf numFmtId="0" fontId="12" fillId="2" borderId="0" xfId="1" applyFont="1" applyFill="1" applyBorder="1" applyProtection="1">
      <protection locked="0"/>
    </xf>
    <xf numFmtId="0" fontId="2" fillId="2" borderId="0" xfId="1" applyFill="1" applyBorder="1" applyAlignment="1" applyProtection="1">
      <alignment wrapText="1"/>
      <protection locked="0"/>
    </xf>
    <xf numFmtId="0" fontId="17" fillId="2" borderId="0" xfId="1" applyFont="1" applyFill="1" applyBorder="1" applyProtection="1">
      <protection locked="0"/>
    </xf>
    <xf numFmtId="0" fontId="16" fillId="2" borderId="0" xfId="1" applyFont="1" applyFill="1" applyBorder="1" applyProtection="1">
      <protection locked="0"/>
    </xf>
    <xf numFmtId="0" fontId="25" fillId="2" borderId="0" xfId="1" applyNumberFormat="1" applyFont="1" applyFill="1" applyBorder="1" applyAlignment="1" applyProtection="1">
      <alignment vertical="center"/>
      <protection locked="0"/>
    </xf>
    <xf numFmtId="0" fontId="17" fillId="2" borderId="17"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49" fontId="31" fillId="2" borderId="0" xfId="1" applyNumberFormat="1" applyFont="1" applyFill="1" applyAlignment="1" applyProtection="1">
      <alignment vertical="center"/>
      <protection locked="0"/>
    </xf>
    <xf numFmtId="0" fontId="16" fillId="2"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12" fillId="2" borderId="0" xfId="1" applyFont="1" applyFill="1" applyBorder="1" applyAlignment="1" applyProtection="1">
      <alignment vertical="center"/>
      <protection locked="0"/>
    </xf>
    <xf numFmtId="0" fontId="12" fillId="2" borderId="10" xfId="1" applyFont="1" applyFill="1" applyBorder="1" applyAlignment="1" applyProtection="1">
      <alignment horizontal="center" vertical="center"/>
      <protection locked="0"/>
    </xf>
    <xf numFmtId="0" fontId="16" fillId="2" borderId="0" xfId="1" applyFont="1" applyFill="1" applyBorder="1" applyAlignment="1" applyProtection="1">
      <alignment vertical="center"/>
      <protection locked="0"/>
    </xf>
    <xf numFmtId="0" fontId="35" fillId="2" borderId="0" xfId="1" applyFont="1" applyFill="1" applyBorder="1" applyAlignment="1" applyProtection="1">
      <alignment horizontal="center" vertical="center"/>
      <protection locked="0"/>
    </xf>
    <xf numFmtId="0" fontId="36" fillId="2" borderId="0" xfId="1" applyFont="1" applyFill="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2" fontId="34" fillId="2" borderId="0" xfId="1" applyNumberFormat="1" applyFont="1" applyFill="1" applyBorder="1" applyProtection="1"/>
    <xf numFmtId="0" fontId="34" fillId="2" borderId="0" xfId="1" applyFont="1" applyFill="1" applyBorder="1" applyProtection="1"/>
    <xf numFmtId="0" fontId="2" fillId="2" borderId="0" xfId="1" applyFill="1" applyProtection="1">
      <protection locked="0"/>
    </xf>
    <xf numFmtId="49" fontId="34" fillId="2" borderId="0" xfId="1" applyNumberFormat="1" applyFont="1" applyFill="1" applyBorder="1" applyProtection="1">
      <protection locked="0"/>
    </xf>
    <xf numFmtId="49" fontId="34" fillId="2" borderId="0" xfId="1" applyNumberFormat="1" applyFont="1" applyFill="1" applyBorder="1" applyProtection="1"/>
    <xf numFmtId="0" fontId="9" fillId="2" borderId="39" xfId="1" applyFont="1" applyFill="1" applyBorder="1" applyAlignment="1" applyProtection="1">
      <alignment horizontal="left" vertical="center"/>
      <protection locked="0"/>
    </xf>
    <xf numFmtId="0" fontId="25" fillId="2" borderId="0" xfId="1" applyFont="1" applyFill="1" applyBorder="1" applyProtection="1">
      <protection locked="0"/>
    </xf>
    <xf numFmtId="0" fontId="12" fillId="2" borderId="0" xfId="1" applyFont="1" applyFill="1" applyProtection="1">
      <protection locked="0"/>
    </xf>
    <xf numFmtId="49" fontId="16" fillId="2" borderId="0" xfId="1" applyNumberFormat="1" applyFont="1" applyFill="1" applyAlignment="1" applyProtection="1">
      <protection locked="0"/>
    </xf>
    <xf numFmtId="2" fontId="16" fillId="0" borderId="0" xfId="1" applyNumberFormat="1" applyFont="1" applyFill="1" applyBorder="1" applyAlignment="1" applyProtection="1">
      <alignment horizontal="center"/>
      <protection locked="0"/>
    </xf>
    <xf numFmtId="2" fontId="12" fillId="2" borderId="0" xfId="1" applyNumberFormat="1" applyFont="1" applyFill="1" applyProtection="1">
      <protection locked="0"/>
    </xf>
    <xf numFmtId="9" fontId="20" fillId="0" borderId="0" xfId="8" applyFont="1" applyFill="1" applyBorder="1" applyAlignment="1" applyProtection="1">
      <alignment horizontal="center"/>
      <protection locked="0"/>
    </xf>
    <xf numFmtId="166" fontId="20" fillId="0" borderId="0" xfId="1" applyNumberFormat="1" applyFont="1" applyFill="1" applyBorder="1" applyAlignment="1" applyProtection="1">
      <alignment horizontal="center"/>
      <protection locked="0"/>
    </xf>
    <xf numFmtId="49" fontId="12" fillId="2" borderId="0" xfId="1" applyNumberFormat="1" applyFont="1" applyFill="1" applyBorder="1" applyAlignment="1" applyProtection="1">
      <protection locked="0"/>
    </xf>
    <xf numFmtId="0" fontId="29" fillId="2" borderId="0" xfId="1" applyFont="1" applyFill="1" applyProtection="1">
      <protection locked="0"/>
    </xf>
    <xf numFmtId="0" fontId="9" fillId="2" borderId="39" xfId="1" applyFont="1" applyFill="1" applyBorder="1" applyAlignment="1" applyProtection="1">
      <alignment vertical="center"/>
      <protection locked="0"/>
    </xf>
    <xf numFmtId="0" fontId="12" fillId="2" borderId="0" xfId="1" applyFont="1" applyFill="1" applyAlignment="1" applyProtection="1">
      <protection locked="0"/>
    </xf>
    <xf numFmtId="0" fontId="17" fillId="2" borderId="0" xfId="1" applyFont="1" applyFill="1" applyBorder="1" applyAlignment="1" applyProtection="1">
      <alignment vertical="center" wrapText="1"/>
      <protection locked="0"/>
    </xf>
    <xf numFmtId="49" fontId="12" fillId="2" borderId="0" xfId="1" applyNumberFormat="1" applyFont="1" applyFill="1" applyAlignment="1" applyProtection="1">
      <alignment horizontal="center" vertical="center"/>
      <protection locked="0"/>
    </xf>
    <xf numFmtId="166" fontId="12" fillId="2" borderId="0" xfId="1" applyNumberFormat="1" applyFont="1" applyFill="1" applyBorder="1" applyAlignment="1" applyProtection="1">
      <alignment vertical="center"/>
      <protection locked="0"/>
    </xf>
    <xf numFmtId="0" fontId="2" fillId="2" borderId="0" xfId="1" applyFill="1" applyAlignment="1">
      <alignment vertical="center"/>
    </xf>
    <xf numFmtId="1" fontId="8" fillId="4" borderId="40" xfId="1" applyNumberFormat="1" applyFont="1" applyFill="1" applyBorder="1" applyAlignment="1" applyProtection="1">
      <alignment horizontal="center" vertical="center" wrapText="1"/>
      <protection locked="0"/>
    </xf>
    <xf numFmtId="1" fontId="8" fillId="0" borderId="40" xfId="1" applyNumberFormat="1" applyFont="1" applyFill="1" applyBorder="1" applyAlignment="1" applyProtection="1">
      <alignment horizontal="center" vertical="center" wrapText="1"/>
      <protection locked="0"/>
    </xf>
    <xf numFmtId="1" fontId="8" fillId="0" borderId="60" xfId="1" applyNumberFormat="1" applyFont="1" applyFill="1" applyBorder="1" applyAlignment="1" applyProtection="1">
      <alignment horizontal="center" vertical="center" wrapText="1"/>
      <protection locked="0"/>
    </xf>
    <xf numFmtId="2" fontId="30" fillId="2" borderId="0" xfId="1" applyNumberFormat="1" applyFont="1" applyFill="1" applyBorder="1" applyProtection="1">
      <protection locked="0"/>
    </xf>
    <xf numFmtId="49" fontId="30" fillId="2" borderId="0" xfId="1" applyNumberFormat="1" applyFont="1" applyFill="1" applyBorder="1" applyProtection="1">
      <protection locked="0"/>
    </xf>
    <xf numFmtId="1" fontId="30" fillId="2" borderId="0" xfId="1" applyNumberFormat="1" applyFont="1" applyFill="1" applyBorder="1" applyProtection="1">
      <protection locked="0"/>
    </xf>
    <xf numFmtId="0" fontId="38" fillId="2" borderId="0" xfId="1" applyFont="1" applyFill="1" applyBorder="1" applyAlignment="1" applyProtection="1">
      <alignment horizontal="center"/>
    </xf>
    <xf numFmtId="1" fontId="33" fillId="2" borderId="0" xfId="1" applyNumberFormat="1" applyFont="1" applyFill="1" applyBorder="1" applyAlignment="1" applyProtection="1">
      <alignment horizontal="center"/>
    </xf>
    <xf numFmtId="165" fontId="34" fillId="2" borderId="0" xfId="1" applyNumberFormat="1" applyFont="1" applyFill="1" applyBorder="1"/>
    <xf numFmtId="0" fontId="30" fillId="2" borderId="0" xfId="1" applyFont="1" applyFill="1"/>
    <xf numFmtId="0" fontId="2" fillId="2" borderId="0" xfId="1" applyFill="1"/>
    <xf numFmtId="0" fontId="2" fillId="2" borderId="0" xfId="1" applyFill="1" applyAlignment="1">
      <alignment wrapText="1"/>
    </xf>
    <xf numFmtId="49" fontId="2" fillId="2" borderId="0" xfId="1" applyNumberFormat="1" applyFill="1"/>
    <xf numFmtId="0" fontId="30" fillId="2" borderId="0" xfId="1" applyFont="1" applyFill="1" applyBorder="1"/>
    <xf numFmtId="0" fontId="2" fillId="2" borderId="0" xfId="1" applyFill="1" applyBorder="1"/>
    <xf numFmtId="0" fontId="39" fillId="2" borderId="0" xfId="1" applyFont="1" applyFill="1"/>
    <xf numFmtId="49" fontId="12" fillId="2" borderId="0" xfId="1" applyNumberFormat="1" applyFont="1" applyFill="1" applyAlignment="1" applyProtection="1">
      <protection locked="0"/>
    </xf>
    <xf numFmtId="0" fontId="2" fillId="2" borderId="14" xfId="1" applyFill="1" applyBorder="1" applyProtection="1"/>
    <xf numFmtId="0" fontId="17" fillId="2" borderId="0" xfId="1" applyFont="1" applyFill="1" applyBorder="1" applyProtection="1"/>
    <xf numFmtId="0" fontId="4" fillId="2" borderId="0" xfId="1" applyFont="1" applyFill="1" applyBorder="1" applyAlignment="1" applyProtection="1">
      <alignment wrapText="1"/>
    </xf>
    <xf numFmtId="1" fontId="2" fillId="2" borderId="0" xfId="1" applyNumberFormat="1" applyFill="1" applyBorder="1" applyAlignment="1" applyProtection="1">
      <alignment horizontal="center"/>
    </xf>
    <xf numFmtId="0" fontId="2" fillId="2" borderId="0" xfId="1" applyFill="1" applyBorder="1" applyAlignment="1" applyProtection="1">
      <alignment horizontal="center" vertical="center"/>
    </xf>
    <xf numFmtId="0" fontId="36" fillId="0" borderId="24" xfId="1" applyFont="1" applyFill="1" applyBorder="1" applyProtection="1"/>
    <xf numFmtId="0" fontId="2" fillId="2" borderId="12" xfId="1" applyFill="1" applyBorder="1" applyProtection="1"/>
    <xf numFmtId="0" fontId="2" fillId="2" borderId="0" xfId="1" applyFill="1" applyProtection="1"/>
    <xf numFmtId="0" fontId="20" fillId="2" borderId="0" xfId="1" applyFont="1" applyFill="1" applyBorder="1" applyProtection="1"/>
    <xf numFmtId="0" fontId="29" fillId="2" borderId="0" xfId="1" applyFont="1" applyFill="1" applyBorder="1" applyAlignment="1" applyProtection="1">
      <alignment horizontal="left" vertical="center" wrapText="1"/>
      <protection locked="0"/>
    </xf>
    <xf numFmtId="0" fontId="8" fillId="2" borderId="0" xfId="1" applyFont="1" applyFill="1" applyBorder="1" applyAlignment="1" applyProtection="1">
      <alignment vertical="center"/>
    </xf>
    <xf numFmtId="0" fontId="8" fillId="0" borderId="43" xfId="1" applyFont="1" applyBorder="1" applyAlignment="1" applyProtection="1">
      <alignment horizontal="center" vertical="center" wrapText="1"/>
      <protection locked="0"/>
    </xf>
    <xf numFmtId="0" fontId="27" fillId="2" borderId="0" xfId="1" applyFont="1" applyFill="1" applyProtection="1">
      <protection locked="0"/>
    </xf>
    <xf numFmtId="0" fontId="27" fillId="6" borderId="54" xfId="1" applyFont="1" applyFill="1" applyBorder="1" applyAlignment="1" applyProtection="1">
      <alignment horizontal="center" vertical="center"/>
      <protection locked="0"/>
    </xf>
    <xf numFmtId="1" fontId="27" fillId="6" borderId="39" xfId="1" applyNumberFormat="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wrapText="1"/>
    </xf>
    <xf numFmtId="0" fontId="27" fillId="2" borderId="0" xfId="1" applyFont="1" applyFill="1" applyBorder="1" applyProtection="1"/>
    <xf numFmtId="0" fontId="12" fillId="6" borderId="54" xfId="1" applyFont="1" applyFill="1" applyBorder="1" applyAlignment="1" applyProtection="1">
      <alignment horizontal="center" vertical="center" wrapText="1"/>
    </xf>
    <xf numFmtId="1" fontId="27" fillId="6" borderId="39" xfId="1" applyNumberFormat="1" applyFont="1" applyFill="1" applyBorder="1" applyAlignment="1" applyProtection="1">
      <alignment horizontal="center" wrapText="1"/>
    </xf>
    <xf numFmtId="0" fontId="12" fillId="6" borderId="39" xfId="1" applyFont="1" applyFill="1" applyBorder="1" applyAlignment="1" applyProtection="1">
      <alignment horizontal="center" vertical="center" wrapText="1"/>
    </xf>
    <xf numFmtId="0" fontId="40" fillId="0" borderId="54" xfId="1" applyFont="1" applyFill="1" applyBorder="1" applyAlignment="1" applyProtection="1">
      <alignment horizontal="center" vertical="center" wrapText="1"/>
    </xf>
    <xf numFmtId="0" fontId="12" fillId="2" borderId="39" xfId="1" applyFont="1" applyFill="1" applyBorder="1" applyAlignment="1" applyProtection="1">
      <alignment vertical="center"/>
      <protection locked="0"/>
    </xf>
    <xf numFmtId="0" fontId="12" fillId="0" borderId="39"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2" fillId="2" borderId="0" xfId="1" applyFill="1" applyBorder="1" applyProtection="1"/>
    <xf numFmtId="0" fontId="12" fillId="6" borderId="6" xfId="1" applyFont="1" applyFill="1" applyBorder="1" applyAlignment="1" applyProtection="1">
      <alignment horizontal="center" vertical="center" wrapText="1"/>
    </xf>
    <xf numFmtId="1" fontId="20" fillId="6" borderId="6" xfId="1" applyNumberFormat="1" applyFont="1" applyFill="1" applyBorder="1" applyAlignment="1" applyProtection="1">
      <alignment horizontal="center" wrapText="1"/>
    </xf>
    <xf numFmtId="0" fontId="12" fillId="6" borderId="36" xfId="1" applyFont="1" applyFill="1" applyBorder="1" applyAlignment="1" applyProtection="1">
      <alignment horizontal="center" vertical="center" wrapText="1"/>
    </xf>
    <xf numFmtId="1" fontId="12" fillId="6" borderId="6" xfId="1" applyNumberFormat="1" applyFont="1" applyFill="1" applyBorder="1" applyAlignment="1" applyProtection="1">
      <alignment horizontal="center" wrapText="1"/>
    </xf>
    <xf numFmtId="1" fontId="27" fillId="6" borderId="6" xfId="1" applyNumberFormat="1" applyFont="1" applyFill="1" applyBorder="1" applyAlignment="1" applyProtection="1">
      <alignment horizontal="center" wrapText="1"/>
    </xf>
    <xf numFmtId="0" fontId="12" fillId="0" borderId="36" xfId="1" applyFont="1" applyFill="1" applyBorder="1" applyAlignment="1" applyProtection="1">
      <alignment horizontal="center" vertical="center" wrapText="1"/>
    </xf>
    <xf numFmtId="1" fontId="27" fillId="6" borderId="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protection locked="0"/>
    </xf>
    <xf numFmtId="0" fontId="12" fillId="6" borderId="54" xfId="1" applyFont="1" applyFill="1" applyBorder="1" applyAlignment="1" applyProtection="1">
      <alignment horizontal="center" vertical="center"/>
      <protection locked="0"/>
    </xf>
    <xf numFmtId="0" fontId="12" fillId="0" borderId="54" xfId="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protection locked="0"/>
    </xf>
    <xf numFmtId="0" fontId="27" fillId="6" borderId="54" xfId="1" applyFont="1" applyFill="1" applyBorder="1" applyAlignment="1" applyProtection="1">
      <alignment horizontal="center" vertical="center"/>
    </xf>
    <xf numFmtId="0" fontId="12" fillId="6" borderId="54" xfId="1" applyFont="1" applyFill="1" applyBorder="1" applyAlignment="1" applyProtection="1">
      <alignment horizontal="center"/>
      <protection locked="0"/>
    </xf>
    <xf numFmtId="0" fontId="40" fillId="0" borderId="54" xfId="1" applyFont="1" applyFill="1" applyBorder="1" applyAlignment="1" applyProtection="1">
      <alignment horizontal="center" wrapText="1"/>
    </xf>
    <xf numFmtId="0" fontId="12" fillId="0" borderId="54" xfId="1" applyFont="1" applyFill="1" applyBorder="1" applyAlignment="1" applyProtection="1">
      <alignment horizontal="center"/>
      <protection locked="0"/>
    </xf>
    <xf numFmtId="1" fontId="16" fillId="6" borderId="6" xfId="1" applyNumberFormat="1" applyFont="1" applyFill="1" applyBorder="1" applyAlignment="1" applyProtection="1">
      <alignment horizontal="center"/>
    </xf>
    <xf numFmtId="2" fontId="12" fillId="6" borderId="54" xfId="1" applyNumberFormat="1" applyFont="1" applyFill="1" applyBorder="1" applyAlignment="1" applyProtection="1">
      <alignment horizontal="center"/>
      <protection locked="0"/>
    </xf>
    <xf numFmtId="1" fontId="2" fillId="2" borderId="0" xfId="1" applyNumberFormat="1" applyFill="1" applyBorder="1" applyProtection="1"/>
    <xf numFmtId="0" fontId="12" fillId="2" borderId="0" xfId="1" applyFont="1" applyFill="1" applyBorder="1" applyAlignment="1" applyProtection="1">
      <alignment horizontal="center" wrapText="1"/>
    </xf>
    <xf numFmtId="1" fontId="9" fillId="2" borderId="37" xfId="1" applyNumberFormat="1" applyFont="1" applyFill="1" applyBorder="1" applyAlignment="1" applyProtection="1">
      <alignment horizontal="left" vertical="center"/>
      <protection locked="0"/>
    </xf>
    <xf numFmtId="1" fontId="9" fillId="2" borderId="39" xfId="1" applyNumberFormat="1" applyFont="1" applyFill="1" applyBorder="1" applyAlignment="1" applyProtection="1">
      <alignment horizontal="left" vertical="center"/>
      <protection locked="0"/>
    </xf>
    <xf numFmtId="49" fontId="12" fillId="2" borderId="10" xfId="1" applyNumberFormat="1" applyFont="1" applyFill="1" applyBorder="1" applyAlignment="1" applyProtection="1">
      <alignment horizontal="center" vertical="center"/>
      <protection locked="0"/>
    </xf>
    <xf numFmtId="0" fontId="12" fillId="2" borderId="10" xfId="1" applyFont="1" applyFill="1" applyBorder="1" applyAlignment="1" applyProtection="1">
      <alignment vertical="center"/>
      <protection locked="0"/>
    </xf>
    <xf numFmtId="0" fontId="8" fillId="0" borderId="80" xfId="1" applyFont="1" applyBorder="1" applyAlignment="1" applyProtection="1">
      <alignment horizontal="center" vertical="center" wrapText="1"/>
      <protection locked="0"/>
    </xf>
    <xf numFmtId="49" fontId="8" fillId="0" borderId="53" xfId="1" applyNumberFormat="1" applyFont="1" applyBorder="1" applyAlignment="1" applyProtection="1">
      <alignment horizontal="center" vertical="center" wrapText="1"/>
      <protection locked="0"/>
    </xf>
    <xf numFmtId="1" fontId="37" fillId="5" borderId="40" xfId="1" applyNumberFormat="1" applyFont="1" applyFill="1" applyBorder="1" applyAlignment="1" applyProtection="1">
      <alignment horizontal="center" vertical="center" wrapText="1"/>
      <protection locked="0"/>
    </xf>
    <xf numFmtId="0" fontId="12" fillId="3" borderId="43" xfId="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protection locked="0"/>
    </xf>
    <xf numFmtId="49" fontId="16" fillId="2" borderId="0" xfId="1" applyNumberFormat="1" applyFont="1" applyFill="1" applyBorder="1" applyProtection="1">
      <protection locked="0"/>
    </xf>
    <xf numFmtId="0" fontId="12" fillId="0" borderId="8" xfId="1" applyFont="1" applyFill="1" applyBorder="1" applyAlignment="1" applyProtection="1">
      <alignment horizontal="center" vertical="center"/>
      <protection locked="0"/>
    </xf>
    <xf numFmtId="0" fontId="40" fillId="2" borderId="6" xfId="1" applyFont="1" applyFill="1" applyBorder="1" applyAlignment="1" applyProtection="1">
      <alignment horizontal="center" vertical="center"/>
      <protection locked="0"/>
    </xf>
    <xf numFmtId="0" fontId="12" fillId="0" borderId="61" xfId="1" applyFont="1" applyFill="1" applyBorder="1" applyAlignment="1" applyProtection="1">
      <alignment horizontal="center" vertical="center"/>
      <protection locked="0"/>
    </xf>
    <xf numFmtId="2" fontId="12" fillId="4" borderId="62" xfId="1" applyNumberFormat="1" applyFont="1" applyFill="1" applyBorder="1" applyAlignment="1" applyProtection="1">
      <alignment horizontal="center" vertical="center"/>
      <protection locked="0"/>
    </xf>
    <xf numFmtId="2" fontId="21" fillId="5" borderId="62" xfId="1" applyNumberFormat="1" applyFont="1" applyFill="1" applyBorder="1" applyAlignment="1" applyProtection="1">
      <alignment horizontal="center" vertical="center"/>
      <protection locked="0"/>
    </xf>
    <xf numFmtId="2" fontId="12" fillId="0" borderId="62"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12" fillId="2" borderId="0" xfId="1" applyFont="1" applyFill="1" applyAlignment="1" applyProtection="1">
      <alignment wrapText="1"/>
      <protection locked="0"/>
    </xf>
    <xf numFmtId="49" fontId="16" fillId="2" borderId="0" xfId="1" applyNumberFormat="1" applyFont="1" applyFill="1" applyAlignment="1" applyProtection="1">
      <alignment horizontal="center"/>
      <protection locked="0"/>
    </xf>
    <xf numFmtId="9" fontId="20" fillId="0" borderId="0" xfId="8" applyFont="1" applyFill="1" applyBorder="1" applyAlignment="1" applyProtection="1">
      <alignment horizontal="center"/>
    </xf>
    <xf numFmtId="2" fontId="16" fillId="2" borderId="0" xfId="1" applyNumberFormat="1" applyFont="1" applyFill="1" applyBorder="1" applyAlignment="1" applyProtection="1">
      <alignment horizontal="center"/>
      <protection locked="0"/>
    </xf>
    <xf numFmtId="9" fontId="20" fillId="2" borderId="0" xfId="8" applyFont="1" applyFill="1" applyBorder="1" applyAlignment="1" applyProtection="1">
      <alignment horizontal="center"/>
    </xf>
    <xf numFmtId="166" fontId="20" fillId="2" borderId="0" xfId="1" applyNumberFormat="1" applyFont="1" applyFill="1" applyBorder="1" applyAlignment="1" applyProtection="1">
      <alignment horizontal="center"/>
    </xf>
    <xf numFmtId="0" fontId="12" fillId="2" borderId="0" xfId="1" applyFont="1" applyFill="1" applyBorder="1" applyAlignment="1" applyProtection="1">
      <alignment wrapText="1"/>
      <protection locked="0"/>
    </xf>
    <xf numFmtId="49" fontId="12" fillId="2" borderId="0" xfId="1" applyNumberFormat="1" applyFont="1" applyFill="1" applyBorder="1" applyAlignment="1" applyProtection="1">
      <alignment horizontal="center"/>
      <protection locked="0"/>
    </xf>
    <xf numFmtId="0" fontId="25" fillId="2" borderId="18" xfId="1" applyFont="1" applyFill="1" applyBorder="1" applyAlignment="1" applyProtection="1">
      <alignment vertical="center" wrapText="1"/>
      <protection locked="0"/>
    </xf>
    <xf numFmtId="0" fontId="25" fillId="2" borderId="25" xfId="1" applyFont="1" applyFill="1" applyBorder="1" applyAlignment="1" applyProtection="1">
      <alignment vertical="center" wrapText="1"/>
      <protection locked="0"/>
    </xf>
    <xf numFmtId="0" fontId="25" fillId="2" borderId="29" xfId="1" applyFont="1" applyFill="1" applyBorder="1" applyAlignment="1" applyProtection="1">
      <alignment vertical="center" wrapText="1"/>
      <protection locked="0"/>
    </xf>
    <xf numFmtId="49" fontId="12" fillId="2" borderId="0" xfId="1" applyNumberFormat="1" applyFont="1" applyFill="1" applyAlignment="1" applyProtection="1">
      <alignment horizontal="left" vertical="center" wrapText="1"/>
      <protection locked="0"/>
    </xf>
    <xf numFmtId="2" fontId="26" fillId="2" borderId="0" xfId="1" applyNumberFormat="1" applyFont="1" applyFill="1" applyBorder="1" applyProtection="1">
      <protection locked="0"/>
    </xf>
    <xf numFmtId="0" fontId="20" fillId="2" borderId="0" xfId="1" applyFont="1" applyFill="1" applyBorder="1" applyAlignment="1" applyProtection="1">
      <alignment horizontal="center"/>
    </xf>
    <xf numFmtId="2" fontId="28" fillId="2" borderId="0" xfId="1" applyNumberFormat="1" applyFont="1" applyFill="1" applyBorder="1" applyAlignment="1" applyProtection="1">
      <alignment horizontal="center"/>
    </xf>
    <xf numFmtId="1" fontId="16" fillId="2" borderId="0" xfId="1" applyNumberFormat="1" applyFont="1" applyFill="1" applyBorder="1" applyProtection="1">
      <protection locked="0"/>
    </xf>
    <xf numFmtId="0" fontId="2" fillId="0" borderId="0" xfId="1" applyBorder="1" applyAlignment="1"/>
    <xf numFmtId="49" fontId="12" fillId="2" borderId="0" xfId="1" applyNumberFormat="1" applyFont="1" applyFill="1" applyBorder="1" applyAlignment="1" applyProtection="1">
      <alignment horizontal="left" wrapText="1"/>
      <protection locked="0"/>
    </xf>
    <xf numFmtId="49" fontId="2" fillId="2" borderId="0" xfId="1" applyNumberFormat="1" applyFill="1" applyAlignment="1">
      <alignment horizontal="left" wrapText="1"/>
    </xf>
    <xf numFmtId="0" fontId="12" fillId="3" borderId="6" xfId="1" applyFont="1" applyFill="1" applyBorder="1" applyAlignment="1" applyProtection="1">
      <alignment horizontal="center" vertical="center"/>
      <protection locked="0"/>
    </xf>
    <xf numFmtId="0" fontId="12" fillId="3" borderId="6" xfId="1" applyFont="1" applyFill="1" applyBorder="1" applyAlignment="1" applyProtection="1">
      <alignment horizontal="left" vertical="center"/>
      <protection locked="0"/>
    </xf>
    <xf numFmtId="49" fontId="12" fillId="2" borderId="0" xfId="1" applyNumberFormat="1" applyFont="1" applyFill="1" applyAlignment="1" applyProtection="1">
      <alignment horizontal="center"/>
      <protection locked="0"/>
    </xf>
    <xf numFmtId="0" fontId="2" fillId="7" borderId="0" xfId="1" applyFont="1" applyFill="1" applyBorder="1" applyAlignment="1">
      <alignment horizontal="center" vertical="center"/>
    </xf>
    <xf numFmtId="0" fontId="2" fillId="7" borderId="0" xfId="1" applyFont="1" applyFill="1" applyBorder="1"/>
    <xf numFmtId="0" fontId="17" fillId="7" borderId="0" xfId="1" applyFont="1" applyFill="1" applyBorder="1" applyAlignment="1" applyProtection="1">
      <alignment vertical="center"/>
      <protection locked="0"/>
    </xf>
    <xf numFmtId="0" fontId="27" fillId="7" borderId="0" xfId="1" applyFont="1" applyFill="1" applyBorder="1" applyAlignment="1">
      <alignment vertical="center"/>
    </xf>
    <xf numFmtId="0" fontId="25" fillId="7"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42" fillId="10" borderId="4" xfId="1" applyFont="1" applyFill="1" applyBorder="1" applyAlignment="1">
      <alignment horizontal="left" vertical="center"/>
    </xf>
    <xf numFmtId="0" fontId="2" fillId="1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10" borderId="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10" xfId="1" applyFont="1" applyFill="1" applyBorder="1" applyAlignment="1">
      <alignment horizontal="center" vertical="center"/>
    </xf>
    <xf numFmtId="2" fontId="9" fillId="2" borderId="37" xfId="1" applyNumberFormat="1" applyFont="1" applyFill="1" applyBorder="1" applyAlignment="1" applyProtection="1">
      <alignment vertical="center"/>
      <protection locked="0"/>
    </xf>
    <xf numFmtId="2" fontId="9" fillId="2" borderId="38" xfId="1" applyNumberFormat="1" applyFont="1" applyFill="1" applyBorder="1" applyAlignment="1" applyProtection="1">
      <alignment vertical="center"/>
      <protection locked="0"/>
    </xf>
    <xf numFmtId="1" fontId="9" fillId="2" borderId="38" xfId="1" applyNumberFormat="1" applyFont="1" applyFill="1" applyBorder="1" applyAlignment="1" applyProtection="1">
      <alignment vertical="center"/>
      <protection locked="0"/>
    </xf>
    <xf numFmtId="49" fontId="12" fillId="2" borderId="6" xfId="1" applyNumberFormat="1" applyFont="1" applyFill="1" applyBorder="1" applyAlignment="1" applyProtection="1">
      <alignment horizontal="center" vertical="center" wrapText="1"/>
      <protection locked="0"/>
    </xf>
    <xf numFmtId="2" fontId="12" fillId="4" borderId="36" xfId="1" applyNumberFormat="1" applyFont="1" applyFill="1" applyBorder="1" applyAlignment="1" applyProtection="1">
      <alignment horizontal="center" vertical="center"/>
      <protection locked="0"/>
    </xf>
    <xf numFmtId="2" fontId="12" fillId="4"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center" vertical="center"/>
      <protection locked="0"/>
    </xf>
    <xf numFmtId="2" fontId="21" fillId="5" borderId="6" xfId="1" applyNumberFormat="1" applyFont="1" applyFill="1" applyBorder="1" applyAlignment="1" applyProtection="1">
      <alignment horizontal="center" vertical="center"/>
      <protection locked="0"/>
    </xf>
    <xf numFmtId="2" fontId="21" fillId="5" borderId="41" xfId="1" applyNumberFormat="1" applyFont="1" applyFill="1" applyBorder="1" applyAlignment="1" applyProtection="1">
      <alignment horizontal="center" vertical="center"/>
      <protection locked="0"/>
    </xf>
    <xf numFmtId="0" fontId="40" fillId="2" borderId="6" xfId="1" applyFont="1" applyFill="1" applyBorder="1" applyAlignment="1" applyProtection="1">
      <alignment horizontal="left" vertical="center"/>
      <protection locked="0"/>
    </xf>
    <xf numFmtId="1" fontId="12" fillId="0" borderId="36" xfId="1" applyNumberFormat="1" applyFont="1" applyFill="1" applyBorder="1" applyAlignment="1" applyProtection="1">
      <alignment horizontal="center" vertical="center"/>
      <protection locked="0"/>
    </xf>
    <xf numFmtId="0" fontId="12" fillId="0" borderId="36" xfId="1" applyFont="1" applyFill="1" applyBorder="1" applyAlignment="1" applyProtection="1">
      <alignment horizontal="center" vertical="center"/>
      <protection locked="0"/>
    </xf>
    <xf numFmtId="0" fontId="12" fillId="6" borderId="39" xfId="1" applyFont="1" applyFill="1" applyBorder="1" applyAlignment="1" applyProtection="1">
      <alignment horizontal="left" vertical="center" wrapText="1"/>
    </xf>
    <xf numFmtId="1" fontId="12" fillId="6" borderId="39" xfId="1" applyNumberFormat="1" applyFont="1" applyFill="1" applyBorder="1" applyAlignment="1" applyProtection="1">
      <alignment horizontal="center" wrapText="1"/>
    </xf>
    <xf numFmtId="2" fontId="12" fillId="0" borderId="6" xfId="1" applyNumberFormat="1" applyFont="1" applyFill="1" applyBorder="1" applyAlignment="1" applyProtection="1">
      <alignment horizontal="center" vertical="center"/>
      <protection locked="0"/>
    </xf>
    <xf numFmtId="2" fontId="12" fillId="3" borderId="50" xfId="1" applyNumberFormat="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xf>
    <xf numFmtId="0" fontId="27" fillId="6" borderId="6" xfId="1" applyFont="1" applyFill="1" applyBorder="1" applyAlignment="1" applyProtection="1">
      <alignment horizontal="center" vertical="center" wrapText="1"/>
    </xf>
    <xf numFmtId="0" fontId="43" fillId="0" borderId="0" xfId="0" applyFont="1"/>
    <xf numFmtId="0" fontId="44" fillId="7" borderId="53" xfId="1" applyFont="1" applyFill="1" applyBorder="1" applyAlignment="1">
      <alignment horizontal="center" wrapText="1"/>
    </xf>
    <xf numFmtId="0" fontId="27" fillId="7" borderId="80" xfId="1" applyFont="1" applyFill="1" applyBorder="1" applyAlignment="1">
      <alignment horizontal="center" vertical="center" wrapText="1"/>
    </xf>
    <xf numFmtId="0" fontId="27" fillId="7" borderId="60" xfId="1" applyFont="1" applyFill="1" applyBorder="1" applyAlignment="1">
      <alignment horizontal="center" vertical="center" wrapText="1"/>
    </xf>
    <xf numFmtId="0" fontId="44" fillId="7" borderId="58" xfId="1" applyFont="1" applyFill="1" applyBorder="1" applyAlignment="1">
      <alignment vertical="center" wrapText="1"/>
    </xf>
    <xf numFmtId="2" fontId="12" fillId="4" borderId="41" xfId="1" applyNumberFormat="1" applyFont="1" applyFill="1" applyBorder="1" applyAlignment="1" applyProtection="1">
      <alignment horizontal="center" vertical="center"/>
      <protection locked="0"/>
    </xf>
    <xf numFmtId="0" fontId="27" fillId="0" borderId="41" xfId="1" applyFont="1" applyFill="1" applyBorder="1" applyAlignment="1" applyProtection="1">
      <alignment vertical="center" wrapText="1"/>
    </xf>
    <xf numFmtId="1" fontId="27" fillId="0" borderId="41" xfId="1" applyNumberFormat="1" applyFont="1" applyFill="1" applyBorder="1" applyAlignment="1" applyProtection="1">
      <alignment horizontal="center" vertical="center" wrapText="1"/>
    </xf>
    <xf numFmtId="0" fontId="27" fillId="0" borderId="41" xfId="1" applyFont="1" applyBorder="1" applyAlignment="1" applyProtection="1">
      <alignment horizontal="center" vertical="center" wrapText="1"/>
      <protection locked="0"/>
    </xf>
    <xf numFmtId="1" fontId="27" fillId="4" borderId="41" xfId="1" applyNumberFormat="1" applyFont="1" applyFill="1" applyBorder="1" applyAlignment="1" applyProtection="1">
      <alignment horizontal="center" vertical="center" wrapText="1"/>
    </xf>
    <xf numFmtId="1" fontId="19" fillId="5" borderId="41" xfId="1" applyNumberFormat="1" applyFont="1" applyFill="1" applyBorder="1" applyAlignment="1" applyProtection="1">
      <alignment horizontal="center" vertical="center" wrapText="1"/>
    </xf>
    <xf numFmtId="1" fontId="27" fillId="0" borderId="64" xfId="1" applyNumberFormat="1" applyFont="1" applyFill="1" applyBorder="1" applyAlignment="1" applyProtection="1">
      <alignment horizontal="center" vertical="center" wrapText="1"/>
    </xf>
    <xf numFmtId="0" fontId="27" fillId="6" borderId="39" xfId="1" applyFont="1" applyFill="1" applyBorder="1" applyAlignment="1" applyProtection="1">
      <alignment vertical="center" wrapText="1"/>
    </xf>
    <xf numFmtId="0" fontId="12" fillId="6" borderId="39" xfId="1" applyFont="1" applyFill="1" applyBorder="1" applyAlignment="1" applyProtection="1">
      <alignment vertical="center" wrapText="1"/>
    </xf>
    <xf numFmtId="2" fontId="12" fillId="0" borderId="50" xfId="1" applyNumberFormat="1" applyFont="1" applyFill="1" applyBorder="1" applyAlignment="1" applyProtection="1">
      <alignment horizontal="center" vertical="center"/>
      <protection locked="0"/>
    </xf>
    <xf numFmtId="0" fontId="12" fillId="2" borderId="6" xfId="1" applyFont="1" applyFill="1" applyBorder="1" applyAlignment="1" applyProtection="1">
      <alignment horizontal="left" vertical="center" wrapText="1"/>
      <protection locked="0"/>
    </xf>
    <xf numFmtId="2" fontId="12" fillId="4" borderId="51" xfId="1" applyNumberFormat="1" applyFont="1" applyFill="1" applyBorder="1" applyAlignment="1" applyProtection="1">
      <alignment horizontal="center" vertical="center"/>
      <protection locked="0"/>
    </xf>
    <xf numFmtId="2" fontId="21" fillId="5" borderId="51" xfId="1" applyNumberFormat="1" applyFont="1" applyFill="1" applyBorder="1" applyAlignment="1" applyProtection="1">
      <alignment horizontal="center" vertical="center"/>
      <protection locked="0"/>
    </xf>
    <xf numFmtId="0" fontId="12" fillId="0" borderId="43" xfId="1" applyFont="1" applyFill="1" applyBorder="1" applyAlignment="1" applyProtection="1">
      <alignment horizontal="center" vertical="center"/>
    </xf>
    <xf numFmtId="2" fontId="12" fillId="0" borderId="48" xfId="1" applyNumberFormat="1" applyFont="1" applyFill="1" applyBorder="1" applyAlignment="1" applyProtection="1">
      <alignment horizontal="center" vertical="center"/>
      <protection locked="0"/>
    </xf>
    <xf numFmtId="0" fontId="27" fillId="2" borderId="8" xfId="1" applyFont="1" applyFill="1" applyBorder="1" applyAlignment="1" applyProtection="1">
      <alignment horizontal="center" vertical="center" wrapText="1"/>
      <protection locked="0"/>
    </xf>
    <xf numFmtId="0" fontId="27" fillId="0" borderId="6" xfId="1" applyFont="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12" fillId="0" borderId="8" xfId="1" applyFont="1" applyFill="1" applyBorder="1" applyAlignment="1" applyProtection="1">
      <alignment horizontal="center" vertical="center"/>
    </xf>
    <xf numFmtId="49" fontId="12" fillId="0" borderId="6" xfId="1" applyNumberFormat="1" applyFont="1" applyFill="1" applyBorder="1" applyAlignment="1" applyProtection="1">
      <alignment horizontal="left" vertical="center" wrapText="1"/>
      <protection locked="0"/>
    </xf>
    <xf numFmtId="2" fontId="21" fillId="5" borderId="36"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left" vertical="center"/>
      <protection locked="0"/>
    </xf>
    <xf numFmtId="2" fontId="12" fillId="4" borderId="58" xfId="1" applyNumberFormat="1" applyFont="1" applyFill="1" applyBorder="1" applyAlignment="1" applyProtection="1">
      <alignment horizontal="center" vertical="center"/>
      <protection locked="0"/>
    </xf>
    <xf numFmtId="2" fontId="12" fillId="0" borderId="58" xfId="1" applyNumberFormat="1" applyFont="1" applyFill="1" applyBorder="1" applyAlignment="1" applyProtection="1">
      <alignment horizontal="center" vertical="center"/>
      <protection locked="0"/>
    </xf>
    <xf numFmtId="165" fontId="12" fillId="4" borderId="6" xfId="1" applyNumberFormat="1" applyFont="1" applyFill="1" applyBorder="1" applyAlignment="1" applyProtection="1">
      <alignment horizontal="center" vertical="center"/>
      <protection locked="0"/>
    </xf>
    <xf numFmtId="165" fontId="21" fillId="5" borderId="6" xfId="1" applyNumberFormat="1" applyFont="1" applyFill="1" applyBorder="1" applyAlignment="1" applyProtection="1">
      <alignment horizontal="center" vertical="center"/>
      <protection locked="0"/>
    </xf>
    <xf numFmtId="2" fontId="12" fillId="3" borderId="51" xfId="1" applyNumberFormat="1"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protection locked="0"/>
    </xf>
    <xf numFmtId="1" fontId="12" fillId="6" borderId="6" xfId="1"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left" vertical="center" wrapText="1"/>
    </xf>
    <xf numFmtId="0" fontId="12" fillId="6" borderId="6" xfId="1" applyFont="1" applyFill="1" applyBorder="1" applyAlignment="1" applyProtection="1">
      <alignment vertical="center" wrapText="1"/>
      <protection locked="0"/>
    </xf>
    <xf numFmtId="0" fontId="12" fillId="6" borderId="6" xfId="1" applyFont="1" applyFill="1" applyBorder="1" applyAlignment="1" applyProtection="1">
      <alignment horizontal="left" vertical="center" wrapText="1"/>
    </xf>
    <xf numFmtId="1" fontId="12" fillId="6" borderId="6" xfId="1" applyNumberFormat="1" applyFont="1" applyFill="1" applyBorder="1" applyAlignment="1" applyProtection="1">
      <alignment horizontal="center"/>
    </xf>
    <xf numFmtId="0" fontId="12" fillId="6" borderId="39" xfId="1" applyFont="1" applyFill="1" applyBorder="1" applyAlignment="1" applyProtection="1">
      <alignment horizontal="center" vertical="center"/>
    </xf>
    <xf numFmtId="0" fontId="12" fillId="0" borderId="61" xfId="1" applyFont="1" applyFill="1" applyBorder="1" applyAlignment="1" applyProtection="1">
      <alignment horizontal="center" vertical="center"/>
    </xf>
    <xf numFmtId="0" fontId="12" fillId="0" borderId="58" xfId="1" applyFont="1" applyFill="1" applyBorder="1" applyAlignment="1" applyProtection="1">
      <alignment horizontal="center" vertical="center"/>
      <protection locked="0"/>
    </xf>
    <xf numFmtId="2" fontId="21" fillId="5" borderId="58" xfId="1" applyNumberFormat="1" applyFont="1" applyFill="1" applyBorder="1" applyAlignment="1" applyProtection="1">
      <alignment horizontal="center" vertical="center"/>
      <protection locked="0"/>
    </xf>
    <xf numFmtId="0" fontId="45" fillId="0" borderId="0" xfId="3" applyFont="1" applyBorder="1" applyProtection="1"/>
    <xf numFmtId="0" fontId="8" fillId="0" borderId="38" xfId="1" applyFont="1" applyFill="1" applyBorder="1" applyAlignment="1" applyProtection="1">
      <alignment horizontal="right"/>
    </xf>
    <xf numFmtId="0" fontId="46" fillId="0" borderId="0" xfId="3" applyFont="1" applyBorder="1" applyProtection="1"/>
    <xf numFmtId="0" fontId="5" fillId="0" borderId="4" xfId="2" applyBorder="1" applyAlignment="1" applyProtection="1">
      <alignment vertical="center"/>
    </xf>
    <xf numFmtId="0" fontId="2" fillId="0" borderId="1" xfId="1" applyBorder="1" applyProtection="1"/>
    <xf numFmtId="0" fontId="6" fillId="0" borderId="9" xfId="2" applyFont="1" applyBorder="1" applyAlignment="1" applyProtection="1">
      <alignment vertical="center"/>
    </xf>
    <xf numFmtId="0" fontId="3" fillId="0" borderId="1" xfId="1" applyFont="1" applyBorder="1" applyAlignment="1" applyProtection="1"/>
    <xf numFmtId="0" fontId="2" fillId="0" borderId="2" xfId="1" applyBorder="1" applyAlignment="1" applyProtection="1"/>
    <xf numFmtId="0" fontId="4" fillId="0" borderId="4" xfId="1" applyFont="1" applyBorder="1" applyAlignment="1" applyProtection="1">
      <alignment vertical="center"/>
    </xf>
    <xf numFmtId="0" fontId="2" fillId="10" borderId="46" xfId="1" applyFont="1" applyFill="1" applyBorder="1" applyAlignment="1">
      <alignment horizontal="center" vertical="center"/>
    </xf>
    <xf numFmtId="0" fontId="42" fillId="10" borderId="49" xfId="1" applyFont="1" applyFill="1" applyBorder="1" applyAlignment="1">
      <alignment horizontal="left" vertical="center"/>
    </xf>
    <xf numFmtId="0" fontId="2" fillId="10" borderId="73" xfId="1" applyFont="1" applyFill="1" applyBorder="1" applyAlignment="1">
      <alignment horizontal="center" vertical="center"/>
    </xf>
    <xf numFmtId="0" fontId="2" fillId="10" borderId="85" xfId="1" applyFont="1" applyFill="1" applyBorder="1" applyAlignment="1">
      <alignment horizontal="center" vertical="center"/>
    </xf>
    <xf numFmtId="0" fontId="42" fillId="10" borderId="74" xfId="1" applyFont="1" applyFill="1" applyBorder="1" applyAlignment="1">
      <alignment horizontal="left" vertical="center"/>
    </xf>
    <xf numFmtId="2" fontId="2" fillId="0" borderId="2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left" vertical="center" wrapText="1"/>
      <protection locked="0"/>
    </xf>
    <xf numFmtId="0" fontId="0" fillId="11" borderId="0" xfId="0" applyFill="1"/>
    <xf numFmtId="0" fontId="43" fillId="11" borderId="0" xfId="0" applyFont="1" applyFill="1"/>
    <xf numFmtId="0" fontId="27" fillId="12" borderId="80" xfId="1" applyFont="1" applyFill="1" applyBorder="1" applyAlignment="1">
      <alignment horizontal="center" vertical="center" wrapText="1"/>
    </xf>
    <xf numFmtId="0" fontId="27" fillId="12" borderId="60" xfId="1" applyFont="1" applyFill="1" applyBorder="1" applyAlignment="1">
      <alignment horizontal="center" vertical="center" wrapText="1"/>
    </xf>
    <xf numFmtId="0" fontId="2" fillId="7" borderId="62" xfId="1" applyFont="1" applyFill="1" applyBorder="1" applyAlignment="1">
      <alignment horizontal="center" vertical="center"/>
    </xf>
    <xf numFmtId="0" fontId="2" fillId="7" borderId="63" xfId="1" applyFont="1" applyFill="1" applyBorder="1" applyAlignment="1">
      <alignment horizontal="center" vertical="center" wrapText="1"/>
    </xf>
    <xf numFmtId="0" fontId="2" fillId="7" borderId="61" xfId="1" applyFont="1" applyFill="1" applyBorder="1" applyAlignment="1">
      <alignment horizontal="center" vertical="center" wrapText="1"/>
    </xf>
    <xf numFmtId="0" fontId="2" fillId="7" borderId="62" xfId="1" applyFont="1" applyFill="1" applyBorder="1" applyAlignment="1">
      <alignment horizontal="center" vertical="center" wrapText="1"/>
    </xf>
    <xf numFmtId="0" fontId="2" fillId="7" borderId="63" xfId="1" applyFont="1" applyFill="1" applyBorder="1" applyAlignment="1">
      <alignment horizontal="center" vertical="center"/>
    </xf>
    <xf numFmtId="0" fontId="2" fillId="12" borderId="62" xfId="1" applyFont="1" applyFill="1" applyBorder="1" applyAlignment="1">
      <alignment horizontal="center" vertical="center" wrapText="1"/>
    </xf>
    <xf numFmtId="0" fontId="2" fillId="12" borderId="62" xfId="1" applyFont="1" applyFill="1" applyBorder="1" applyAlignment="1">
      <alignment horizontal="center" vertical="center"/>
    </xf>
    <xf numFmtId="0" fontId="27" fillId="12" borderId="68" xfId="1" applyFont="1" applyFill="1" applyBorder="1" applyAlignment="1">
      <alignment horizontal="center" vertical="center"/>
    </xf>
    <xf numFmtId="0" fontId="27" fillId="12" borderId="56" xfId="1" applyFont="1" applyFill="1" applyBorder="1" applyAlignment="1">
      <alignment horizontal="center" vertical="center"/>
    </xf>
    <xf numFmtId="0" fontId="2" fillId="0" borderId="36" xfId="1" applyFont="1" applyFill="1" applyBorder="1" applyAlignment="1">
      <alignment horizontal="center" vertical="center"/>
    </xf>
    <xf numFmtId="10" fontId="2" fillId="0" borderId="36" xfId="1" applyNumberFormat="1" applyFont="1" applyFill="1" applyBorder="1" applyAlignment="1">
      <alignment horizontal="center" vertical="center" wrapText="1"/>
    </xf>
    <xf numFmtId="0" fontId="2" fillId="7" borderId="41" xfId="1" applyFont="1" applyFill="1" applyBorder="1" applyAlignment="1">
      <alignment horizontal="center" vertical="center"/>
    </xf>
    <xf numFmtId="0" fontId="2" fillId="7" borderId="64" xfId="1" applyFont="1" applyFill="1" applyBorder="1" applyAlignment="1">
      <alignment horizontal="center" vertical="center" wrapText="1"/>
    </xf>
    <xf numFmtId="165" fontId="2" fillId="13" borderId="54" xfId="1" applyNumberFormat="1" applyFont="1" applyFill="1" applyBorder="1" applyAlignment="1">
      <alignment horizontal="center" vertical="center"/>
    </xf>
    <xf numFmtId="0" fontId="2" fillId="0" borderId="36" xfId="1" quotePrefix="1" applyFont="1" applyFill="1" applyBorder="1" applyAlignment="1">
      <alignment horizontal="center" vertical="center"/>
    </xf>
    <xf numFmtId="165" fontId="2" fillId="0" borderId="6" xfId="1" applyNumberFormat="1" applyFont="1" applyFill="1" applyBorder="1" applyAlignment="1">
      <alignment horizontal="center" vertical="center"/>
    </xf>
    <xf numFmtId="165" fontId="2" fillId="8" borderId="40" xfId="1" applyNumberFormat="1" applyFont="1" applyFill="1" applyBorder="1" applyAlignment="1">
      <alignment horizontal="center" vertical="center"/>
    </xf>
    <xf numFmtId="165" fontId="2" fillId="8" borderId="64" xfId="1" applyNumberFormat="1" applyFont="1" applyFill="1" applyBorder="1" applyAlignment="1">
      <alignment horizontal="center" vertical="center"/>
    </xf>
    <xf numFmtId="0" fontId="2" fillId="7" borderId="6" xfId="1" applyFont="1" applyFill="1" applyBorder="1" applyAlignment="1">
      <alignment horizontal="center" vertical="center"/>
    </xf>
    <xf numFmtId="0" fontId="2" fillId="7" borderId="50" xfId="1" applyFont="1" applyFill="1" applyBorder="1" applyAlignment="1">
      <alignment horizontal="center" vertical="center" wrapText="1"/>
    </xf>
    <xf numFmtId="165" fontId="2" fillId="0" borderId="74" xfId="1" applyNumberFormat="1" applyFont="1" applyFill="1" applyBorder="1" applyAlignment="1">
      <alignment horizontal="center" vertical="center"/>
    </xf>
    <xf numFmtId="165" fontId="2" fillId="8" borderId="6" xfId="1" applyNumberFormat="1" applyFont="1" applyFill="1" applyBorder="1" applyAlignment="1">
      <alignment horizontal="center" vertical="center"/>
    </xf>
    <xf numFmtId="165" fontId="2" fillId="8" borderId="85" xfId="1" applyNumberFormat="1" applyFont="1" applyFill="1" applyBorder="1" applyAlignment="1">
      <alignment horizontal="center" vertical="center"/>
    </xf>
    <xf numFmtId="0" fontId="2" fillId="0" borderId="48"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0"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62" xfId="1" applyFont="1" applyFill="1" applyBorder="1" applyAlignment="1">
      <alignment horizontal="center" vertical="center" wrapText="1"/>
    </xf>
    <xf numFmtId="0" fontId="2" fillId="0" borderId="63" xfId="1" applyFont="1" applyFill="1" applyBorder="1" applyAlignment="1">
      <alignment horizontal="center" vertical="center"/>
    </xf>
    <xf numFmtId="165" fontId="2" fillId="0" borderId="61" xfId="1" applyNumberFormat="1" applyFont="1" applyFill="1" applyBorder="1" applyAlignment="1">
      <alignment horizontal="center" vertical="center"/>
    </xf>
    <xf numFmtId="0" fontId="2" fillId="0" borderId="62" xfId="1" quotePrefix="1" applyFont="1" applyFill="1" applyBorder="1" applyAlignment="1">
      <alignment horizontal="center" vertical="center"/>
    </xf>
    <xf numFmtId="165" fontId="2" fillId="0" borderId="62" xfId="1" applyNumberFormat="1" applyFont="1" applyFill="1" applyBorder="1" applyAlignment="1">
      <alignment horizontal="center" vertical="center"/>
    </xf>
    <xf numFmtId="165" fontId="2" fillId="11" borderId="63" xfId="1" applyNumberFormat="1" applyFont="1" applyFill="1" applyBorder="1" applyAlignment="1">
      <alignment horizontal="center" vertical="center"/>
    </xf>
    <xf numFmtId="0" fontId="2" fillId="15" borderId="62" xfId="1" applyFont="1" applyFill="1" applyBorder="1" applyAlignment="1">
      <alignment horizontal="center" vertical="center" wrapText="1"/>
    </xf>
    <xf numFmtId="0" fontId="2" fillId="15" borderId="62" xfId="1" applyFont="1" applyFill="1" applyBorder="1" applyAlignment="1">
      <alignment horizontal="center" vertical="center"/>
    </xf>
    <xf numFmtId="0" fontId="2" fillId="15" borderId="6" xfId="1" applyFont="1" applyFill="1" applyBorder="1" applyAlignment="1">
      <alignment horizontal="center" vertical="center" wrapText="1"/>
    </xf>
    <xf numFmtId="0" fontId="2" fillId="14" borderId="36" xfId="1" quotePrefix="1" applyFont="1" applyFill="1" applyBorder="1" applyAlignment="1">
      <alignment horizontal="center" vertical="center" wrapText="1"/>
    </xf>
    <xf numFmtId="0" fontId="2" fillId="14" borderId="58" xfId="1" quotePrefix="1" applyFont="1" applyFill="1" applyBorder="1" applyAlignment="1">
      <alignment horizontal="center" vertical="center" wrapText="1"/>
    </xf>
    <xf numFmtId="0" fontId="2" fillId="14" borderId="6" xfId="1" quotePrefix="1" applyFont="1" applyFill="1" applyBorder="1" applyAlignment="1">
      <alignment horizontal="center" vertical="center" wrapText="1"/>
    </xf>
    <xf numFmtId="0" fontId="2" fillId="14" borderId="62" xfId="1" quotePrefix="1" applyFont="1" applyFill="1" applyBorder="1" applyAlignment="1">
      <alignment horizontal="center" vertical="center" wrapText="1"/>
    </xf>
    <xf numFmtId="0" fontId="2" fillId="15" borderId="51" xfId="1" applyFont="1" applyFill="1" applyBorder="1" applyAlignment="1">
      <alignment horizontal="center" vertical="center" wrapText="1"/>
    </xf>
    <xf numFmtId="0" fontId="2" fillId="15" borderId="56" xfId="1" applyFont="1" applyFill="1" applyBorder="1" applyAlignment="1">
      <alignment horizontal="center" vertical="center"/>
    </xf>
    <xf numFmtId="1" fontId="2" fillId="12" borderId="41" xfId="1" quotePrefix="1" applyNumberFormat="1" applyFont="1" applyFill="1" applyBorder="1" applyAlignment="1">
      <alignment horizontal="center" vertical="center" wrapText="1"/>
    </xf>
    <xf numFmtId="1" fontId="2" fillId="12" borderId="41" xfId="1" applyNumberFormat="1" applyFont="1" applyFill="1" applyBorder="1" applyAlignment="1">
      <alignment horizontal="center" vertical="center" wrapText="1"/>
    </xf>
    <xf numFmtId="1" fontId="2" fillId="12" borderId="41" xfId="1" applyNumberFormat="1" applyFont="1" applyFill="1" applyBorder="1" applyAlignment="1">
      <alignment horizontal="center" vertical="center"/>
    </xf>
    <xf numFmtId="1" fontId="2" fillId="15" borderId="6" xfId="1" applyNumberFormat="1" applyFont="1" applyFill="1" applyBorder="1" applyAlignment="1">
      <alignment horizontal="center" vertical="center" wrapText="1"/>
    </xf>
    <xf numFmtId="1" fontId="2" fillId="15" borderId="6" xfId="1" applyNumberFormat="1" applyFont="1" applyFill="1" applyBorder="1" applyAlignment="1">
      <alignment horizontal="center" vertical="center"/>
    </xf>
    <xf numFmtId="1" fontId="2" fillId="14" borderId="36" xfId="1" applyNumberFormat="1" applyFont="1" applyFill="1" applyBorder="1" applyAlignment="1">
      <alignment horizontal="center" vertical="center"/>
    </xf>
    <xf numFmtId="1" fontId="2" fillId="14" borderId="6" xfId="1" applyNumberFormat="1" applyFont="1" applyFill="1" applyBorder="1" applyAlignment="1">
      <alignment horizontal="center" vertical="center"/>
    </xf>
    <xf numFmtId="1" fontId="2" fillId="14" borderId="62" xfId="1" applyNumberFormat="1" applyFont="1" applyFill="1" applyBorder="1" applyAlignment="1">
      <alignment horizontal="center" vertical="center"/>
    </xf>
    <xf numFmtId="1" fontId="2" fillId="15" borderId="41" xfId="1" applyNumberFormat="1" applyFont="1" applyFill="1" applyBorder="1" applyAlignment="1">
      <alignment horizontal="center" vertical="center"/>
    </xf>
    <xf numFmtId="1" fontId="2" fillId="15" borderId="41" xfId="1" applyNumberFormat="1" applyFont="1" applyFill="1" applyBorder="1" applyAlignment="1">
      <alignment horizontal="center" vertical="center" wrapText="1"/>
    </xf>
    <xf numFmtId="1" fontId="2" fillId="15" borderId="69" xfId="1" applyNumberFormat="1" applyFont="1" applyFill="1" applyBorder="1" applyAlignment="1">
      <alignment horizontal="center" vertical="center"/>
    </xf>
    <xf numFmtId="1" fontId="2" fillId="15" borderId="53" xfId="1" applyNumberFormat="1" applyFont="1" applyFill="1" applyBorder="1" applyAlignment="1">
      <alignment horizontal="center" vertical="center"/>
    </xf>
    <xf numFmtId="1" fontId="2" fillId="15" borderId="74" xfId="1" applyNumberFormat="1" applyFont="1" applyFill="1" applyBorder="1" applyAlignment="1">
      <alignment horizontal="center" vertical="center"/>
    </xf>
    <xf numFmtId="1" fontId="2" fillId="14" borderId="36" xfId="1" quotePrefix="1" applyNumberFormat="1" applyFont="1" applyFill="1" applyBorder="1" applyAlignment="1">
      <alignment horizontal="center" vertical="center" wrapText="1"/>
    </xf>
    <xf numFmtId="1" fontId="2" fillId="14" borderId="29" xfId="1" applyNumberFormat="1" applyFont="1" applyFill="1" applyBorder="1" applyAlignment="1">
      <alignment horizontal="center" vertical="center"/>
    </xf>
    <xf numFmtId="1" fontId="2" fillId="14" borderId="6" xfId="1" quotePrefix="1" applyNumberFormat="1" applyFont="1" applyFill="1" applyBorder="1" applyAlignment="1">
      <alignment horizontal="center" vertical="center" wrapText="1"/>
    </xf>
    <xf numFmtId="1" fontId="2" fillId="14" borderId="74" xfId="1" applyNumberFormat="1" applyFont="1" applyFill="1" applyBorder="1" applyAlignment="1">
      <alignment horizontal="center" vertical="center"/>
    </xf>
    <xf numFmtId="1" fontId="2" fillId="14" borderId="62" xfId="1" quotePrefix="1" applyNumberFormat="1" applyFont="1" applyFill="1" applyBorder="1" applyAlignment="1">
      <alignment horizontal="center" vertical="center" wrapText="1"/>
    </xf>
    <xf numFmtId="1" fontId="2" fillId="14" borderId="81" xfId="1" applyNumberFormat="1" applyFont="1" applyFill="1" applyBorder="1" applyAlignment="1">
      <alignment horizontal="center" vertical="center"/>
    </xf>
    <xf numFmtId="2" fontId="2" fillId="0" borderId="6" xfId="1" applyNumberFormat="1" applyFont="1" applyFill="1" applyBorder="1" applyAlignment="1" applyProtection="1">
      <alignment horizontal="center" vertical="center" wrapText="1"/>
      <protection locked="0"/>
    </xf>
    <xf numFmtId="2" fontId="2" fillId="0" borderId="6" xfId="1" applyNumberFormat="1" applyFont="1" applyFill="1" applyBorder="1" applyAlignment="1" applyProtection="1">
      <alignment horizontal="center" vertical="center"/>
      <protection locked="0"/>
    </xf>
    <xf numFmtId="165" fontId="2" fillId="12" borderId="54" xfId="1" applyNumberFormat="1" applyFont="1" applyFill="1" applyBorder="1" applyAlignment="1">
      <alignment horizontal="center" vertical="center"/>
    </xf>
    <xf numFmtId="165" fontId="2" fillId="12" borderId="48" xfId="1" applyNumberFormat="1" applyFont="1" applyFill="1" applyBorder="1" applyAlignment="1">
      <alignment horizontal="center" vertical="center"/>
    </xf>
    <xf numFmtId="165" fontId="2" fillId="12" borderId="8" xfId="1" applyNumberFormat="1" applyFont="1" applyFill="1" applyBorder="1" applyAlignment="1">
      <alignment horizontal="center" vertical="center"/>
    </xf>
    <xf numFmtId="165" fontId="2" fillId="12" borderId="50" xfId="1" applyNumberFormat="1" applyFont="1" applyFill="1" applyBorder="1" applyAlignment="1">
      <alignment horizontal="center" vertical="center"/>
    </xf>
    <xf numFmtId="165" fontId="2" fillId="12" borderId="61" xfId="1" applyNumberFormat="1" applyFont="1" applyFill="1" applyBorder="1" applyAlignment="1">
      <alignment horizontal="center" vertical="center"/>
    </xf>
    <xf numFmtId="165" fontId="2" fillId="12" borderId="63" xfId="1" applyNumberFormat="1" applyFont="1" applyFill="1" applyBorder="1" applyAlignment="1">
      <alignment horizontal="center" vertical="center"/>
    </xf>
    <xf numFmtId="165" fontId="2" fillId="12" borderId="43" xfId="1" applyNumberFormat="1" applyFont="1" applyFill="1" applyBorder="1" applyAlignment="1">
      <alignment horizontal="center" vertical="center"/>
    </xf>
    <xf numFmtId="165" fontId="2" fillId="12" borderId="64" xfId="1" applyNumberFormat="1" applyFont="1" applyFill="1" applyBorder="1" applyAlignment="1">
      <alignment horizontal="center" vertical="center"/>
    </xf>
    <xf numFmtId="0" fontId="2" fillId="2" borderId="39" xfId="1" applyFont="1" applyFill="1" applyBorder="1" applyAlignment="1" applyProtection="1">
      <alignment vertical="center"/>
      <protection locked="0"/>
    </xf>
    <xf numFmtId="0" fontId="2" fillId="0" borderId="6" xfId="1" applyFont="1" applyFill="1" applyBorder="1" applyAlignment="1" applyProtection="1">
      <alignment horizontal="center" vertical="center" wrapText="1"/>
    </xf>
    <xf numFmtId="165" fontId="2" fillId="0" borderId="50" xfId="1" applyNumberFormat="1" applyFont="1" applyFill="1" applyBorder="1" applyAlignment="1" applyProtection="1">
      <alignment horizontal="center" vertical="center"/>
      <protection locked="0"/>
    </xf>
    <xf numFmtId="165" fontId="2" fillId="3" borderId="6" xfId="1" applyNumberFormat="1" applyFont="1" applyFill="1" applyBorder="1" applyAlignment="1" applyProtection="1">
      <alignment horizontal="center" vertical="center"/>
      <protection locked="0"/>
    </xf>
    <xf numFmtId="2" fontId="2" fillId="3" borderId="6" xfId="1" applyNumberFormat="1" applyFont="1" applyFill="1" applyBorder="1" applyAlignment="1" applyProtection="1">
      <alignment horizontal="center" vertical="center"/>
      <protection locked="0"/>
    </xf>
    <xf numFmtId="2" fontId="2" fillId="3" borderId="63" xfId="1" applyNumberFormat="1" applyFont="1" applyFill="1" applyBorder="1" applyAlignment="1" applyProtection="1">
      <alignment horizontal="center" vertical="center"/>
      <protection locked="0"/>
    </xf>
    <xf numFmtId="2" fontId="2" fillId="0" borderId="41" xfId="1" applyNumberFormat="1" applyFont="1" applyFill="1" applyBorder="1" applyAlignment="1" applyProtection="1">
      <alignment horizontal="center" vertical="center"/>
      <protection locked="0"/>
    </xf>
    <xf numFmtId="2" fontId="2" fillId="0" borderId="64" xfId="1" applyNumberFormat="1" applyFont="1" applyFill="1" applyBorder="1" applyAlignment="1" applyProtection="1">
      <alignment horizontal="center" vertical="center"/>
      <protection locked="0"/>
    </xf>
    <xf numFmtId="2" fontId="2" fillId="0" borderId="50" xfId="1" applyNumberFormat="1" applyFont="1" applyFill="1" applyBorder="1" applyAlignment="1" applyProtection="1">
      <alignment horizontal="center" vertical="center"/>
      <protection locked="0"/>
    </xf>
    <xf numFmtId="2" fontId="2" fillId="0" borderId="36" xfId="1" applyNumberFormat="1" applyFont="1" applyFill="1" applyBorder="1" applyAlignment="1" applyProtection="1">
      <alignment horizontal="center" vertical="center"/>
      <protection locked="0"/>
    </xf>
    <xf numFmtId="2" fontId="2" fillId="3" borderId="36" xfId="1" applyNumberFormat="1" applyFont="1" applyFill="1" applyBorder="1" applyAlignment="1" applyProtection="1">
      <alignment horizontal="center" vertical="center"/>
      <protection locked="0"/>
    </xf>
    <xf numFmtId="2" fontId="2" fillId="3" borderId="62" xfId="1" applyNumberFormat="1" applyFont="1" applyFill="1" applyBorder="1" applyAlignment="1" applyProtection="1">
      <alignment horizontal="center" vertical="center"/>
      <protection locked="0"/>
    </xf>
    <xf numFmtId="165" fontId="2" fillId="3" borderId="64" xfId="1" applyNumberFormat="1" applyFont="1" applyFill="1" applyBorder="1" applyAlignment="1" applyProtection="1">
      <alignment horizontal="center" vertical="center"/>
      <protection locked="0"/>
    </xf>
    <xf numFmtId="165" fontId="2" fillId="3" borderId="62" xfId="1" applyNumberFormat="1" applyFont="1" applyFill="1" applyBorder="1" applyAlignment="1" applyProtection="1">
      <alignment horizontal="center" vertical="center"/>
      <protection locked="0"/>
    </xf>
    <xf numFmtId="9" fontId="2" fillId="3" borderId="36" xfId="8" applyFont="1" applyFill="1" applyBorder="1" applyAlignment="1" applyProtection="1">
      <alignment horizontal="center" vertical="center"/>
      <protection locked="0"/>
    </xf>
    <xf numFmtId="9" fontId="2" fillId="3" borderId="58" xfId="8" applyFont="1" applyFill="1" applyBorder="1" applyAlignment="1" applyProtection="1">
      <alignment horizontal="center" vertical="center"/>
      <protection locked="0"/>
    </xf>
    <xf numFmtId="9" fontId="2" fillId="3" borderId="59" xfId="8" applyFont="1" applyFill="1" applyBorder="1" applyAlignment="1" applyProtection="1">
      <alignment horizontal="center" vertical="center"/>
      <protection locked="0"/>
    </xf>
    <xf numFmtId="165" fontId="2" fillId="6" borderId="8"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wrapText="1"/>
    </xf>
    <xf numFmtId="2" fontId="2" fillId="3" borderId="6" xfId="1" applyNumberFormat="1" applyFont="1" applyFill="1" applyBorder="1" applyAlignment="1" applyProtection="1">
      <alignment horizontal="center" vertical="center"/>
    </xf>
    <xf numFmtId="0" fontId="2" fillId="6" borderId="36" xfId="1" applyFont="1" applyFill="1" applyBorder="1" applyAlignment="1" applyProtection="1">
      <alignment horizontal="center" vertical="center" wrapText="1"/>
      <protection locked="0"/>
    </xf>
    <xf numFmtId="165" fontId="2" fillId="0" borderId="8" xfId="1" applyNumberFormat="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protection locked="0"/>
    </xf>
    <xf numFmtId="2" fontId="2" fillId="0" borderId="6" xfId="0" applyNumberFormat="1" applyFont="1" applyFill="1" applyBorder="1" applyAlignment="1" applyProtection="1">
      <alignment horizontal="center" vertical="center" wrapText="1"/>
      <protection locked="0"/>
    </xf>
    <xf numFmtId="2" fontId="2" fillId="0" borderId="6" xfId="0" applyNumberFormat="1" applyFont="1" applyFill="1" applyBorder="1" applyAlignment="1" applyProtection="1">
      <alignment horizontal="center" vertical="center"/>
      <protection locked="0"/>
    </xf>
    <xf numFmtId="165" fontId="2" fillId="6" borderId="8" xfId="1" applyNumberFormat="1" applyFont="1" applyFill="1" applyBorder="1" applyAlignment="1" applyProtection="1">
      <alignment horizontal="center" vertical="center" wrapText="1"/>
      <protection locked="0"/>
    </xf>
    <xf numFmtId="0" fontId="27" fillId="6" borderId="6"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protection locked="0"/>
    </xf>
    <xf numFmtId="0" fontId="2" fillId="6" borderId="36" xfId="0" applyFont="1" applyFill="1" applyBorder="1" applyAlignment="1" applyProtection="1">
      <alignment horizontal="center" vertical="center" wrapText="1"/>
      <protection locked="0"/>
    </xf>
    <xf numFmtId="49" fontId="2" fillId="0" borderId="36" xfId="1" applyNumberFormat="1" applyFont="1" applyFill="1" applyBorder="1" applyAlignment="1" applyProtection="1">
      <alignment horizontal="center" vertical="center" wrapText="1"/>
      <protection locked="0"/>
    </xf>
    <xf numFmtId="2" fontId="2" fillId="0" borderId="36" xfId="1" applyNumberFormat="1" applyFont="1" applyFill="1" applyBorder="1" applyAlignment="1" applyProtection="1">
      <alignment horizontal="center" vertical="center" wrapText="1"/>
      <protection locked="0"/>
    </xf>
    <xf numFmtId="49" fontId="2" fillId="0" borderId="6" xfId="1" applyNumberFormat="1" applyFont="1" applyFill="1" applyBorder="1" applyAlignment="1" applyProtection="1">
      <alignment horizontal="center" vertical="center" wrapText="1"/>
      <protection locked="0"/>
    </xf>
    <xf numFmtId="2" fontId="2" fillId="2" borderId="6" xfId="6" applyNumberFormat="1" applyFont="1" applyFill="1" applyBorder="1" applyAlignment="1">
      <alignment horizontal="center" vertical="center"/>
    </xf>
    <xf numFmtId="2" fontId="2" fillId="2" borderId="36" xfId="7" applyNumberFormat="1" applyFont="1" applyFill="1" applyBorder="1" applyAlignment="1" applyProtection="1">
      <alignment horizontal="center" vertical="center"/>
      <protection locked="0"/>
    </xf>
    <xf numFmtId="2" fontId="2" fillId="2" borderId="6" xfId="7" applyNumberFormat="1" applyFont="1" applyFill="1" applyBorder="1" applyAlignment="1" applyProtection="1">
      <alignment horizontal="center" vertical="center"/>
      <protection locked="0"/>
    </xf>
    <xf numFmtId="0" fontId="27" fillId="2" borderId="0" xfId="1" applyFont="1" applyFill="1" applyBorder="1" applyAlignment="1" applyProtection="1">
      <alignment horizontal="center" vertical="center" wrapText="1"/>
      <protection locked="0"/>
    </xf>
    <xf numFmtId="2" fontId="43" fillId="0" borderId="0" xfId="0" applyNumberFormat="1" applyFont="1" applyAlignment="1">
      <alignment horizontal="center" vertical="center"/>
    </xf>
    <xf numFmtId="2" fontId="12" fillId="0" borderId="29" xfId="1" applyNumberFormat="1" applyFont="1" applyFill="1" applyBorder="1" applyAlignment="1" applyProtection="1">
      <alignment horizontal="center" vertical="center"/>
      <protection locked="0"/>
    </xf>
    <xf numFmtId="2" fontId="12" fillId="0" borderId="59" xfId="1" applyNumberFormat="1" applyFont="1" applyFill="1" applyBorder="1" applyAlignment="1" applyProtection="1">
      <alignment horizontal="center" vertical="center"/>
      <protection locked="0"/>
    </xf>
    <xf numFmtId="168" fontId="52" fillId="0" borderId="0" xfId="10"/>
    <xf numFmtId="168" fontId="54" fillId="16" borderId="0" xfId="11" applyFont="1" applyFill="1" applyAlignment="1"/>
    <xf numFmtId="168" fontId="53" fillId="16" borderId="0" xfId="11" applyFill="1"/>
    <xf numFmtId="168" fontId="53" fillId="16" borderId="0" xfId="11" applyFill="1" applyBorder="1"/>
    <xf numFmtId="168" fontId="44" fillId="16" borderId="0" xfId="11" applyFont="1" applyFill="1" applyBorder="1" applyAlignment="1" applyProtection="1">
      <alignment horizontal="right"/>
    </xf>
    <xf numFmtId="169" fontId="48" fillId="0" borderId="86" xfId="11" applyNumberFormat="1" applyFont="1" applyFill="1" applyBorder="1" applyAlignment="1" applyProtection="1">
      <alignment horizontal="left" vertical="center"/>
      <protection locked="0"/>
    </xf>
    <xf numFmtId="168" fontId="49" fillId="16" borderId="0" xfId="11" applyFont="1" applyFill="1"/>
    <xf numFmtId="166" fontId="53" fillId="16" borderId="0" xfId="11" applyNumberFormat="1" applyFont="1" applyFill="1"/>
    <xf numFmtId="169" fontId="53" fillId="16" borderId="87" xfId="11" applyNumberFormat="1" applyFont="1" applyFill="1" applyBorder="1"/>
    <xf numFmtId="169" fontId="55" fillId="16" borderId="87" xfId="11" applyNumberFormat="1" applyFont="1" applyFill="1" applyBorder="1"/>
    <xf numFmtId="0" fontId="56" fillId="0" borderId="0" xfId="12"/>
    <xf numFmtId="168" fontId="57" fillId="0" borderId="0" xfId="11" applyFont="1" applyFill="1" applyAlignment="1"/>
    <xf numFmtId="170" fontId="58" fillId="0" borderId="88" xfId="11" applyNumberFormat="1" applyFont="1" applyFill="1" applyBorder="1" applyAlignment="1" applyProtection="1">
      <alignment horizontal="center" vertical="center"/>
      <protection locked="0"/>
    </xf>
    <xf numFmtId="168" fontId="59" fillId="17" borderId="0" xfId="11" applyFont="1" applyFill="1"/>
    <xf numFmtId="168" fontId="60" fillId="16" borderId="0" xfId="11" applyFont="1" applyFill="1" applyBorder="1"/>
    <xf numFmtId="168" fontId="53" fillId="16" borderId="0" xfId="11" applyFont="1" applyFill="1" applyAlignment="1"/>
    <xf numFmtId="168" fontId="61" fillId="16" borderId="0" xfId="11" applyFont="1" applyFill="1"/>
    <xf numFmtId="168" fontId="53" fillId="16" borderId="0" xfId="11" applyFont="1" applyFill="1"/>
    <xf numFmtId="168" fontId="53" fillId="16" borderId="86" xfId="11" applyFont="1" applyFill="1" applyBorder="1"/>
    <xf numFmtId="168" fontId="53" fillId="16" borderId="0" xfId="11" applyFont="1" applyFill="1" applyBorder="1"/>
    <xf numFmtId="168" fontId="49" fillId="16" borderId="86" xfId="11" applyFont="1" applyFill="1" applyBorder="1" applyAlignment="1"/>
    <xf numFmtId="168" fontId="44" fillId="17" borderId="0" xfId="11" applyFont="1" applyFill="1" applyBorder="1" applyAlignment="1">
      <alignment wrapText="1"/>
    </xf>
    <xf numFmtId="168" fontId="55" fillId="16" borderId="0" xfId="11" applyFont="1" applyFill="1" applyBorder="1"/>
    <xf numFmtId="168" fontId="53" fillId="0" borderId="0" xfId="10" applyFont="1"/>
    <xf numFmtId="168" fontId="44" fillId="18" borderId="87" xfId="11" applyFont="1" applyFill="1" applyBorder="1" applyAlignment="1" applyProtection="1">
      <alignment horizontal="center" vertical="center" wrapText="1"/>
      <protection locked="0"/>
    </xf>
    <xf numFmtId="168" fontId="44" fillId="18" borderId="89" xfId="11" applyFont="1" applyFill="1" applyBorder="1" applyAlignment="1" applyProtection="1">
      <alignment vertical="center" wrapText="1"/>
    </xf>
    <xf numFmtId="168" fontId="44" fillId="18" borderId="87" xfId="11" applyFont="1" applyFill="1" applyBorder="1" applyAlignment="1" applyProtection="1">
      <alignment horizontal="left" vertical="center" wrapText="1"/>
    </xf>
    <xf numFmtId="168" fontId="44" fillId="18" borderId="87" xfId="11" applyFont="1" applyFill="1" applyBorder="1" applyAlignment="1" applyProtection="1">
      <alignment horizontal="center" vertical="center" wrapText="1"/>
    </xf>
    <xf numFmtId="168" fontId="44" fillId="18" borderId="88" xfId="11" applyFont="1" applyFill="1" applyBorder="1" applyAlignment="1" applyProtection="1">
      <alignment horizontal="center" vertical="center" wrapText="1"/>
    </xf>
    <xf numFmtId="168" fontId="44" fillId="18" borderId="87" xfId="11" applyFont="1" applyFill="1" applyBorder="1" applyAlignment="1" applyProtection="1">
      <alignment horizontal="center" wrapText="1"/>
    </xf>
    <xf numFmtId="168" fontId="44" fillId="18" borderId="89" xfId="11" applyFont="1" applyFill="1" applyBorder="1" applyAlignment="1" applyProtection="1">
      <alignment horizontal="center" wrapText="1"/>
    </xf>
    <xf numFmtId="168" fontId="44" fillId="18" borderId="90" xfId="11" applyFont="1" applyFill="1" applyBorder="1" applyAlignment="1" applyProtection="1">
      <alignment horizontal="center" vertical="center" wrapText="1"/>
    </xf>
    <xf numFmtId="168" fontId="44" fillId="18" borderId="86" xfId="11" applyFont="1" applyFill="1" applyBorder="1" applyAlignment="1" applyProtection="1">
      <alignment horizontal="center" vertical="center" wrapText="1"/>
    </xf>
    <xf numFmtId="168" fontId="44" fillId="18" borderId="87" xfId="11" applyFont="1" applyFill="1" applyBorder="1" applyAlignment="1">
      <alignment vertical="center" wrapText="1"/>
    </xf>
    <xf numFmtId="168" fontId="44" fillId="18" borderId="91" xfId="11" applyFont="1" applyFill="1" applyBorder="1" applyAlignment="1">
      <alignment vertical="center" wrapText="1"/>
    </xf>
    <xf numFmtId="168" fontId="62" fillId="0" borderId="92" xfId="11" applyFont="1" applyFill="1" applyBorder="1" applyAlignment="1">
      <alignment vertical="center" wrapText="1"/>
    </xf>
    <xf numFmtId="168" fontId="62" fillId="0" borderId="89" xfId="11" applyFont="1" applyFill="1" applyBorder="1" applyAlignment="1">
      <alignment vertical="center" wrapText="1"/>
    </xf>
    <xf numFmtId="168" fontId="53" fillId="16" borderId="0" xfId="11" applyFont="1" applyFill="1" applyBorder="1" applyAlignment="1">
      <alignment vertical="center" wrapText="1"/>
    </xf>
    <xf numFmtId="168" fontId="50" fillId="18" borderId="93" xfId="11" applyFont="1" applyFill="1" applyBorder="1" applyAlignment="1" applyProtection="1">
      <alignment horizontal="center" vertical="center" wrapText="1"/>
    </xf>
    <xf numFmtId="168" fontId="44" fillId="18" borderId="94" xfId="11" applyFont="1" applyFill="1" applyBorder="1" applyAlignment="1">
      <alignment vertical="center"/>
    </xf>
    <xf numFmtId="168" fontId="44" fillId="18" borderId="95" xfId="11" applyFont="1" applyFill="1" applyBorder="1" applyAlignment="1">
      <alignment wrapText="1"/>
    </xf>
    <xf numFmtId="168" fontId="44" fillId="18" borderId="95" xfId="11" applyFont="1" applyFill="1" applyBorder="1"/>
    <xf numFmtId="168" fontId="44" fillId="18" borderId="95" xfId="11" applyFont="1" applyFill="1" applyBorder="1" applyAlignment="1" applyProtection="1">
      <alignment horizontal="center" wrapText="1"/>
    </xf>
    <xf numFmtId="168" fontId="44" fillId="18" borderId="96" xfId="11" applyFont="1" applyFill="1" applyBorder="1" applyAlignment="1" applyProtection="1">
      <alignment horizontal="center" wrapText="1"/>
    </xf>
    <xf numFmtId="168" fontId="53" fillId="18" borderId="97" xfId="11" applyFont="1" applyFill="1" applyBorder="1"/>
    <xf numFmtId="168" fontId="53" fillId="18" borderId="98" xfId="11" applyFont="1" applyFill="1" applyBorder="1"/>
    <xf numFmtId="168" fontId="44" fillId="18" borderId="94" xfId="11" applyFont="1" applyFill="1" applyBorder="1" applyAlignment="1" applyProtection="1">
      <alignment horizontal="center" wrapText="1"/>
    </xf>
    <xf numFmtId="168" fontId="44" fillId="18" borderId="0" xfId="11" applyFont="1" applyFill="1" applyBorder="1"/>
    <xf numFmtId="168" fontId="53" fillId="18" borderId="0" xfId="11" applyFont="1" applyFill="1" applyBorder="1"/>
    <xf numFmtId="168" fontId="53" fillId="18" borderId="0" xfId="11" applyFill="1" applyBorder="1"/>
    <xf numFmtId="168" fontId="53" fillId="18" borderId="0" xfId="11" applyFont="1" applyFill="1" applyBorder="1" applyAlignment="1" applyProtection="1">
      <alignment horizontal="left" vertical="center"/>
    </xf>
    <xf numFmtId="168" fontId="53" fillId="18" borderId="98" xfId="11" applyFill="1" applyBorder="1"/>
    <xf numFmtId="168" fontId="53" fillId="0" borderId="97" xfId="11" applyFill="1" applyBorder="1"/>
    <xf numFmtId="168" fontId="53" fillId="0" borderId="0" xfId="11" applyFill="1" applyBorder="1"/>
    <xf numFmtId="168" fontId="53" fillId="0" borderId="98" xfId="11" applyFill="1" applyBorder="1"/>
    <xf numFmtId="168" fontId="58" fillId="18" borderId="99" xfId="11" applyFont="1" applyFill="1" applyBorder="1" applyAlignment="1" applyProtection="1">
      <alignment horizontal="center" vertical="center"/>
    </xf>
    <xf numFmtId="168" fontId="53" fillId="18" borderId="0" xfId="11" applyFont="1" applyFill="1" applyBorder="1" applyAlignment="1" applyProtection="1">
      <alignment vertical="center"/>
    </xf>
    <xf numFmtId="168" fontId="53" fillId="18" borderId="0" xfId="11" applyFont="1" applyFill="1" applyBorder="1" applyAlignment="1">
      <alignment wrapText="1"/>
    </xf>
    <xf numFmtId="168" fontId="61" fillId="18" borderId="0" xfId="11" applyFont="1" applyFill="1" applyBorder="1" applyAlignment="1" applyProtection="1">
      <alignment horizontal="center" wrapText="1"/>
    </xf>
    <xf numFmtId="168" fontId="44" fillId="18" borderId="0" xfId="11" applyFont="1" applyFill="1" applyBorder="1" applyAlignment="1" applyProtection="1">
      <alignment horizontal="center" wrapText="1"/>
    </xf>
    <xf numFmtId="168" fontId="44" fillId="18" borderId="98" xfId="11" applyFont="1" applyFill="1" applyBorder="1" applyAlignment="1" applyProtection="1">
      <alignment horizontal="center" wrapText="1"/>
    </xf>
    <xf numFmtId="168" fontId="63" fillId="18" borderId="97" xfId="11" applyFont="1" applyFill="1" applyBorder="1" applyAlignment="1" applyProtection="1">
      <alignment horizontal="left" wrapText="1"/>
    </xf>
    <xf numFmtId="168" fontId="44" fillId="18" borderId="98" xfId="11" applyFont="1" applyFill="1" applyBorder="1"/>
    <xf numFmtId="168" fontId="44" fillId="0" borderId="0" xfId="11" applyFont="1" applyFill="1" applyBorder="1"/>
    <xf numFmtId="168" fontId="44" fillId="0" borderId="100" xfId="11" applyFont="1" applyFill="1" applyBorder="1"/>
    <xf numFmtId="2" fontId="34" fillId="0" borderId="8" xfId="13" applyNumberFormat="1" applyFont="1" applyFill="1" applyBorder="1" applyAlignment="1" applyProtection="1">
      <alignment horizontal="center" vertical="center"/>
      <protection locked="0"/>
    </xf>
    <xf numFmtId="1" fontId="2" fillId="0" borderId="6" xfId="13" applyNumberFormat="1" applyFont="1" applyFill="1" applyBorder="1" applyAlignment="1" applyProtection="1">
      <alignment horizontal="center" vertical="center"/>
      <protection locked="0"/>
    </xf>
    <xf numFmtId="49" fontId="2" fillId="0" borderId="6" xfId="13" applyNumberFormat="1" applyFont="1" applyFill="1" applyBorder="1" applyAlignment="1" applyProtection="1">
      <alignment horizontal="center" vertical="center"/>
      <protection locked="0"/>
    </xf>
    <xf numFmtId="2" fontId="2" fillId="0" borderId="6" xfId="13" applyNumberFormat="1" applyFont="1" applyFill="1" applyBorder="1" applyAlignment="1" applyProtection="1">
      <alignment horizontal="center" vertical="center" wrapText="1"/>
      <protection locked="0"/>
    </xf>
    <xf numFmtId="2" fontId="2" fillId="0" borderId="6" xfId="13" applyNumberFormat="1" applyFont="1" applyFill="1" applyBorder="1" applyAlignment="1" applyProtection="1">
      <alignment horizontal="center" vertical="center"/>
      <protection locked="0"/>
    </xf>
    <xf numFmtId="167" fontId="2" fillId="0" borderId="6" xfId="13" applyNumberFormat="1" applyFont="1" applyFill="1" applyBorder="1" applyAlignment="1" applyProtection="1">
      <alignment horizontal="center" vertical="center"/>
      <protection locked="0"/>
    </xf>
    <xf numFmtId="2" fontId="2" fillId="3" borderId="6" xfId="13" applyNumberFormat="1" applyFont="1" applyFill="1" applyBorder="1" applyAlignment="1" applyProtection="1">
      <alignment horizontal="center" vertical="center"/>
      <protection locked="0"/>
    </xf>
    <xf numFmtId="4" fontId="2" fillId="3" borderId="6" xfId="13" applyNumberFormat="1" applyFont="1" applyFill="1" applyBorder="1" applyAlignment="1" applyProtection="1">
      <alignment horizontal="center" vertical="center"/>
      <protection locked="0"/>
    </xf>
    <xf numFmtId="4" fontId="2" fillId="3" borderId="50" xfId="13" applyNumberFormat="1" applyFont="1" applyFill="1" applyBorder="1" applyAlignment="1" applyProtection="1">
      <alignment horizontal="center" vertical="center"/>
      <protection locked="0"/>
    </xf>
    <xf numFmtId="4" fontId="2" fillId="11" borderId="8" xfId="13" applyNumberFormat="1" applyFont="1" applyFill="1" applyBorder="1" applyAlignment="1" applyProtection="1">
      <alignment horizontal="center" vertical="center"/>
      <protection locked="0"/>
    </xf>
    <xf numFmtId="4" fontId="2" fillId="11" borderId="73" xfId="13" applyNumberFormat="1" applyFont="1" applyFill="1" applyBorder="1" applyAlignment="1" applyProtection="1">
      <alignment horizontal="center" vertical="center"/>
      <protection locked="0"/>
    </xf>
    <xf numFmtId="4" fontId="2" fillId="0" borderId="8" xfId="13" applyNumberFormat="1" applyFont="1" applyBorder="1" applyAlignment="1">
      <alignment horizontal="left" vertical="center" wrapText="1"/>
    </xf>
    <xf numFmtId="4" fontId="2" fillId="0" borderId="6" xfId="13" applyNumberFormat="1" applyFont="1" applyBorder="1" applyAlignment="1">
      <alignment horizontal="center" vertical="center"/>
    </xf>
    <xf numFmtId="4" fontId="2" fillId="0" borderId="6" xfId="13" applyNumberFormat="1" applyFont="1" applyBorder="1" applyAlignment="1">
      <alignment horizontal="left" vertical="center"/>
    </xf>
    <xf numFmtId="4" fontId="2" fillId="0" borderId="6" xfId="13" applyNumberFormat="1" applyFont="1" applyFill="1" applyBorder="1" applyAlignment="1" applyProtection="1">
      <alignment horizontal="center" vertical="center"/>
      <protection locked="0"/>
    </xf>
    <xf numFmtId="4" fontId="2" fillId="0" borderId="74" xfId="13" applyNumberFormat="1" applyFont="1" applyFill="1" applyBorder="1" applyAlignment="1" applyProtection="1">
      <alignment horizontal="center" vertical="center"/>
      <protection locked="0"/>
    </xf>
    <xf numFmtId="4" fontId="2" fillId="0" borderId="50" xfId="13" applyNumberFormat="1" applyFont="1" applyFill="1" applyBorder="1" applyAlignment="1" applyProtection="1">
      <alignment horizontal="center" vertical="center"/>
      <protection locked="0"/>
    </xf>
    <xf numFmtId="4" fontId="21" fillId="0" borderId="75" xfId="13" applyNumberFormat="1" applyFont="1" applyFill="1" applyBorder="1"/>
    <xf numFmtId="4" fontId="21" fillId="0" borderId="76" xfId="13" applyNumberFormat="1" applyFont="1" applyFill="1" applyBorder="1"/>
    <xf numFmtId="4" fontId="21" fillId="0" borderId="77" xfId="13" applyNumberFormat="1" applyFont="1" applyFill="1" applyBorder="1"/>
    <xf numFmtId="2" fontId="34" fillId="2" borderId="4" xfId="13" applyNumberFormat="1" applyFont="1" applyFill="1" applyBorder="1" applyAlignment="1" applyProtection="1">
      <alignment horizontal="center" vertical="center"/>
      <protection locked="0"/>
    </xf>
    <xf numFmtId="2" fontId="30" fillId="2" borderId="25" xfId="13" applyNumberFormat="1" applyFont="1" applyFill="1" applyBorder="1" applyAlignment="1" applyProtection="1">
      <alignment horizontal="center" vertical="center"/>
      <protection locked="0"/>
    </xf>
    <xf numFmtId="1" fontId="30" fillId="2" borderId="0" xfId="13" applyNumberFormat="1" applyFont="1" applyFill="1" applyBorder="1" applyAlignment="1" applyProtection="1">
      <alignment horizontal="center" vertical="center"/>
      <protection locked="0"/>
    </xf>
    <xf numFmtId="2" fontId="30" fillId="2" borderId="0" xfId="13" applyNumberFormat="1" applyFont="1" applyFill="1" applyBorder="1" applyAlignment="1" applyProtection="1">
      <alignment horizontal="center" vertical="center"/>
      <protection locked="0"/>
    </xf>
    <xf numFmtId="4" fontId="30" fillId="2" borderId="0" xfId="13" applyNumberFormat="1" applyFont="1" applyFill="1" applyBorder="1" applyAlignment="1" applyProtection="1">
      <alignment horizontal="center" vertical="center"/>
      <protection locked="0"/>
    </xf>
    <xf numFmtId="4" fontId="30" fillId="2" borderId="5" xfId="13" applyNumberFormat="1" applyFont="1" applyFill="1" applyBorder="1" applyAlignment="1" applyProtection="1">
      <alignment horizontal="center" vertical="center"/>
      <protection locked="0"/>
    </xf>
    <xf numFmtId="4" fontId="2" fillId="0" borderId="8" xfId="13" applyNumberFormat="1" applyFont="1" applyBorder="1" applyAlignment="1">
      <alignment horizontal="left" vertical="center"/>
    </xf>
    <xf numFmtId="0" fontId="30" fillId="2" borderId="4" xfId="13" applyFont="1" applyFill="1" applyBorder="1"/>
    <xf numFmtId="0" fontId="30" fillId="2" borderId="25" xfId="13" applyFont="1" applyFill="1" applyBorder="1" applyAlignment="1">
      <alignment wrapText="1"/>
    </xf>
    <xf numFmtId="0" fontId="30" fillId="2" borderId="0" xfId="13" applyFont="1" applyFill="1" applyBorder="1"/>
    <xf numFmtId="4" fontId="30" fillId="2" borderId="0" xfId="13" applyNumberFormat="1" applyFont="1" applyFill="1" applyBorder="1"/>
    <xf numFmtId="4" fontId="30" fillId="2" borderId="5" xfId="13" applyNumberFormat="1" applyFont="1" applyFill="1" applyBorder="1"/>
    <xf numFmtId="4" fontId="9" fillId="0" borderId="8" xfId="13" applyNumberFormat="1" applyFont="1" applyBorder="1" applyAlignment="1">
      <alignment horizontal="left" vertical="center"/>
    </xf>
    <xf numFmtId="4" fontId="9" fillId="0" borderId="6" xfId="13" applyNumberFormat="1" applyFont="1" applyBorder="1" applyAlignment="1">
      <alignment horizontal="center" vertical="center"/>
    </xf>
    <xf numFmtId="4" fontId="9" fillId="0" borderId="6" xfId="13" applyNumberFormat="1" applyFont="1" applyBorder="1" applyAlignment="1">
      <alignment horizontal="left" vertical="center"/>
    </xf>
    <xf numFmtId="0" fontId="2" fillId="2" borderId="4" xfId="13" applyFill="1" applyBorder="1"/>
    <xf numFmtId="0" fontId="2" fillId="2" borderId="25" xfId="13" applyFont="1" applyFill="1" applyBorder="1" applyAlignment="1">
      <alignment wrapText="1"/>
    </xf>
    <xf numFmtId="0" fontId="2" fillId="2" borderId="0" xfId="13" applyFont="1" applyFill="1" applyBorder="1"/>
    <xf numFmtId="4" fontId="2" fillId="2" borderId="0" xfId="13" applyNumberFormat="1" applyFont="1" applyFill="1" applyBorder="1"/>
    <xf numFmtId="4" fontId="2" fillId="2" borderId="5" xfId="13" applyNumberFormat="1" applyFont="1" applyFill="1" applyBorder="1"/>
    <xf numFmtId="4" fontId="2" fillId="0" borderId="46" xfId="13" applyNumberFormat="1" applyFont="1" applyBorder="1" applyAlignment="1">
      <alignment horizontal="left" vertical="center"/>
    </xf>
    <xf numFmtId="0" fontId="2" fillId="2" borderId="4" xfId="13" applyFill="1" applyBorder="1" applyAlignment="1">
      <alignment horizontal="left"/>
    </xf>
    <xf numFmtId="0" fontId="2" fillId="2" borderId="25" xfId="13" applyFill="1" applyBorder="1" applyAlignment="1">
      <alignment horizontal="left"/>
    </xf>
    <xf numFmtId="0" fontId="2" fillId="2" borderId="0" xfId="13" applyFill="1" applyBorder="1"/>
    <xf numFmtId="4" fontId="2" fillId="2" borderId="0" xfId="13" applyNumberFormat="1" applyFill="1" applyBorder="1"/>
    <xf numFmtId="4" fontId="2" fillId="2" borderId="5" xfId="13" applyNumberFormat="1" applyFill="1" applyBorder="1"/>
    <xf numFmtId="4" fontId="9" fillId="0" borderId="46" xfId="13" applyNumberFormat="1" applyFont="1" applyBorder="1" applyAlignment="1">
      <alignment horizontal="left" vertical="center"/>
    </xf>
    <xf numFmtId="4" fontId="9" fillId="2" borderId="8" xfId="13" applyNumberFormat="1" applyFont="1" applyFill="1" applyBorder="1" applyAlignment="1">
      <alignment vertical="center"/>
    </xf>
    <xf numFmtId="4" fontId="9" fillId="2" borderId="6" xfId="13" applyNumberFormat="1" applyFont="1" applyFill="1" applyBorder="1" applyAlignment="1">
      <alignment horizontal="center" vertical="center"/>
    </xf>
    <xf numFmtId="0" fontId="2" fillId="2" borderId="4" xfId="13" applyFont="1" applyFill="1" applyBorder="1" applyAlignment="1" applyProtection="1">
      <alignment horizontal="left" wrapText="1"/>
    </xf>
    <xf numFmtId="4" fontId="9" fillId="0" borderId="68" xfId="13" applyNumberFormat="1" applyFont="1" applyBorder="1" applyAlignment="1">
      <alignment horizontal="left" vertical="center"/>
    </xf>
    <xf numFmtId="0" fontId="16" fillId="2" borderId="9" xfId="13" applyFont="1" applyFill="1" applyBorder="1" applyAlignment="1" applyProtection="1">
      <alignment horizontal="left" wrapText="1"/>
    </xf>
    <xf numFmtId="0" fontId="16" fillId="2" borderId="67" xfId="13" applyFont="1" applyFill="1" applyBorder="1" applyAlignment="1">
      <alignment horizontal="left"/>
    </xf>
    <xf numFmtId="0" fontId="16" fillId="2" borderId="10" xfId="13" applyFont="1" applyFill="1" applyBorder="1"/>
    <xf numFmtId="4" fontId="16" fillId="2" borderId="10" xfId="13" applyNumberFormat="1" applyFont="1" applyFill="1" applyBorder="1"/>
    <xf numFmtId="4" fontId="16" fillId="2" borderId="11" xfId="13" applyNumberFormat="1" applyFont="1" applyFill="1" applyBorder="1"/>
    <xf numFmtId="4" fontId="26" fillId="3" borderId="61" xfId="13" applyNumberFormat="1" applyFont="1" applyFill="1" applyBorder="1" applyAlignment="1">
      <alignment horizontal="left" vertical="center"/>
    </xf>
    <xf numFmtId="4" fontId="26" fillId="3" borderId="62" xfId="13" applyNumberFormat="1" applyFont="1" applyFill="1" applyBorder="1" applyAlignment="1">
      <alignment horizontal="center" vertical="center"/>
    </xf>
    <xf numFmtId="4" fontId="9" fillId="3" borderId="65" xfId="13" applyNumberFormat="1" applyFont="1" applyFill="1" applyBorder="1" applyAlignment="1">
      <alignment horizontal="left" vertical="center"/>
    </xf>
    <xf numFmtId="4" fontId="2" fillId="3" borderId="62" xfId="13" applyNumberFormat="1" applyFont="1" applyFill="1" applyBorder="1" applyAlignment="1" applyProtection="1">
      <alignment horizontal="center" vertical="center"/>
      <protection locked="0"/>
    </xf>
    <xf numFmtId="4" fontId="2" fillId="3" borderId="63" xfId="13" applyNumberFormat="1" applyFont="1" applyFill="1" applyBorder="1" applyAlignment="1" applyProtection="1">
      <alignment horizontal="center" vertical="center"/>
      <protection locked="0"/>
    </xf>
    <xf numFmtId="4" fontId="22" fillId="0" borderId="10" xfId="13" applyNumberFormat="1" applyFont="1" applyFill="1" applyBorder="1" applyAlignment="1" applyProtection="1">
      <alignment horizontal="center" vertical="center"/>
      <protection locked="0"/>
    </xf>
    <xf numFmtId="4" fontId="22" fillId="0" borderId="78" xfId="13" applyNumberFormat="1" applyFont="1" applyFill="1" applyBorder="1" applyAlignment="1" applyProtection="1">
      <alignment horizontal="center" vertical="center"/>
      <protection locked="0"/>
    </xf>
    <xf numFmtId="4" fontId="22" fillId="0" borderId="79" xfId="13" applyNumberFormat="1" applyFont="1" applyFill="1" applyBorder="1" applyAlignment="1" applyProtection="1">
      <alignment horizontal="center" vertical="center"/>
      <protection locked="0"/>
    </xf>
    <xf numFmtId="168" fontId="53" fillId="18" borderId="97" xfId="11" applyFill="1" applyBorder="1"/>
    <xf numFmtId="168" fontId="44" fillId="0" borderId="98" xfId="11" applyFont="1" applyFill="1" applyBorder="1"/>
    <xf numFmtId="168" fontId="53" fillId="0" borderId="0" xfId="11" applyFill="1"/>
    <xf numFmtId="168" fontId="50" fillId="18" borderId="99" xfId="11" applyFont="1" applyFill="1" applyBorder="1" applyAlignment="1" applyProtection="1">
      <alignment horizontal="center" vertical="center" wrapText="1"/>
    </xf>
    <xf numFmtId="168" fontId="44" fillId="18" borderId="0" xfId="11" applyFont="1" applyFill="1" applyBorder="1" applyAlignment="1">
      <alignment vertical="center"/>
    </xf>
    <xf numFmtId="168" fontId="44" fillId="18" borderId="97" xfId="11" applyFont="1" applyFill="1" applyBorder="1" applyAlignment="1" applyProtection="1">
      <alignment horizontal="center" wrapText="1"/>
    </xf>
    <xf numFmtId="4" fontId="2" fillId="0" borderId="8" xfId="13" applyNumberFormat="1" applyFont="1" applyFill="1" applyBorder="1" applyAlignment="1" applyProtection="1">
      <alignment horizontal="center" vertical="center"/>
      <protection locked="0"/>
    </xf>
    <xf numFmtId="4" fontId="2" fillId="0" borderId="73" xfId="13" applyNumberFormat="1" applyFont="1" applyFill="1" applyBorder="1" applyAlignment="1" applyProtection="1">
      <alignment horizontal="center" vertical="center"/>
      <protection locked="0"/>
    </xf>
    <xf numFmtId="168" fontId="64" fillId="18" borderId="0" xfId="11" applyFont="1" applyFill="1" applyBorder="1"/>
    <xf numFmtId="168" fontId="64" fillId="18" borderId="98" xfId="11" applyFont="1" applyFill="1" applyBorder="1"/>
    <xf numFmtId="168" fontId="64" fillId="0" borderId="0" xfId="11" applyFont="1" applyFill="1" applyBorder="1"/>
    <xf numFmtId="168" fontId="64" fillId="0" borderId="98" xfId="11" applyFont="1" applyFill="1" applyBorder="1"/>
    <xf numFmtId="168" fontId="52" fillId="18" borderId="99" xfId="11" applyFont="1" applyFill="1" applyBorder="1" applyAlignment="1" applyProtection="1">
      <alignment horizontal="center" vertical="center"/>
    </xf>
    <xf numFmtId="168" fontId="53" fillId="18" borderId="0" xfId="11" applyFont="1" applyFill="1" applyBorder="1" applyAlignment="1" applyProtection="1">
      <alignment vertical="center"/>
      <protection locked="0"/>
    </xf>
    <xf numFmtId="2" fontId="27" fillId="2" borderId="25" xfId="13" applyNumberFormat="1" applyFont="1" applyFill="1" applyBorder="1" applyAlignment="1" applyProtection="1">
      <alignment horizontal="left" vertical="center"/>
      <protection locked="0"/>
    </xf>
    <xf numFmtId="168" fontId="52" fillId="18" borderId="88" xfId="11" applyFont="1" applyFill="1" applyBorder="1" applyAlignment="1" applyProtection="1">
      <alignment horizontal="center" vertical="center"/>
    </xf>
    <xf numFmtId="168" fontId="53" fillId="18" borderId="86" xfId="11" applyFont="1" applyFill="1" applyBorder="1" applyAlignment="1" applyProtection="1">
      <alignment horizontal="left" vertical="center"/>
    </xf>
    <xf numFmtId="168" fontId="53" fillId="18" borderId="86" xfId="11" applyFill="1" applyBorder="1"/>
    <xf numFmtId="168" fontId="53" fillId="18" borderId="90" xfId="11" applyFill="1" applyBorder="1"/>
    <xf numFmtId="168" fontId="53" fillId="18" borderId="101" xfId="11" applyFill="1" applyBorder="1"/>
    <xf numFmtId="168" fontId="44" fillId="18" borderId="86" xfId="11" applyFont="1" applyFill="1" applyBorder="1"/>
    <xf numFmtId="168" fontId="44" fillId="18" borderId="90" xfId="11" applyFont="1" applyFill="1" applyBorder="1"/>
    <xf numFmtId="168" fontId="44" fillId="0" borderId="86" xfId="11" applyFont="1" applyFill="1" applyBorder="1"/>
    <xf numFmtId="168" fontId="44" fillId="0" borderId="90" xfId="11" applyFont="1" applyFill="1" applyBorder="1"/>
    <xf numFmtId="168" fontId="58" fillId="16" borderId="0" xfId="11" applyFont="1" applyFill="1" applyBorder="1" applyAlignment="1"/>
    <xf numFmtId="168" fontId="65" fillId="16" borderId="0" xfId="11" applyFont="1" applyFill="1" applyBorder="1"/>
    <xf numFmtId="168" fontId="58" fillId="16" borderId="0" xfId="11" applyFont="1" applyFill="1" applyBorder="1"/>
    <xf numFmtId="168" fontId="44" fillId="16" borderId="0" xfId="11" applyFont="1" applyFill="1" applyBorder="1" applyAlignment="1" applyProtection="1">
      <protection locked="0"/>
    </xf>
    <xf numFmtId="168" fontId="53" fillId="16" borderId="0" xfId="11" applyFont="1" applyFill="1" applyBorder="1" applyProtection="1">
      <protection locked="0"/>
    </xf>
    <xf numFmtId="168" fontId="53" fillId="0" borderId="0" xfId="11" applyFont="1" applyFill="1"/>
    <xf numFmtId="168" fontId="44" fillId="0" borderId="0" xfId="11" applyFont="1" applyFill="1"/>
    <xf numFmtId="170" fontId="53" fillId="0" borderId="0" xfId="11" applyNumberFormat="1" applyFont="1" applyFill="1"/>
    <xf numFmtId="1" fontId="12" fillId="6" borderId="39" xfId="1" applyNumberFormat="1" applyFont="1" applyFill="1" applyBorder="1" applyAlignment="1" applyProtection="1">
      <alignment horizontal="center"/>
    </xf>
    <xf numFmtId="1" fontId="16" fillId="6" borderId="39" xfId="1" applyNumberFormat="1" applyFont="1" applyFill="1" applyBorder="1" applyAlignment="1" applyProtection="1">
      <alignment horizontal="center"/>
    </xf>
    <xf numFmtId="1" fontId="12" fillId="0" borderId="53" xfId="1" applyNumberFormat="1" applyFont="1" applyFill="1" applyBorder="1" applyAlignment="1" applyProtection="1">
      <alignment horizontal="center" vertical="center"/>
      <protection locked="0"/>
    </xf>
    <xf numFmtId="1" fontId="9" fillId="2" borderId="0" xfId="1" applyNumberFormat="1" applyFont="1" applyFill="1" applyBorder="1" applyAlignment="1" applyProtection="1">
      <alignment horizontal="left" vertical="center"/>
      <protection locked="0"/>
    </xf>
    <xf numFmtId="171" fontId="44" fillId="16" borderId="6" xfId="11" applyNumberFormat="1" applyFont="1" applyFill="1" applyBorder="1" applyAlignment="1" applyProtection="1">
      <protection locked="0"/>
    </xf>
    <xf numFmtId="170" fontId="44" fillId="16" borderId="6" xfId="11" applyNumberFormat="1" applyFont="1" applyFill="1" applyBorder="1" applyAlignment="1" applyProtection="1">
      <protection locked="0"/>
    </xf>
    <xf numFmtId="2" fontId="27" fillId="4" borderId="36" xfId="1" applyNumberFormat="1" applyFont="1" applyFill="1" applyBorder="1" applyAlignment="1" applyProtection="1">
      <alignment horizontal="center" vertical="center"/>
      <protection locked="0"/>
    </xf>
    <xf numFmtId="2" fontId="19" fillId="5" borderId="36" xfId="1" applyNumberFormat="1" applyFont="1" applyFill="1" applyBorder="1" applyAlignment="1" applyProtection="1">
      <alignment horizontal="center" vertical="center"/>
      <protection locked="0"/>
    </xf>
    <xf numFmtId="2" fontId="2" fillId="3" borderId="48" xfId="1" applyNumberFormat="1" applyFont="1" applyFill="1" applyBorder="1" applyAlignment="1" applyProtection="1">
      <alignment horizontal="center" vertical="center"/>
      <protection locked="0"/>
    </xf>
    <xf numFmtId="14" fontId="0" fillId="0" borderId="0" xfId="0" applyNumberFormat="1"/>
    <xf numFmtId="0" fontId="8" fillId="0" borderId="0" xfId="1" applyFont="1" applyFill="1" applyBorder="1" applyAlignment="1" applyProtection="1">
      <alignment horizontal="center" vertical="center" wrapText="1"/>
      <protection locked="0"/>
    </xf>
    <xf numFmtId="0" fontId="5" fillId="0" borderId="0" xfId="2" applyAlignment="1" applyProtection="1"/>
    <xf numFmtId="2" fontId="2" fillId="4" borderId="6" xfId="1" applyNumberFormat="1" applyFont="1" applyFill="1" applyBorder="1" applyAlignment="1" applyProtection="1">
      <alignment horizontal="center" vertical="center"/>
      <protection locked="0"/>
    </xf>
    <xf numFmtId="14" fontId="9" fillId="0" borderId="0" xfId="1" applyNumberFormat="1" applyFont="1" applyFill="1" applyBorder="1" applyProtection="1">
      <protection locked="0"/>
    </xf>
    <xf numFmtId="0" fontId="9" fillId="0" borderId="0" xfId="1" applyFont="1" applyFill="1" applyBorder="1" applyProtection="1">
      <protection locked="0"/>
    </xf>
    <xf numFmtId="0" fontId="0" fillId="0" borderId="0" xfId="0" applyFill="1" applyAlignment="1">
      <alignment wrapText="1"/>
    </xf>
    <xf numFmtId="14" fontId="0" fillId="0" borderId="0" xfId="0" applyNumberFormat="1" applyAlignment="1">
      <alignment wrapText="1"/>
    </xf>
    <xf numFmtId="49" fontId="2" fillId="3" borderId="6" xfId="1" applyNumberFormat="1" applyFont="1" applyFill="1" applyBorder="1" applyAlignment="1" applyProtection="1">
      <alignment vertical="center"/>
      <protection locked="0"/>
    </xf>
    <xf numFmtId="49" fontId="40" fillId="0" borderId="6" xfId="1" applyNumberFormat="1" applyFont="1" applyFill="1" applyBorder="1" applyAlignment="1" applyProtection="1">
      <alignment horizontal="left" vertical="center" wrapText="1"/>
      <protection locked="0"/>
    </xf>
    <xf numFmtId="2" fontId="40" fillId="0" borderId="6" xfId="1" applyNumberFormat="1" applyFont="1" applyFill="1" applyBorder="1" applyAlignment="1" applyProtection="1">
      <alignment horizontal="center" vertical="center"/>
      <protection locked="0"/>
    </xf>
    <xf numFmtId="14" fontId="43" fillId="0" borderId="0" xfId="0" applyNumberFormat="1" applyFont="1"/>
    <xf numFmtId="2" fontId="43" fillId="0" borderId="6" xfId="0" applyNumberFormat="1" applyFont="1" applyBorder="1" applyAlignment="1">
      <alignment horizontal="center" vertical="center"/>
    </xf>
    <xf numFmtId="49" fontId="2" fillId="2" borderId="41" xfId="1" applyNumberFormat="1" applyFont="1" applyFill="1" applyBorder="1" applyAlignment="1" applyProtection="1">
      <alignment horizontal="center" vertical="center" wrapText="1"/>
      <protection locked="0"/>
    </xf>
    <xf numFmtId="0" fontId="2" fillId="2" borderId="41"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51" xfId="1" applyFont="1" applyFill="1" applyBorder="1" applyAlignment="1" applyProtection="1">
      <alignment horizontal="center" vertical="center"/>
      <protection locked="0"/>
    </xf>
    <xf numFmtId="2" fontId="2" fillId="4" borderId="51" xfId="1" applyNumberFormat="1" applyFont="1" applyFill="1" applyBorder="1" applyAlignment="1" applyProtection="1">
      <alignment horizontal="center" vertical="center"/>
      <protection locked="0"/>
    </xf>
    <xf numFmtId="2" fontId="2" fillId="0" borderId="51" xfId="1" applyNumberFormat="1" applyFont="1" applyFill="1" applyBorder="1" applyAlignment="1" applyProtection="1">
      <alignment horizontal="center" vertical="center"/>
      <protection locked="0"/>
    </xf>
    <xf numFmtId="2" fontId="2" fillId="0" borderId="56" xfId="1" applyNumberFormat="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0" fontId="2" fillId="3" borderId="6" xfId="1" applyFont="1" applyFill="1" applyBorder="1" applyAlignment="1" applyProtection="1">
      <alignment horizontal="left" vertical="center" wrapText="1"/>
      <protection locked="0"/>
    </xf>
    <xf numFmtId="0" fontId="2" fillId="3" borderId="6" xfId="1" applyFont="1" applyFill="1" applyBorder="1" applyAlignment="1" applyProtection="1">
      <alignment horizontal="center" vertical="center"/>
      <protection locked="0"/>
    </xf>
    <xf numFmtId="2" fontId="2" fillId="3" borderId="50" xfId="1" applyNumberFormat="1" applyFont="1" applyFill="1" applyBorder="1" applyAlignment="1" applyProtection="1">
      <alignment horizontal="center" vertical="center"/>
      <protection locked="0"/>
    </xf>
    <xf numFmtId="165" fontId="2" fillId="4" borderId="6" xfId="1" applyNumberFormat="1" applyFont="1" applyFill="1" applyBorder="1" applyAlignment="1" applyProtection="1">
      <alignment horizontal="center" vertical="center"/>
      <protection locked="0"/>
    </xf>
    <xf numFmtId="0" fontId="2" fillId="6" borderId="8" xfId="1" applyFont="1" applyFill="1" applyBorder="1" applyAlignment="1" applyProtection="1">
      <alignment horizontal="center" vertical="center"/>
      <protection locked="0"/>
    </xf>
    <xf numFmtId="0" fontId="2" fillId="6" borderId="6" xfId="1" applyFont="1" applyFill="1" applyBorder="1" applyAlignment="1" applyProtection="1">
      <alignment horizontal="left" vertical="center" wrapText="1"/>
      <protection locked="0"/>
    </xf>
    <xf numFmtId="165" fontId="2" fillId="6" borderId="6" xfId="1" applyNumberFormat="1" applyFont="1" applyFill="1" applyBorder="1" applyAlignment="1" applyProtection="1">
      <alignment horizontal="center" vertical="center"/>
      <protection locked="0"/>
    </xf>
    <xf numFmtId="165" fontId="2" fillId="6" borderId="50" xfId="1" applyNumberFormat="1" applyFont="1" applyFill="1" applyBorder="1" applyAlignment="1" applyProtection="1">
      <alignment horizontal="center" vertical="center"/>
      <protection locked="0"/>
    </xf>
    <xf numFmtId="165" fontId="2" fillId="2" borderId="6" xfId="1" applyNumberFormat="1" applyFont="1" applyFill="1" applyBorder="1" applyAlignment="1" applyProtection="1">
      <alignment horizontal="center" vertical="center"/>
      <protection locked="0"/>
    </xf>
    <xf numFmtId="165" fontId="2" fillId="2" borderId="50" xfId="1" applyNumberFormat="1" applyFont="1" applyFill="1" applyBorder="1" applyAlignment="1" applyProtection="1">
      <alignment horizontal="center" vertical="center"/>
      <protection locked="0"/>
    </xf>
    <xf numFmtId="165" fontId="2" fillId="0" borderId="6" xfId="1" applyNumberFormat="1" applyFont="1" applyFill="1" applyBorder="1" applyAlignment="1" applyProtection="1">
      <alignment horizontal="center" vertical="center"/>
      <protection locked="0"/>
    </xf>
    <xf numFmtId="2" fontId="2" fillId="4" borderId="62" xfId="1" applyNumberFormat="1" applyFont="1" applyFill="1" applyBorder="1" applyAlignment="1" applyProtection="1">
      <alignment horizontal="center" vertical="center"/>
      <protection locked="0"/>
    </xf>
    <xf numFmtId="0" fontId="2" fillId="3" borderId="61" xfId="1"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wrapText="1"/>
      <protection locked="0"/>
    </xf>
    <xf numFmtId="49" fontId="2" fillId="2" borderId="6" xfId="1" applyNumberFormat="1" applyFont="1" applyFill="1" applyBorder="1" applyAlignment="1" applyProtection="1">
      <alignment horizontal="left" vertical="center" wrapText="1"/>
      <protection locked="0"/>
    </xf>
    <xf numFmtId="0" fontId="2" fillId="0" borderId="41" xfId="1" applyFont="1" applyBorder="1" applyAlignment="1" applyProtection="1">
      <alignment horizontal="center" vertical="center"/>
    </xf>
    <xf numFmtId="2" fontId="2" fillId="4" borderId="41" xfId="1" applyNumberFormat="1" applyFont="1" applyFill="1" applyBorder="1" applyAlignment="1" applyProtection="1">
      <alignment horizontal="center" vertical="center"/>
      <protection locked="0"/>
    </xf>
    <xf numFmtId="0" fontId="2" fillId="0" borderId="6" xfId="1" applyFont="1" applyBorder="1" applyAlignment="1" applyProtection="1">
      <alignment horizontal="center" vertical="center"/>
    </xf>
    <xf numFmtId="0" fontId="2" fillId="3" borderId="54" xfId="1" applyFont="1" applyFill="1" applyBorder="1" applyAlignment="1" applyProtection="1">
      <alignment horizontal="center" vertical="center"/>
    </xf>
    <xf numFmtId="0" fontId="2" fillId="3" borderId="36" xfId="1" applyFont="1" applyFill="1" applyBorder="1" applyAlignment="1" applyProtection="1">
      <alignment horizontal="left" vertical="center"/>
    </xf>
    <xf numFmtId="0" fontId="2" fillId="3" borderId="61" xfId="1" applyFont="1" applyFill="1" applyBorder="1" applyAlignment="1" applyProtection="1">
      <alignment horizontal="center" vertical="center"/>
    </xf>
    <xf numFmtId="49" fontId="2" fillId="3" borderId="62" xfId="1" applyNumberFormat="1" applyFont="1" applyFill="1" applyBorder="1" applyAlignment="1" applyProtection="1">
      <alignment horizontal="center" vertical="center" wrapText="1"/>
    </xf>
    <xf numFmtId="0" fontId="2" fillId="3" borderId="68" xfId="1" applyFont="1" applyFill="1" applyBorder="1" applyAlignment="1" applyProtection="1">
      <alignment horizontal="center" vertical="center"/>
    </xf>
    <xf numFmtId="49" fontId="2" fillId="3" borderId="51" xfId="1" applyNumberFormat="1" applyFont="1" applyFill="1" applyBorder="1" applyAlignment="1" applyProtection="1">
      <alignment horizontal="center" vertical="center" wrapText="1"/>
    </xf>
    <xf numFmtId="2" fontId="2" fillId="3" borderId="51" xfId="1" applyNumberFormat="1" applyFont="1" applyFill="1" applyBorder="1" applyAlignment="1" applyProtection="1">
      <alignment horizontal="center" vertical="center"/>
      <protection locked="0"/>
    </xf>
    <xf numFmtId="2" fontId="2" fillId="3" borderId="56" xfId="1" applyNumberFormat="1" applyFont="1" applyFill="1" applyBorder="1" applyAlignment="1" applyProtection="1">
      <alignment horizontal="center" vertical="center"/>
      <protection locked="0"/>
    </xf>
    <xf numFmtId="0" fontId="2" fillId="3" borderId="40" xfId="1" applyFont="1" applyFill="1" applyBorder="1" applyAlignment="1" applyProtection="1">
      <alignment horizontal="left" vertical="center"/>
    </xf>
    <xf numFmtId="49" fontId="2" fillId="3" borderId="40" xfId="1" applyNumberFormat="1" applyFont="1" applyFill="1" applyBorder="1" applyAlignment="1" applyProtection="1">
      <alignment horizontal="center" vertical="center" wrapText="1"/>
    </xf>
    <xf numFmtId="0" fontId="2" fillId="3" borderId="41" xfId="1" applyFont="1" applyFill="1" applyBorder="1" applyAlignment="1" applyProtection="1">
      <alignment horizontal="center" vertical="center"/>
    </xf>
    <xf numFmtId="0" fontId="2" fillId="3" borderId="40" xfId="1" applyFont="1" applyFill="1" applyBorder="1" applyAlignment="1" applyProtection="1">
      <alignment horizontal="center" vertical="center"/>
    </xf>
    <xf numFmtId="165" fontId="2" fillId="4" borderId="40" xfId="1" applyNumberFormat="1" applyFont="1" applyFill="1" applyBorder="1" applyAlignment="1" applyProtection="1">
      <alignment horizontal="center" vertical="center"/>
      <protection locked="0"/>
    </xf>
    <xf numFmtId="165" fontId="2" fillId="3" borderId="40" xfId="1" applyNumberFormat="1" applyFont="1" applyFill="1" applyBorder="1" applyAlignment="1" applyProtection="1">
      <alignment horizontal="center" vertical="center"/>
      <protection locked="0"/>
    </xf>
    <xf numFmtId="165" fontId="2" fillId="3" borderId="60" xfId="1" applyNumberFormat="1"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xf>
    <xf numFmtId="0" fontId="2" fillId="3" borderId="58" xfId="1" applyFont="1" applyFill="1" applyBorder="1" applyAlignment="1" applyProtection="1">
      <alignment horizontal="center" vertical="center"/>
    </xf>
    <xf numFmtId="0" fontId="2" fillId="3" borderId="62" xfId="1" applyFont="1" applyFill="1" applyBorder="1" applyAlignment="1" applyProtection="1">
      <alignment horizontal="center" vertical="center"/>
    </xf>
    <xf numFmtId="49" fontId="2" fillId="3" borderId="36" xfId="1" applyNumberFormat="1" applyFont="1" applyFill="1" applyBorder="1" applyAlignment="1" applyProtection="1">
      <alignment horizontal="center" vertical="center" wrapText="1"/>
    </xf>
    <xf numFmtId="0" fontId="2" fillId="3" borderId="36" xfId="1" applyFont="1" applyFill="1" applyBorder="1" applyAlignment="1" applyProtection="1">
      <alignment horizontal="center" vertical="center"/>
    </xf>
    <xf numFmtId="9" fontId="2" fillId="4" borderId="36" xfId="8" applyFont="1" applyFill="1" applyBorder="1" applyAlignment="1" applyProtection="1">
      <alignment horizontal="center" vertical="center"/>
      <protection locked="0"/>
    </xf>
    <xf numFmtId="9" fontId="2" fillId="3" borderId="48" xfId="8" applyFont="1" applyFill="1" applyBorder="1" applyAlignment="1" applyProtection="1">
      <alignment horizontal="center" vertical="center"/>
      <protection locked="0"/>
    </xf>
    <xf numFmtId="0" fontId="2" fillId="3" borderId="62" xfId="1" applyFont="1" applyFill="1" applyBorder="1" applyAlignment="1" applyProtection="1">
      <alignment horizontal="left" vertical="center" wrapText="1"/>
    </xf>
    <xf numFmtId="9" fontId="2" fillId="4" borderId="58" xfId="8" applyFont="1" applyFill="1" applyBorder="1" applyAlignment="1" applyProtection="1">
      <alignment horizontal="center" vertical="center"/>
      <protection locked="0"/>
    </xf>
    <xf numFmtId="0" fontId="0" fillId="0" borderId="0" xfId="0" applyFill="1"/>
    <xf numFmtId="0" fontId="2" fillId="2" borderId="39" xfId="1" applyFont="1" applyFill="1" applyBorder="1" applyAlignment="1" applyProtection="1">
      <alignment vertical="center" wrapText="1"/>
      <protection locked="0"/>
    </xf>
    <xf numFmtId="168" fontId="52" fillId="0" borderId="0" xfId="14"/>
    <xf numFmtId="2" fontId="30" fillId="0" borderId="8" xfId="13" applyNumberFormat="1" applyFont="1" applyFill="1" applyBorder="1" applyAlignment="1" applyProtection="1">
      <alignment horizontal="center" vertical="center"/>
      <protection locked="0"/>
    </xf>
    <xf numFmtId="172" fontId="2" fillId="3" borderId="6" xfId="13" applyNumberFormat="1" applyFont="1" applyFill="1" applyBorder="1" applyAlignment="1" applyProtection="1">
      <alignment horizontal="center" vertical="center"/>
      <protection locked="0"/>
    </xf>
    <xf numFmtId="2" fontId="2" fillId="3" borderId="50" xfId="13" applyNumberFormat="1" applyFont="1" applyFill="1" applyBorder="1" applyAlignment="1" applyProtection="1">
      <alignment horizontal="center" vertical="center"/>
      <protection locked="0"/>
    </xf>
    <xf numFmtId="1" fontId="2" fillId="0" borderId="8" xfId="13" applyNumberFormat="1" applyFont="1" applyFill="1" applyBorder="1" applyAlignment="1" applyProtection="1">
      <alignment horizontal="center" vertical="center"/>
      <protection locked="0"/>
    </xf>
    <xf numFmtId="1" fontId="2" fillId="0" borderId="73" xfId="13" applyNumberFormat="1" applyFont="1" applyFill="1" applyBorder="1" applyAlignment="1" applyProtection="1">
      <alignment horizontal="center" vertical="center"/>
      <protection locked="0"/>
    </xf>
    <xf numFmtId="0" fontId="2" fillId="0" borderId="8" xfId="13" applyFont="1" applyBorder="1" applyAlignment="1">
      <alignment horizontal="center" vertical="center" wrapText="1"/>
    </xf>
    <xf numFmtId="0" fontId="2" fillId="0" borderId="6" xfId="13" applyFont="1" applyBorder="1" applyAlignment="1">
      <alignment horizontal="center" vertical="center"/>
    </xf>
    <xf numFmtId="2" fontId="21" fillId="0" borderId="75" xfId="13" applyNumberFormat="1" applyFont="1" applyFill="1" applyBorder="1" applyAlignment="1">
      <alignment horizontal="center" vertical="center"/>
    </xf>
    <xf numFmtId="2" fontId="21" fillId="0" borderId="76" xfId="13" applyNumberFormat="1" applyFont="1" applyFill="1" applyBorder="1" applyAlignment="1">
      <alignment horizontal="center" vertical="center"/>
    </xf>
    <xf numFmtId="2" fontId="21" fillId="0" borderId="77" xfId="13" applyNumberFormat="1" applyFont="1" applyFill="1" applyBorder="1" applyAlignment="1">
      <alignment horizontal="center" vertical="center"/>
    </xf>
    <xf numFmtId="2" fontId="30" fillId="2" borderId="4" xfId="13" applyNumberFormat="1" applyFont="1" applyFill="1" applyBorder="1" applyAlignment="1" applyProtection="1">
      <alignment horizontal="center" vertical="center"/>
      <protection locked="0"/>
    </xf>
    <xf numFmtId="2" fontId="27" fillId="2" borderId="25" xfId="13" applyNumberFormat="1" applyFont="1" applyFill="1" applyBorder="1" applyAlignment="1" applyProtection="1">
      <alignment horizontal="center" vertical="center" wrapText="1"/>
      <protection locked="0"/>
    </xf>
    <xf numFmtId="2" fontId="30" fillId="2" borderId="5" xfId="13" applyNumberFormat="1" applyFont="1" applyFill="1" applyBorder="1" applyAlignment="1" applyProtection="1">
      <alignment horizontal="center" vertical="center"/>
      <protection locked="0"/>
    </xf>
    <xf numFmtId="0" fontId="2" fillId="0" borderId="8" xfId="13" applyFont="1" applyBorder="1" applyAlignment="1">
      <alignment horizontal="center" vertical="center"/>
    </xf>
    <xf numFmtId="0" fontId="30" fillId="2" borderId="4" xfId="13" applyFont="1" applyFill="1" applyBorder="1" applyAlignment="1">
      <alignment horizontal="center" vertical="center"/>
    </xf>
    <xf numFmtId="0" fontId="30" fillId="2" borderId="25" xfId="13" applyFont="1" applyFill="1" applyBorder="1" applyAlignment="1">
      <alignment horizontal="center" vertical="center" wrapText="1"/>
    </xf>
    <xf numFmtId="0" fontId="30" fillId="2" borderId="0" xfId="13" applyFont="1" applyFill="1" applyBorder="1" applyAlignment="1">
      <alignment horizontal="center" vertical="center"/>
    </xf>
    <xf numFmtId="0" fontId="30" fillId="2" borderId="5" xfId="13" applyFont="1" applyFill="1" applyBorder="1" applyAlignment="1">
      <alignment horizontal="center" vertical="center"/>
    </xf>
    <xf numFmtId="0" fontId="2" fillId="2" borderId="4" xfId="13" applyFont="1" applyFill="1" applyBorder="1" applyAlignment="1">
      <alignment horizontal="center" vertical="center"/>
    </xf>
    <xf numFmtId="0" fontId="2" fillId="2" borderId="25" xfId="13" applyFont="1" applyFill="1" applyBorder="1" applyAlignment="1">
      <alignment horizontal="center" vertical="center" wrapText="1"/>
    </xf>
    <xf numFmtId="0" fontId="2" fillId="2" borderId="0" xfId="13" applyFont="1" applyFill="1" applyBorder="1" applyAlignment="1">
      <alignment horizontal="center" vertical="center"/>
    </xf>
    <xf numFmtId="0" fontId="2" fillId="2" borderId="5" xfId="13" applyFont="1" applyFill="1" applyBorder="1" applyAlignment="1">
      <alignment horizontal="center" vertical="center"/>
    </xf>
    <xf numFmtId="0" fontId="2" fillId="0" borderId="46" xfId="13" applyFont="1" applyBorder="1" applyAlignment="1">
      <alignment horizontal="center" vertical="center"/>
    </xf>
    <xf numFmtId="0" fontId="2" fillId="2" borderId="25" xfId="13" applyFont="1" applyFill="1" applyBorder="1" applyAlignment="1">
      <alignment horizontal="center" vertical="center"/>
    </xf>
    <xf numFmtId="0" fontId="2" fillId="2" borderId="8" xfId="13" applyFont="1" applyFill="1" applyBorder="1" applyAlignment="1">
      <alignment horizontal="center" vertical="center"/>
    </xf>
    <xf numFmtId="0" fontId="2" fillId="2" borderId="6" xfId="13" applyFont="1" applyFill="1" applyBorder="1" applyAlignment="1">
      <alignment horizontal="center" vertical="center"/>
    </xf>
    <xf numFmtId="0" fontId="2" fillId="2" borderId="4" xfId="13" applyFont="1" applyFill="1" applyBorder="1" applyAlignment="1" applyProtection="1">
      <alignment horizontal="center" vertical="center" wrapText="1"/>
    </xf>
    <xf numFmtId="0" fontId="2" fillId="0" borderId="68" xfId="13" applyFont="1" applyBorder="1" applyAlignment="1">
      <alignment horizontal="center" vertical="center"/>
    </xf>
    <xf numFmtId="0" fontId="16" fillId="2" borderId="9" xfId="13" applyFont="1" applyFill="1" applyBorder="1" applyAlignment="1" applyProtection="1">
      <alignment horizontal="center" vertical="center" wrapText="1"/>
    </xf>
    <xf numFmtId="0" fontId="16" fillId="2" borderId="67" xfId="13" applyFont="1" applyFill="1" applyBorder="1" applyAlignment="1">
      <alignment horizontal="center" vertical="center"/>
    </xf>
    <xf numFmtId="0" fontId="16" fillId="2" borderId="10" xfId="13" applyFont="1" applyFill="1" applyBorder="1" applyAlignment="1">
      <alignment horizontal="center" vertical="center"/>
    </xf>
    <xf numFmtId="0" fontId="16" fillId="2" borderId="11" xfId="13" applyFont="1" applyFill="1" applyBorder="1" applyAlignment="1">
      <alignment horizontal="center" vertical="center"/>
    </xf>
    <xf numFmtId="0" fontId="16" fillId="3" borderId="61" xfId="13" applyFont="1" applyFill="1" applyBorder="1" applyAlignment="1">
      <alignment horizontal="center" vertical="center"/>
    </xf>
    <xf numFmtId="0" fontId="16" fillId="3" borderId="62" xfId="13" applyFont="1" applyFill="1" applyBorder="1" applyAlignment="1">
      <alignment horizontal="center" vertical="center"/>
    </xf>
    <xf numFmtId="0" fontId="2" fillId="3" borderId="65" xfId="13" applyFont="1" applyFill="1" applyBorder="1" applyAlignment="1">
      <alignment horizontal="center" vertical="center"/>
    </xf>
    <xf numFmtId="2" fontId="2" fillId="3" borderId="62" xfId="13" applyNumberFormat="1" applyFont="1" applyFill="1" applyBorder="1" applyAlignment="1" applyProtection="1">
      <alignment horizontal="center" vertical="center"/>
      <protection locked="0"/>
    </xf>
    <xf numFmtId="2" fontId="2" fillId="3" borderId="63" xfId="13" applyNumberFormat="1" applyFont="1" applyFill="1" applyBorder="1" applyAlignment="1" applyProtection="1">
      <alignment horizontal="center" vertical="center"/>
      <protection locked="0"/>
    </xf>
    <xf numFmtId="2" fontId="69" fillId="0" borderId="10" xfId="13" applyNumberFormat="1" applyFont="1" applyFill="1" applyBorder="1" applyAlignment="1" applyProtection="1">
      <alignment horizontal="center" vertical="center"/>
      <protection locked="0"/>
    </xf>
    <xf numFmtId="2" fontId="69" fillId="0" borderId="78" xfId="13" applyNumberFormat="1" applyFont="1" applyFill="1" applyBorder="1" applyAlignment="1" applyProtection="1">
      <alignment horizontal="center" vertical="center"/>
      <protection locked="0"/>
    </xf>
    <xf numFmtId="2" fontId="69" fillId="0" borderId="79" xfId="13" applyNumberFormat="1" applyFont="1" applyFill="1" applyBorder="1" applyAlignment="1" applyProtection="1">
      <alignment horizontal="center" vertical="center"/>
      <protection locked="0"/>
    </xf>
    <xf numFmtId="0" fontId="2" fillId="0" borderId="0" xfId="1" applyFont="1" applyFill="1" applyBorder="1" applyAlignment="1" applyProtection="1">
      <alignment vertical="center"/>
      <protection locked="0"/>
    </xf>
    <xf numFmtId="0" fontId="5" fillId="0" borderId="0" xfId="2" applyFill="1" applyAlignment="1" applyProtection="1"/>
    <xf numFmtId="14" fontId="0" fillId="0" borderId="0" xfId="0" applyNumberFormat="1" applyFill="1"/>
    <xf numFmtId="2" fontId="70" fillId="5" borderId="6" xfId="1" applyNumberFormat="1" applyFont="1" applyFill="1" applyBorder="1" applyAlignment="1" applyProtection="1">
      <alignment horizontal="center" vertical="center"/>
      <protection locked="0"/>
    </xf>
    <xf numFmtId="2" fontId="70" fillId="5" borderId="41" xfId="1" applyNumberFormat="1" applyFont="1" applyFill="1" applyBorder="1" applyAlignment="1" applyProtection="1">
      <alignment horizontal="center" vertical="center"/>
      <protection locked="0"/>
    </xf>
    <xf numFmtId="2" fontId="70" fillId="5" borderId="51" xfId="1" applyNumberFormat="1" applyFont="1" applyFill="1" applyBorder="1" applyAlignment="1" applyProtection="1">
      <alignment horizontal="center" vertical="center"/>
      <protection locked="0"/>
    </xf>
    <xf numFmtId="165" fontId="70" fillId="5" borderId="40" xfId="1" applyNumberFormat="1" applyFont="1" applyFill="1" applyBorder="1" applyAlignment="1" applyProtection="1">
      <alignment horizontal="center" vertical="center"/>
      <protection locked="0"/>
    </xf>
    <xf numFmtId="2" fontId="70" fillId="5" borderId="62" xfId="1" applyNumberFormat="1" applyFont="1" applyFill="1" applyBorder="1" applyAlignment="1" applyProtection="1">
      <alignment horizontal="center" vertical="center"/>
      <protection locked="0"/>
    </xf>
    <xf numFmtId="9" fontId="70" fillId="5" borderId="36" xfId="8" applyFont="1" applyFill="1" applyBorder="1" applyAlignment="1" applyProtection="1">
      <alignment horizontal="center" vertical="center"/>
      <protection locked="0"/>
    </xf>
    <xf numFmtId="165" fontId="70" fillId="5" borderId="6" xfId="1" applyNumberFormat="1" applyFont="1" applyFill="1" applyBorder="1" applyAlignment="1" applyProtection="1">
      <alignment horizontal="center" vertical="center"/>
      <protection locked="0"/>
    </xf>
    <xf numFmtId="0" fontId="2" fillId="0" borderId="43"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wrapText="1"/>
      <protection locked="0"/>
    </xf>
    <xf numFmtId="0" fontId="2" fillId="0" borderId="43" xfId="1" applyFont="1" applyFill="1" applyBorder="1" applyAlignment="1" applyProtection="1">
      <alignment horizontal="center" vertical="center"/>
    </xf>
    <xf numFmtId="0" fontId="2" fillId="0" borderId="41" xfId="1" applyFont="1" applyFill="1" applyBorder="1" applyAlignment="1" applyProtection="1">
      <alignment horizontal="left" vertical="center"/>
    </xf>
    <xf numFmtId="0" fontId="2" fillId="0" borderId="8" xfId="1" applyFont="1" applyFill="1" applyBorder="1" applyAlignment="1" applyProtection="1">
      <alignment horizontal="center" vertical="center"/>
    </xf>
    <xf numFmtId="0" fontId="2" fillId="0" borderId="6"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xf>
    <xf numFmtId="0" fontId="2" fillId="0" borderId="41" xfId="1" applyFont="1" applyFill="1" applyBorder="1" applyAlignment="1" applyProtection="1">
      <alignment vertical="center"/>
    </xf>
    <xf numFmtId="0" fontId="2" fillId="0" borderId="6" xfId="1" applyFont="1" applyFill="1" applyBorder="1" applyAlignment="1" applyProtection="1">
      <alignment vertical="center"/>
    </xf>
    <xf numFmtId="165" fontId="70" fillId="5" borderId="62" xfId="1" applyNumberFormat="1" applyFont="1" applyFill="1" applyBorder="1" applyAlignment="1" applyProtection="1">
      <alignment horizontal="center" vertical="center"/>
      <protection locked="0"/>
    </xf>
    <xf numFmtId="9" fontId="70" fillId="5" borderId="58" xfId="8" applyFont="1" applyFill="1" applyBorder="1" applyAlignment="1" applyProtection="1">
      <alignment horizontal="center" vertical="center"/>
      <protection locked="0"/>
    </xf>
    <xf numFmtId="0" fontId="9" fillId="0" borderId="8" xfId="13" applyFont="1" applyBorder="1" applyAlignment="1">
      <alignment horizontal="left" vertical="center" wrapText="1"/>
    </xf>
    <xf numFmtId="0" fontId="9" fillId="0" borderId="6" xfId="13" applyFont="1" applyBorder="1" applyAlignment="1">
      <alignment horizontal="center" vertical="center"/>
    </xf>
    <xf numFmtId="0" fontId="9" fillId="0" borderId="6" xfId="13" applyFont="1" applyBorder="1" applyAlignment="1">
      <alignment horizontal="left" vertical="center"/>
    </xf>
    <xf numFmtId="165" fontId="2" fillId="0" borderId="6" xfId="13" applyNumberFormat="1" applyFont="1" applyFill="1" applyBorder="1" applyAlignment="1" applyProtection="1">
      <alignment horizontal="center" vertical="center"/>
      <protection locked="0"/>
    </xf>
    <xf numFmtId="165" fontId="9" fillId="0" borderId="6" xfId="13" applyNumberFormat="1" applyFont="1" applyFill="1" applyBorder="1" applyAlignment="1" applyProtection="1">
      <alignment horizontal="center" vertical="center"/>
      <protection locked="0"/>
    </xf>
    <xf numFmtId="165" fontId="9" fillId="0" borderId="74" xfId="13" applyNumberFormat="1" applyFont="1" applyFill="1" applyBorder="1" applyAlignment="1" applyProtection="1">
      <alignment horizontal="center" vertical="center"/>
      <protection locked="0"/>
    </xf>
    <xf numFmtId="165" fontId="9" fillId="0" borderId="50" xfId="13" applyNumberFormat="1" applyFont="1" applyFill="1" applyBorder="1" applyAlignment="1" applyProtection="1">
      <alignment horizontal="center" vertical="center"/>
      <protection locked="0"/>
    </xf>
    <xf numFmtId="0" fontId="9" fillId="0" borderId="8" xfId="13" applyFont="1" applyBorder="1" applyAlignment="1">
      <alignment horizontal="left" vertical="center"/>
    </xf>
    <xf numFmtId="0" fontId="30" fillId="2" borderId="5" xfId="13" applyFont="1" applyFill="1" applyBorder="1"/>
    <xf numFmtId="0" fontId="2" fillId="2" borderId="5" xfId="13" applyFont="1" applyFill="1" applyBorder="1"/>
    <xf numFmtId="0" fontId="9" fillId="0" borderId="46" xfId="13" applyFont="1" applyBorder="1" applyAlignment="1">
      <alignment horizontal="left" vertical="center"/>
    </xf>
    <xf numFmtId="0" fontId="2" fillId="2" borderId="5" xfId="13" applyFill="1" applyBorder="1"/>
    <xf numFmtId="0" fontId="9" fillId="2" borderId="8" xfId="13" applyFont="1" applyFill="1" applyBorder="1" applyAlignment="1">
      <alignment vertical="center"/>
    </xf>
    <xf numFmtId="0" fontId="9" fillId="2" borderId="6" xfId="13" applyFont="1" applyFill="1" applyBorder="1" applyAlignment="1">
      <alignment horizontal="center" vertical="center"/>
    </xf>
    <xf numFmtId="0" fontId="9" fillId="0" borderId="68" xfId="13" applyFont="1" applyBorder="1" applyAlignment="1">
      <alignment horizontal="left" vertical="center"/>
    </xf>
    <xf numFmtId="165" fontId="9" fillId="0" borderId="51" xfId="13" applyNumberFormat="1" applyFont="1" applyFill="1" applyBorder="1" applyAlignment="1" applyProtection="1">
      <alignment horizontal="center" vertical="center"/>
      <protection locked="0"/>
    </xf>
    <xf numFmtId="165" fontId="9" fillId="0" borderId="18" xfId="13" applyNumberFormat="1" applyFont="1" applyFill="1" applyBorder="1" applyAlignment="1" applyProtection="1">
      <alignment horizontal="center" vertical="center"/>
      <protection locked="0"/>
    </xf>
    <xf numFmtId="165" fontId="9" fillId="0" borderId="56" xfId="13" applyNumberFormat="1" applyFont="1" applyFill="1" applyBorder="1" applyAlignment="1" applyProtection="1">
      <alignment horizontal="center" vertical="center"/>
      <protection locked="0"/>
    </xf>
    <xf numFmtId="0" fontId="16" fillId="2" borderId="11" xfId="13" applyFont="1" applyFill="1" applyBorder="1"/>
    <xf numFmtId="0" fontId="26" fillId="3" borderId="61" xfId="13" applyFont="1" applyFill="1" applyBorder="1" applyAlignment="1">
      <alignment horizontal="left" vertical="center"/>
    </xf>
    <xf numFmtId="0" fontId="26" fillId="3" borderId="62" xfId="13" applyFont="1" applyFill="1" applyBorder="1" applyAlignment="1">
      <alignment horizontal="center" vertical="center"/>
    </xf>
    <xf numFmtId="0" fontId="9" fillId="3" borderId="65" xfId="13" applyFont="1" applyFill="1" applyBorder="1" applyAlignment="1">
      <alignment horizontal="left" vertical="center"/>
    </xf>
    <xf numFmtId="2" fontId="9" fillId="3" borderId="62" xfId="13" applyNumberFormat="1" applyFont="1" applyFill="1" applyBorder="1" applyAlignment="1" applyProtection="1">
      <alignment horizontal="center" vertical="center"/>
      <protection locked="0"/>
    </xf>
    <xf numFmtId="2" fontId="9" fillId="3" borderId="63" xfId="13" applyNumberFormat="1" applyFont="1" applyFill="1" applyBorder="1" applyAlignment="1" applyProtection="1">
      <alignment horizontal="center" vertical="center"/>
      <protection locked="0"/>
    </xf>
    <xf numFmtId="165" fontId="21" fillId="0" borderId="75" xfId="13" applyNumberFormat="1" applyFont="1" applyFill="1" applyBorder="1"/>
    <xf numFmtId="165" fontId="21" fillId="0" borderId="76" xfId="13" applyNumberFormat="1" applyFont="1" applyFill="1" applyBorder="1"/>
    <xf numFmtId="165" fontId="21" fillId="0" borderId="77" xfId="13" applyNumberFormat="1" applyFont="1" applyFill="1" applyBorder="1"/>
    <xf numFmtId="0" fontId="2" fillId="0" borderId="0" xfId="13" applyFill="1" applyBorder="1"/>
    <xf numFmtId="49" fontId="2" fillId="3" borderId="6" xfId="1" applyNumberFormat="1" applyFont="1" applyFill="1" applyBorder="1" applyAlignment="1" applyProtection="1">
      <alignment horizontal="center" vertical="center" wrapText="1"/>
      <protection locked="0"/>
    </xf>
    <xf numFmtId="49" fontId="40" fillId="2" borderId="6" xfId="1" applyNumberFormat="1" applyFont="1" applyFill="1" applyBorder="1" applyAlignment="1" applyProtection="1">
      <alignment horizontal="center" vertical="center" wrapText="1"/>
      <protection locked="0"/>
    </xf>
    <xf numFmtId="49" fontId="12" fillId="3" borderId="6" xfId="1" applyNumberFormat="1" applyFont="1" applyFill="1" applyBorder="1" applyAlignment="1" applyProtection="1">
      <alignment horizontal="center" vertical="center" wrapText="1"/>
      <protection locked="0"/>
    </xf>
    <xf numFmtId="0" fontId="9" fillId="2" borderId="1" xfId="1" applyFont="1" applyFill="1" applyBorder="1" applyProtection="1"/>
    <xf numFmtId="0" fontId="8" fillId="0" borderId="40" xfId="1" applyFont="1" applyBorder="1" applyAlignment="1" applyProtection="1">
      <alignment vertical="center" wrapText="1"/>
      <protection locked="0"/>
    </xf>
    <xf numFmtId="0" fontId="40" fillId="2" borderId="6" xfId="1" applyFont="1" applyFill="1" applyBorder="1" applyAlignment="1" applyProtection="1">
      <alignment horizontal="left" vertical="center" wrapText="1"/>
      <protection locked="0"/>
    </xf>
    <xf numFmtId="2" fontId="40" fillId="4" borderId="6" xfId="1" applyNumberFormat="1" applyFont="1" applyFill="1" applyBorder="1" applyAlignment="1" applyProtection="1">
      <alignment horizontal="center" vertical="center"/>
      <protection locked="0"/>
    </xf>
    <xf numFmtId="2" fontId="47" fillId="5" borderId="6" xfId="1" applyNumberFormat="1" applyFont="1" applyFill="1" applyBorder="1" applyAlignment="1" applyProtection="1">
      <alignment horizontal="center" vertical="center"/>
      <protection locked="0"/>
    </xf>
    <xf numFmtId="0" fontId="40" fillId="0" borderId="6" xfId="1" applyFont="1" applyFill="1" applyBorder="1" applyAlignment="1" applyProtection="1">
      <alignment horizontal="center" vertical="center"/>
      <protection locked="0"/>
    </xf>
    <xf numFmtId="0" fontId="2" fillId="2" borderId="6" xfId="1" applyFont="1" applyFill="1" applyBorder="1" applyAlignment="1" applyProtection="1">
      <alignment horizontal="left" vertical="center"/>
      <protection locked="0"/>
    </xf>
    <xf numFmtId="0" fontId="12" fillId="2" borderId="41" xfId="1" applyFont="1" applyFill="1" applyBorder="1" applyAlignment="1" applyProtection="1">
      <alignment horizontal="left" vertical="center"/>
      <protection locked="0"/>
    </xf>
    <xf numFmtId="49" fontId="12" fillId="2" borderId="41" xfId="1" applyNumberFormat="1" applyFont="1" applyFill="1" applyBorder="1" applyAlignment="1" applyProtection="1">
      <alignment horizontal="center" vertical="center" wrapText="1"/>
      <protection locked="0"/>
    </xf>
    <xf numFmtId="0" fontId="12" fillId="2" borderId="41" xfId="1" applyFont="1" applyFill="1" applyBorder="1" applyAlignment="1" applyProtection="1">
      <alignment horizontal="center" vertical="center"/>
      <protection locked="0"/>
    </xf>
    <xf numFmtId="2" fontId="12" fillId="0" borderId="41" xfId="1" applyNumberFormat="1" applyFont="1" applyFill="1" applyBorder="1" applyAlignment="1" applyProtection="1">
      <alignment horizontal="center" vertical="center"/>
      <protection locked="0"/>
    </xf>
    <xf numFmtId="2" fontId="12" fillId="0" borderId="64" xfId="1" applyNumberFormat="1" applyFont="1" applyFill="1" applyBorder="1" applyAlignment="1" applyProtection="1">
      <alignment horizontal="center" vertical="center"/>
      <protection locked="0"/>
    </xf>
    <xf numFmtId="2" fontId="40" fillId="0" borderId="50" xfId="1" applyNumberFormat="1" applyFont="1" applyFill="1" applyBorder="1" applyAlignment="1" applyProtection="1">
      <alignment horizontal="center" vertical="center"/>
      <protection locked="0"/>
    </xf>
    <xf numFmtId="0" fontId="12" fillId="3" borderId="68" xfId="1" applyFont="1" applyFill="1" applyBorder="1" applyAlignment="1" applyProtection="1">
      <alignment horizontal="center" vertical="center"/>
      <protection locked="0"/>
    </xf>
    <xf numFmtId="0" fontId="12" fillId="3" borderId="51" xfId="1" applyFont="1" applyFill="1" applyBorder="1" applyAlignment="1" applyProtection="1">
      <alignment horizontal="left" vertical="center"/>
      <protection locked="0"/>
    </xf>
    <xf numFmtId="49" fontId="12" fillId="3" borderId="51" xfId="1" applyNumberFormat="1" applyFont="1" applyFill="1" applyBorder="1" applyAlignment="1" applyProtection="1">
      <alignment horizontal="center" vertical="center" wrapText="1"/>
      <protection locked="0"/>
    </xf>
    <xf numFmtId="0" fontId="12" fillId="3" borderId="51" xfId="1" applyFont="1" applyFill="1" applyBorder="1" applyAlignment="1" applyProtection="1">
      <alignment horizontal="center" vertical="center"/>
      <protection locked="0"/>
    </xf>
    <xf numFmtId="2" fontId="12" fillId="3" borderId="56"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protection locked="0"/>
    </xf>
    <xf numFmtId="0" fontId="12" fillId="3" borderId="41" xfId="1" applyFont="1" applyFill="1" applyBorder="1" applyAlignment="1" applyProtection="1">
      <alignment horizontal="left" vertical="center"/>
      <protection locked="0"/>
    </xf>
    <xf numFmtId="49" fontId="12" fillId="3" borderId="41" xfId="1" applyNumberFormat="1" applyFont="1" applyFill="1" applyBorder="1" applyAlignment="1" applyProtection="1">
      <alignment horizontal="center" vertical="center" wrapText="1"/>
      <protection locked="0"/>
    </xf>
    <xf numFmtId="0" fontId="12" fillId="3" borderId="41" xfId="1" applyFont="1" applyFill="1" applyBorder="1" applyAlignment="1" applyProtection="1">
      <alignment horizontal="center" vertical="center"/>
      <protection locked="0"/>
    </xf>
    <xf numFmtId="2" fontId="12" fillId="3" borderId="41" xfId="1" applyNumberFormat="1" applyFont="1" applyFill="1" applyBorder="1" applyAlignment="1" applyProtection="1">
      <alignment horizontal="center" vertical="center"/>
      <protection locked="0"/>
    </xf>
    <xf numFmtId="2" fontId="12" fillId="3" borderId="64" xfId="1" applyNumberFormat="1" applyFont="1" applyFill="1" applyBorder="1" applyAlignment="1" applyProtection="1">
      <alignment horizontal="center" vertical="center"/>
      <protection locked="0"/>
    </xf>
    <xf numFmtId="0" fontId="12" fillId="0" borderId="62" xfId="1" applyFont="1" applyFill="1" applyBorder="1" applyAlignment="1" applyProtection="1">
      <alignment horizontal="left" vertical="center"/>
      <protection locked="0"/>
    </xf>
    <xf numFmtId="49" fontId="12" fillId="2" borderId="62" xfId="1" applyNumberFormat="1" applyFont="1" applyFill="1" applyBorder="1" applyAlignment="1" applyProtection="1">
      <alignment horizontal="center" vertical="center" wrapText="1"/>
      <protection locked="0"/>
    </xf>
    <xf numFmtId="0" fontId="12" fillId="2" borderId="62" xfId="1" applyFont="1" applyFill="1" applyBorder="1" applyAlignment="1" applyProtection="1">
      <alignment horizontal="center" vertical="center"/>
      <protection locked="0"/>
    </xf>
    <xf numFmtId="2" fontId="12" fillId="5" borderId="62" xfId="1" applyNumberFormat="1" applyFont="1" applyFill="1" applyBorder="1" applyAlignment="1" applyProtection="1">
      <alignment horizontal="center" vertical="center"/>
      <protection locked="0"/>
    </xf>
    <xf numFmtId="2" fontId="12" fillId="0" borderId="63" xfId="1" applyNumberFormat="1" applyFont="1" applyFill="1" applyBorder="1" applyAlignment="1" applyProtection="1">
      <alignment horizontal="center" vertical="center"/>
      <protection locked="0"/>
    </xf>
    <xf numFmtId="49" fontId="8" fillId="0" borderId="40" xfId="1" applyNumberFormat="1" applyFont="1" applyBorder="1" applyAlignment="1" applyProtection="1">
      <alignment horizontal="center" vertical="center" wrapText="1"/>
      <protection locked="0"/>
    </xf>
    <xf numFmtId="0" fontId="2" fillId="0" borderId="41" xfId="1" applyFont="1" applyFill="1" applyBorder="1" applyAlignment="1" applyProtection="1">
      <alignment horizontal="left" vertical="center" wrapText="1"/>
      <protection locked="0"/>
    </xf>
    <xf numFmtId="2" fontId="2" fillId="2" borderId="41" xfId="1" applyNumberFormat="1" applyFont="1" applyFill="1" applyBorder="1" applyAlignment="1" applyProtection="1">
      <alignment horizontal="center" vertical="center"/>
      <protection locked="0"/>
    </xf>
    <xf numFmtId="2" fontId="2" fillId="2" borderId="64"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0" fontId="2" fillId="6" borderId="68" xfId="1" applyFont="1" applyFill="1" applyBorder="1" applyAlignment="1" applyProtection="1">
      <alignment horizontal="center" vertical="center"/>
      <protection locked="0"/>
    </xf>
    <xf numFmtId="0" fontId="2" fillId="6" borderId="51" xfId="1" applyFont="1" applyFill="1" applyBorder="1" applyAlignment="1" applyProtection="1">
      <alignment horizontal="left" vertical="center" wrapText="1"/>
      <protection locked="0"/>
    </xf>
    <xf numFmtId="49" fontId="2" fillId="6" borderId="51" xfId="1" quotePrefix="1" applyNumberFormat="1" applyFont="1" applyFill="1" applyBorder="1" applyAlignment="1" applyProtection="1">
      <alignment horizontal="center" vertical="center" wrapText="1"/>
    </xf>
    <xf numFmtId="0" fontId="2" fillId="6" borderId="51" xfId="1" applyFont="1" applyFill="1" applyBorder="1" applyAlignment="1" applyProtection="1">
      <alignment horizontal="center" vertical="center"/>
      <protection locked="0"/>
    </xf>
    <xf numFmtId="165" fontId="2" fillId="4" borderId="51" xfId="1" applyNumberFormat="1" applyFont="1" applyFill="1" applyBorder="1" applyAlignment="1" applyProtection="1">
      <alignment horizontal="center" vertical="center"/>
      <protection locked="0"/>
    </xf>
    <xf numFmtId="165" fontId="70" fillId="6" borderId="51" xfId="1" applyNumberFormat="1" applyFont="1" applyFill="1" applyBorder="1" applyAlignment="1" applyProtection="1">
      <alignment horizontal="center" vertical="center"/>
      <protection locked="0"/>
    </xf>
    <xf numFmtId="165" fontId="2" fillId="6" borderId="51" xfId="1" applyNumberFormat="1" applyFont="1" applyFill="1" applyBorder="1" applyAlignment="1" applyProtection="1">
      <alignment horizontal="center" vertical="center"/>
      <protection locked="0"/>
    </xf>
    <xf numFmtId="165" fontId="2" fillId="6" borderId="56" xfId="1" applyNumberFormat="1" applyFont="1" applyFill="1" applyBorder="1" applyAlignment="1" applyProtection="1">
      <alignment horizontal="center" vertical="center"/>
      <protection locked="0"/>
    </xf>
    <xf numFmtId="0" fontId="2" fillId="3" borderId="43"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protection locked="0"/>
    </xf>
    <xf numFmtId="49" fontId="2" fillId="3" borderId="41" xfId="1" applyNumberFormat="1" applyFont="1" applyFill="1" applyBorder="1" applyAlignment="1" applyProtection="1">
      <alignment horizontal="center" vertical="center" wrapText="1"/>
    </xf>
    <xf numFmtId="165" fontId="2" fillId="4" borderId="41" xfId="1" applyNumberFormat="1" applyFont="1" applyFill="1" applyBorder="1" applyAlignment="1" applyProtection="1">
      <alignment horizontal="center" vertical="center"/>
      <protection locked="0"/>
    </xf>
    <xf numFmtId="165" fontId="70" fillId="5" borderId="41" xfId="1" applyNumberFormat="1" applyFont="1" applyFill="1" applyBorder="1" applyAlignment="1" applyProtection="1">
      <alignment horizontal="center" vertical="center"/>
      <protection locked="0"/>
    </xf>
    <xf numFmtId="165" fontId="2" fillId="3" borderId="41"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xf>
    <xf numFmtId="165" fontId="2" fillId="3" borderId="50" xfId="1" applyNumberFormat="1" applyFont="1" applyFill="1" applyBorder="1" applyAlignment="1" applyProtection="1">
      <alignment horizontal="center" vertical="center"/>
      <protection locked="0"/>
    </xf>
    <xf numFmtId="0" fontId="2" fillId="0" borderId="68" xfId="1" applyFont="1" applyFill="1" applyBorder="1" applyAlignment="1" applyProtection="1">
      <alignment horizontal="center" vertical="center"/>
      <protection locked="0"/>
    </xf>
    <xf numFmtId="0" fontId="2" fillId="0" borderId="51" xfId="1" applyFont="1" applyFill="1" applyBorder="1" applyAlignment="1" applyProtection="1">
      <alignment horizontal="left" vertical="center" wrapText="1"/>
      <protection locked="0"/>
    </xf>
    <xf numFmtId="49" fontId="2" fillId="2" borderId="51" xfId="1" applyNumberFormat="1" applyFont="1" applyFill="1" applyBorder="1" applyAlignment="1" applyProtection="1">
      <alignment horizontal="center" vertical="center" wrapText="1"/>
      <protection locked="0"/>
    </xf>
    <xf numFmtId="49" fontId="2" fillId="3" borderId="6" xfId="1" applyNumberFormat="1" applyFont="1" applyFill="1" applyBorder="1" applyAlignment="1" applyProtection="1">
      <alignment horizontal="center" vertical="center"/>
      <protection locked="0"/>
    </xf>
    <xf numFmtId="0" fontId="2" fillId="3" borderId="68" xfId="1" applyFont="1" applyFill="1" applyBorder="1" applyAlignment="1" applyProtection="1">
      <alignment horizontal="center" vertical="center"/>
      <protection locked="0"/>
    </xf>
    <xf numFmtId="0" fontId="2" fillId="3" borderId="51" xfId="1" applyFont="1" applyFill="1" applyBorder="1" applyAlignment="1" applyProtection="1">
      <alignment horizontal="left" vertical="center" wrapText="1"/>
      <protection locked="0"/>
    </xf>
    <xf numFmtId="49" fontId="2" fillId="3" borderId="51" xfId="1" applyNumberFormat="1" applyFont="1" applyFill="1" applyBorder="1" applyAlignment="1" applyProtection="1">
      <alignment horizontal="center" vertical="center"/>
      <protection locked="0"/>
    </xf>
    <xf numFmtId="0" fontId="2" fillId="3" borderId="51" xfId="1" applyFont="1" applyFill="1" applyBorder="1" applyAlignment="1" applyProtection="1">
      <alignment horizontal="center" vertical="center"/>
      <protection locked="0"/>
    </xf>
    <xf numFmtId="1" fontId="2" fillId="3" borderId="51" xfId="1" applyNumberFormat="1" applyFont="1" applyFill="1" applyBorder="1" applyAlignment="1" applyProtection="1">
      <alignment horizontal="center" vertical="center"/>
      <protection locked="0"/>
    </xf>
    <xf numFmtId="1" fontId="2" fillId="3" borderId="56" xfId="1" applyNumberFormat="1" applyFont="1" applyFill="1" applyBorder="1" applyAlignment="1" applyProtection="1">
      <alignment horizontal="center" vertical="center"/>
      <protection locked="0"/>
    </xf>
    <xf numFmtId="49" fontId="2" fillId="2" borderId="41" xfId="1" applyNumberFormat="1" applyFont="1" applyFill="1" applyBorder="1" applyAlignment="1" applyProtection="1">
      <alignment horizontal="left" vertical="center" wrapText="1"/>
      <protection locked="0"/>
    </xf>
    <xf numFmtId="0" fontId="2" fillId="3" borderId="8" xfId="1" applyFont="1" applyFill="1" applyBorder="1" applyAlignment="1" applyProtection="1">
      <alignment horizontal="center" vertical="center"/>
    </xf>
    <xf numFmtId="0" fontId="2" fillId="3" borderId="6" xfId="1" applyFont="1" applyFill="1" applyBorder="1" applyAlignment="1" applyProtection="1">
      <alignment horizontal="left" vertical="center"/>
    </xf>
    <xf numFmtId="0" fontId="2" fillId="3" borderId="51" xfId="1" applyFont="1" applyFill="1" applyBorder="1" applyAlignment="1" applyProtection="1">
      <alignment horizontal="left" vertical="center"/>
    </xf>
    <xf numFmtId="0" fontId="2" fillId="3" borderId="51" xfId="1" applyFont="1" applyFill="1" applyBorder="1" applyAlignment="1" applyProtection="1">
      <alignment horizontal="center" vertical="center"/>
    </xf>
    <xf numFmtId="0" fontId="2" fillId="3" borderId="80" xfId="1" applyFont="1" applyFill="1" applyBorder="1" applyAlignment="1" applyProtection="1">
      <alignment horizontal="center" vertical="center"/>
    </xf>
    <xf numFmtId="165" fontId="2" fillId="4" borderId="62" xfId="1" applyNumberFormat="1" applyFont="1" applyFill="1" applyBorder="1" applyAlignment="1" applyProtection="1">
      <alignment horizontal="center" vertical="center"/>
      <protection locked="0"/>
    </xf>
    <xf numFmtId="165" fontId="2" fillId="3" borderId="63" xfId="1" applyNumberFormat="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protection locked="0"/>
    </xf>
    <xf numFmtId="0" fontId="2" fillId="3" borderId="41" xfId="1" applyFont="1" applyFill="1" applyBorder="1" applyAlignment="1" applyProtection="1">
      <alignment horizontal="center" vertical="center"/>
      <protection locked="0"/>
    </xf>
    <xf numFmtId="2" fontId="2" fillId="3" borderId="41" xfId="1" applyNumberFormat="1" applyFont="1" applyFill="1" applyBorder="1" applyAlignment="1" applyProtection="1">
      <alignment horizontal="center" vertical="center"/>
      <protection locked="0"/>
    </xf>
    <xf numFmtId="2" fontId="2" fillId="3" borderId="64"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left" vertical="center"/>
      <protection locked="0"/>
    </xf>
    <xf numFmtId="0" fontId="2" fillId="0" borderId="6" xfId="1" applyFont="1" applyFill="1" applyBorder="1" applyAlignment="1" applyProtection="1">
      <alignment horizontal="left" vertical="center"/>
      <protection locked="0"/>
    </xf>
    <xf numFmtId="49" fontId="2" fillId="2" borderId="6" xfId="1" applyNumberFormat="1" applyFont="1" applyFill="1" applyBorder="1" applyAlignment="1" applyProtection="1">
      <alignment vertical="center" wrapText="1"/>
      <protection locked="0"/>
    </xf>
    <xf numFmtId="0" fontId="2" fillId="3" borderId="62" xfId="1" applyFont="1" applyFill="1" applyBorder="1" applyAlignment="1" applyProtection="1">
      <alignment horizontal="left" vertical="center"/>
      <protection locked="0"/>
    </xf>
    <xf numFmtId="49" fontId="2" fillId="3" borderId="62" xfId="1" applyNumberFormat="1" applyFont="1" applyFill="1" applyBorder="1" applyAlignment="1" applyProtection="1">
      <alignment vertical="center"/>
      <protection locked="0"/>
    </xf>
    <xf numFmtId="0" fontId="2" fillId="3" borderId="62"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xf>
    <xf numFmtId="49" fontId="2" fillId="3" borderId="41" xfId="1" applyNumberFormat="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xf>
    <xf numFmtId="49" fontId="2" fillId="2" borderId="6" xfId="1" applyNumberFormat="1" applyFont="1" applyFill="1" applyBorder="1" applyAlignment="1" applyProtection="1">
      <alignment horizontal="center" vertical="center"/>
      <protection locked="0"/>
    </xf>
    <xf numFmtId="0" fontId="2" fillId="2" borderId="51" xfId="1" applyFont="1" applyFill="1" applyBorder="1" applyAlignment="1" applyProtection="1">
      <alignment horizontal="center" vertical="center" wrapText="1"/>
      <protection locked="0"/>
    </xf>
    <xf numFmtId="49" fontId="2" fillId="2" borderId="51" xfId="1" applyNumberFormat="1" applyFont="1" applyFill="1" applyBorder="1" applyAlignment="1" applyProtection="1">
      <alignment horizontal="center" vertical="center"/>
      <protection locked="0"/>
    </xf>
    <xf numFmtId="0" fontId="40" fillId="2" borderId="51" xfId="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wrapText="1"/>
      <protection locked="0"/>
    </xf>
    <xf numFmtId="0" fontId="2" fillId="3" borderId="6" xfId="1" applyFont="1" applyFill="1" applyBorder="1" applyAlignment="1" applyProtection="1">
      <alignment horizontal="center" vertical="center" wrapText="1"/>
      <protection locked="0"/>
    </xf>
    <xf numFmtId="49" fontId="2" fillId="3" borderId="62" xfId="1" applyNumberFormat="1" applyFont="1" applyFill="1" applyBorder="1" applyAlignment="1" applyProtection="1">
      <alignment horizontal="center" vertical="center" wrapText="1"/>
      <protection locked="0"/>
    </xf>
    <xf numFmtId="49" fontId="8" fillId="2" borderId="40" xfId="1" applyNumberFormat="1" applyFont="1" applyFill="1" applyBorder="1" applyAlignment="1" applyProtection="1">
      <alignment horizontal="center" vertical="center" wrapText="1"/>
    </xf>
    <xf numFmtId="49" fontId="2" fillId="6" borderId="6"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xf>
    <xf numFmtId="165" fontId="21" fillId="6" borderId="6" xfId="1" applyNumberFormat="1" applyFont="1" applyFill="1" applyBorder="1" applyAlignment="1" applyProtection="1">
      <alignment horizontal="center" vertical="center"/>
      <protection locked="0"/>
    </xf>
    <xf numFmtId="49" fontId="2" fillId="6" borderId="51" xfId="1" applyNumberFormat="1" applyFont="1" applyFill="1" applyBorder="1" applyAlignment="1" applyProtection="1">
      <alignment horizontal="center" vertical="center" wrapText="1"/>
    </xf>
    <xf numFmtId="0" fontId="2" fillId="6" borderId="51" xfId="1" applyFont="1" applyFill="1" applyBorder="1" applyAlignment="1" applyProtection="1">
      <alignment horizontal="center" vertical="center"/>
    </xf>
    <xf numFmtId="165" fontId="21" fillId="6" borderId="51" xfId="1" applyNumberFormat="1" applyFont="1" applyFill="1" applyBorder="1" applyAlignment="1" applyProtection="1">
      <alignment horizontal="center" vertical="center"/>
      <protection locked="0"/>
    </xf>
    <xf numFmtId="165" fontId="21" fillId="5" borderId="41" xfId="1" applyNumberFormat="1" applyFont="1" applyFill="1" applyBorder="1" applyAlignment="1" applyProtection="1">
      <alignment horizontal="center" vertical="center"/>
      <protection locked="0"/>
    </xf>
    <xf numFmtId="0" fontId="2" fillId="2" borderId="6" xfId="1" applyFont="1" applyFill="1" applyBorder="1" applyAlignment="1" applyProtection="1">
      <alignment horizontal="left" vertical="center" wrapText="1"/>
      <protection locked="0"/>
    </xf>
    <xf numFmtId="49" fontId="2" fillId="0" borderId="6" xfId="1" applyNumberFormat="1" applyFont="1" applyFill="1" applyBorder="1" applyAlignment="1" applyProtection="1">
      <alignment horizontal="center" vertical="center" wrapText="1"/>
    </xf>
    <xf numFmtId="49" fontId="2" fillId="3" borderId="51" xfId="1" applyNumberFormat="1" applyFont="1" applyFill="1" applyBorder="1" applyAlignment="1" applyProtection="1">
      <alignment horizontal="center" vertical="center" wrapText="1"/>
      <protection locked="0"/>
    </xf>
    <xf numFmtId="165" fontId="21" fillId="5" borderId="51" xfId="1" applyNumberFormat="1" applyFont="1" applyFill="1" applyBorder="1" applyAlignment="1" applyProtection="1">
      <alignment horizontal="center" vertical="center"/>
      <protection locked="0"/>
    </xf>
    <xf numFmtId="165" fontId="2" fillId="3" borderId="51" xfId="1" applyNumberFormat="1" applyFont="1" applyFill="1" applyBorder="1" applyAlignment="1" applyProtection="1">
      <alignment horizontal="center" vertical="center"/>
      <protection locked="0"/>
    </xf>
    <xf numFmtId="165" fontId="2" fillId="3" borderId="56" xfId="1" applyNumberFormat="1" applyFont="1" applyFill="1" applyBorder="1" applyAlignment="1" applyProtection="1">
      <alignment horizontal="center" vertical="center"/>
      <protection locked="0"/>
    </xf>
    <xf numFmtId="2" fontId="2" fillId="3" borderId="8" xfId="1" applyNumberFormat="1" applyFont="1" applyFill="1" applyBorder="1" applyAlignment="1" applyProtection="1">
      <alignment horizontal="center" vertical="center"/>
    </xf>
    <xf numFmtId="2" fontId="2" fillId="3" borderId="6" xfId="1" applyNumberFormat="1" applyFont="1" applyFill="1" applyBorder="1" applyAlignment="1" applyProtection="1">
      <alignment horizontal="left" vertical="center"/>
    </xf>
    <xf numFmtId="1" fontId="2" fillId="3" borderId="6" xfId="1" applyNumberFormat="1" applyFont="1" applyFill="1" applyBorder="1" applyAlignment="1" applyProtection="1">
      <alignment horizontal="center" vertical="center"/>
    </xf>
    <xf numFmtId="0" fontId="2" fillId="0" borderId="6" xfId="1" applyFont="1" applyBorder="1" applyAlignment="1" applyProtection="1">
      <alignment horizontal="left" vertical="center" wrapText="1"/>
    </xf>
    <xf numFmtId="0" fontId="2" fillId="2" borderId="41" xfId="1" applyFont="1" applyFill="1" applyBorder="1" applyAlignment="1" applyProtection="1">
      <alignment vertical="center"/>
    </xf>
    <xf numFmtId="0" fontId="2" fillId="2" borderId="6" xfId="1" applyFont="1" applyFill="1" applyBorder="1" applyAlignment="1" applyProtection="1">
      <alignment vertical="center"/>
    </xf>
    <xf numFmtId="0" fontId="2" fillId="3" borderId="40" xfId="1" applyFont="1" applyFill="1" applyBorder="1" applyAlignment="1" applyProtection="1">
      <alignment horizontal="left" vertical="center" wrapText="1"/>
    </xf>
    <xf numFmtId="165" fontId="2" fillId="0" borderId="6" xfId="13" applyNumberFormat="1" applyFont="1" applyFill="1" applyBorder="1" applyAlignment="1" applyProtection="1">
      <alignment horizontal="center" vertical="center"/>
      <protection locked="0"/>
    </xf>
    <xf numFmtId="165" fontId="9" fillId="0" borderId="6" xfId="13" applyNumberFormat="1" applyFont="1" applyFill="1" applyBorder="1" applyAlignment="1" applyProtection="1">
      <alignment horizontal="center" vertical="center"/>
      <protection locked="0"/>
    </xf>
    <xf numFmtId="165" fontId="9" fillId="0" borderId="74" xfId="13" applyNumberFormat="1" applyFont="1" applyFill="1" applyBorder="1" applyAlignment="1" applyProtection="1">
      <alignment horizontal="center" vertical="center"/>
      <protection locked="0"/>
    </xf>
    <xf numFmtId="165" fontId="9" fillId="0" borderId="50" xfId="13" applyNumberFormat="1" applyFont="1" applyFill="1" applyBorder="1" applyAlignment="1" applyProtection="1">
      <alignment horizontal="center" vertical="center"/>
      <protection locked="0"/>
    </xf>
    <xf numFmtId="165" fontId="9" fillId="0" borderId="51" xfId="13" applyNumberFormat="1" applyFont="1" applyFill="1" applyBorder="1" applyAlignment="1" applyProtection="1">
      <alignment horizontal="center" vertical="center"/>
      <protection locked="0"/>
    </xf>
    <xf numFmtId="165" fontId="9" fillId="0" borderId="18" xfId="13" applyNumberFormat="1" applyFont="1" applyFill="1" applyBorder="1" applyAlignment="1" applyProtection="1">
      <alignment horizontal="center" vertical="center"/>
      <protection locked="0"/>
    </xf>
    <xf numFmtId="165" fontId="9" fillId="0" borderId="56" xfId="13" applyNumberFormat="1" applyFont="1" applyFill="1" applyBorder="1" applyAlignment="1" applyProtection="1">
      <alignment horizontal="center" vertical="center"/>
      <protection locked="0"/>
    </xf>
    <xf numFmtId="0" fontId="3" fillId="0" borderId="82" xfId="1" applyFont="1" applyBorder="1" applyAlignment="1" applyProtection="1">
      <alignment horizontal="center"/>
    </xf>
    <xf numFmtId="0" fontId="3" fillId="0" borderId="83" xfId="1" applyFont="1" applyBorder="1" applyAlignment="1" applyProtection="1">
      <alignment horizontal="center"/>
    </xf>
    <xf numFmtId="0" fontId="3" fillId="0" borderId="84" xfId="1" applyFont="1" applyBorder="1" applyAlignment="1" applyProtection="1">
      <alignment horizontal="center"/>
    </xf>
    <xf numFmtId="0" fontId="4" fillId="19" borderId="4" xfId="1" applyFont="1" applyFill="1" applyBorder="1" applyAlignment="1" applyProtection="1">
      <alignment horizontal="center"/>
    </xf>
    <xf numFmtId="0" fontId="4" fillId="19" borderId="0" xfId="1" applyFont="1" applyFill="1" applyBorder="1" applyAlignment="1" applyProtection="1">
      <alignment horizontal="center"/>
    </xf>
    <xf numFmtId="0" fontId="4" fillId="19" borderId="5" xfId="1" applyFont="1" applyFill="1" applyBorder="1" applyAlignment="1" applyProtection="1">
      <alignment horizontal="center"/>
    </xf>
    <xf numFmtId="0" fontId="4" fillId="0" borderId="4"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5" xfId="1" applyFont="1" applyBorder="1" applyAlignment="1" applyProtection="1">
      <alignment horizontal="center" vertical="center"/>
    </xf>
    <xf numFmtId="0" fontId="5" fillId="0" borderId="4" xfId="2" applyBorder="1" applyAlignment="1" applyProtection="1">
      <alignment horizontal="center" vertical="center"/>
    </xf>
    <xf numFmtId="0" fontId="5" fillId="0" borderId="0" xfId="2" applyBorder="1" applyAlignment="1" applyProtection="1">
      <alignment horizontal="center" vertical="center"/>
    </xf>
    <xf numFmtId="0" fontId="5" fillId="0" borderId="5" xfId="2" applyBorder="1" applyAlignment="1" applyProtection="1">
      <alignment horizontal="center" vertical="center"/>
    </xf>
    <xf numFmtId="2" fontId="12" fillId="2" borderId="21" xfId="1" applyNumberFormat="1" applyFont="1" applyFill="1" applyBorder="1" applyAlignment="1" applyProtection="1">
      <alignment horizontal="left"/>
    </xf>
    <xf numFmtId="2" fontId="12" fillId="2" borderId="19" xfId="1" applyNumberFormat="1" applyFont="1" applyFill="1" applyBorder="1" applyAlignment="1" applyProtection="1">
      <alignment horizontal="left"/>
    </xf>
    <xf numFmtId="2" fontId="12" fillId="2" borderId="22" xfId="1" applyNumberFormat="1" applyFont="1" applyFill="1" applyBorder="1" applyAlignment="1" applyProtection="1">
      <alignment horizontal="left"/>
    </xf>
    <xf numFmtId="2" fontId="12" fillId="2" borderId="26" xfId="1" applyNumberFormat="1" applyFont="1" applyFill="1" applyBorder="1" applyAlignment="1" applyProtection="1">
      <alignment horizontal="left"/>
    </xf>
    <xf numFmtId="2" fontId="12" fillId="2" borderId="0" xfId="1" applyNumberFormat="1" applyFont="1" applyFill="1" applyBorder="1" applyAlignment="1" applyProtection="1">
      <alignment horizontal="left"/>
    </xf>
    <xf numFmtId="2" fontId="12" fillId="2" borderId="27" xfId="1" applyNumberFormat="1" applyFont="1" applyFill="1" applyBorder="1" applyAlignment="1" applyProtection="1">
      <alignment horizontal="left"/>
    </xf>
    <xf numFmtId="1" fontId="12" fillId="2" borderId="26" xfId="1" applyNumberFormat="1" applyFont="1" applyFill="1" applyBorder="1" applyAlignment="1" applyProtection="1">
      <alignment horizontal="left"/>
    </xf>
    <xf numFmtId="1" fontId="12" fillId="2" borderId="0" xfId="1" applyNumberFormat="1" applyFont="1" applyFill="1" applyBorder="1" applyAlignment="1" applyProtection="1">
      <alignment horizontal="left"/>
    </xf>
    <xf numFmtId="1" fontId="12" fillId="2" borderId="27" xfId="1" applyNumberFormat="1" applyFont="1" applyFill="1" applyBorder="1" applyAlignment="1" applyProtection="1">
      <alignment horizontal="left"/>
    </xf>
    <xf numFmtId="2" fontId="2" fillId="2" borderId="51" xfId="6" applyNumberFormat="1" applyFont="1" applyFill="1" applyBorder="1" applyAlignment="1">
      <alignment horizontal="center" vertical="center"/>
    </xf>
    <xf numFmtId="2" fontId="2" fillId="2" borderId="53" xfId="6" applyNumberFormat="1" applyFont="1" applyFill="1" applyBorder="1" applyAlignment="1">
      <alignment horizontal="center" vertical="center"/>
    </xf>
    <xf numFmtId="2" fontId="2" fillId="2" borderId="36" xfId="6" applyNumberFormat="1" applyFont="1" applyFill="1" applyBorder="1" applyAlignment="1">
      <alignment horizontal="center" vertical="center"/>
    </xf>
    <xf numFmtId="2" fontId="2" fillId="0" borderId="51" xfId="0" applyNumberFormat="1" applyFont="1" applyFill="1" applyBorder="1" applyAlignment="1" applyProtection="1">
      <alignment horizontal="center" vertical="center" wrapText="1"/>
      <protection locked="0"/>
    </xf>
    <xf numFmtId="2" fontId="2" fillId="0" borderId="53" xfId="0" applyNumberFormat="1" applyFont="1" applyFill="1" applyBorder="1" applyAlignment="1" applyProtection="1">
      <alignment horizontal="center" vertical="center" wrapText="1"/>
      <protection locked="0"/>
    </xf>
    <xf numFmtId="2" fontId="2" fillId="0" borderId="36" xfId="0" applyNumberFormat="1" applyFont="1" applyFill="1" applyBorder="1" applyAlignment="1" applyProtection="1">
      <alignment horizontal="center" vertical="center" wrapText="1"/>
      <protection locked="0"/>
    </xf>
    <xf numFmtId="2" fontId="2" fillId="2" borderId="51" xfId="7" applyNumberFormat="1" applyFont="1" applyFill="1" applyBorder="1" applyAlignment="1" applyProtection="1">
      <alignment horizontal="center" vertical="center"/>
      <protection locked="0"/>
    </xf>
    <xf numFmtId="2" fontId="2" fillId="2" borderId="36" xfId="7" applyNumberFormat="1" applyFont="1" applyFill="1" applyBorder="1" applyAlignment="1" applyProtection="1">
      <alignment horizontal="center" vertical="center"/>
      <protection locked="0"/>
    </xf>
    <xf numFmtId="2" fontId="2" fillId="2" borderId="51" xfId="7" applyNumberFormat="1" applyFont="1" applyFill="1" applyBorder="1" applyAlignment="1" applyProtection="1">
      <alignment horizontal="center" vertical="center" wrapText="1"/>
      <protection locked="0"/>
    </xf>
    <xf numFmtId="2" fontId="2" fillId="2" borderId="53" xfId="7" applyNumberFormat="1" applyFont="1" applyFill="1" applyBorder="1" applyAlignment="1" applyProtection="1">
      <alignment horizontal="center" vertical="center" wrapText="1"/>
      <protection locked="0"/>
    </xf>
    <xf numFmtId="2" fontId="2" fillId="2" borderId="36" xfId="7" applyNumberFormat="1" applyFont="1" applyFill="1" applyBorder="1" applyAlignment="1" applyProtection="1">
      <alignment horizontal="center" vertical="center" wrapText="1"/>
      <protection locked="0"/>
    </xf>
    <xf numFmtId="0" fontId="0" fillId="0" borderId="0" xfId="0" applyAlignment="1">
      <alignment horizontal="center"/>
    </xf>
    <xf numFmtId="0" fontId="68" fillId="0" borderId="0" xfId="0" applyFont="1" applyAlignment="1">
      <alignment horizontal="center" wrapText="1"/>
    </xf>
    <xf numFmtId="2" fontId="2" fillId="2" borderId="53" xfId="7" applyNumberFormat="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textRotation="90"/>
    </xf>
    <xf numFmtId="0" fontId="27" fillId="2" borderId="9" xfId="1" applyFont="1" applyFill="1" applyBorder="1" applyAlignment="1" applyProtection="1">
      <alignment horizontal="center" vertical="center" textRotation="90"/>
    </xf>
    <xf numFmtId="0" fontId="25" fillId="2" borderId="1" xfId="1" applyFont="1" applyFill="1" applyBorder="1" applyAlignment="1" applyProtection="1">
      <alignment horizontal="center" vertical="center" textRotation="90" wrapText="1" readingOrder="1"/>
      <protection locked="0"/>
    </xf>
    <xf numFmtId="0" fontId="25" fillId="2" borderId="4" xfId="1" applyFont="1" applyFill="1" applyBorder="1" applyAlignment="1" applyProtection="1">
      <alignment horizontal="center" vertical="center" textRotation="90" wrapText="1" readingOrder="1"/>
      <protection locked="0"/>
    </xf>
    <xf numFmtId="0" fontId="25" fillId="2" borderId="9" xfId="1" applyFont="1" applyFill="1" applyBorder="1" applyAlignment="1" applyProtection="1">
      <alignment horizontal="center" vertical="center" textRotation="90" wrapText="1" readingOrder="1"/>
      <protection locked="0"/>
    </xf>
    <xf numFmtId="0" fontId="68" fillId="0" borderId="0" xfId="0" applyFont="1" applyFill="1" applyAlignment="1">
      <alignment horizontal="center" wrapText="1"/>
    </xf>
    <xf numFmtId="0" fontId="25" fillId="0" borderId="42" xfId="1" applyFont="1" applyBorder="1" applyAlignment="1">
      <alignment horizontal="center" vertical="center" textRotation="90"/>
    </xf>
    <xf numFmtId="0" fontId="25" fillId="0" borderId="52" xfId="1" applyFont="1" applyBorder="1" applyAlignment="1">
      <alignment horizontal="center" vertical="center" textRotation="90"/>
    </xf>
    <xf numFmtId="0" fontId="25" fillId="0" borderId="4" xfId="1" applyFont="1" applyBorder="1" applyAlignment="1">
      <alignment horizontal="center" vertical="center" textRotation="90"/>
    </xf>
    <xf numFmtId="0" fontId="25" fillId="0" borderId="9" xfId="1" applyFont="1" applyBorder="1" applyAlignment="1">
      <alignment horizontal="center" vertical="center" textRotation="90"/>
    </xf>
    <xf numFmtId="166" fontId="12" fillId="2" borderId="0"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textRotation="90"/>
    </xf>
    <xf numFmtId="0" fontId="25" fillId="2" borderId="4" xfId="1" applyFont="1" applyFill="1" applyBorder="1" applyAlignment="1" applyProtection="1">
      <alignment horizontal="center" vertical="center" textRotation="90"/>
    </xf>
    <xf numFmtId="0" fontId="25" fillId="2" borderId="9" xfId="1" applyFont="1" applyFill="1" applyBorder="1" applyAlignment="1" applyProtection="1">
      <alignment horizontal="center" vertical="center" textRotation="90"/>
    </xf>
    <xf numFmtId="0" fontId="25" fillId="0" borderId="1" xfId="1" applyFont="1" applyBorder="1" applyAlignment="1">
      <alignment horizontal="center" vertical="center" textRotation="90"/>
    </xf>
    <xf numFmtId="0" fontId="9" fillId="0" borderId="4" xfId="1" applyFont="1" applyBorder="1" applyAlignment="1"/>
    <xf numFmtId="0" fontId="9" fillId="0" borderId="9" xfId="1" applyFont="1" applyBorder="1" applyAlignment="1"/>
    <xf numFmtId="0" fontId="2" fillId="0" borderId="4" xfId="1" applyBorder="1" applyAlignment="1"/>
    <xf numFmtId="0" fontId="2" fillId="0" borderId="9" xfId="1" applyBorder="1" applyAlignment="1"/>
    <xf numFmtId="0" fontId="25" fillId="2" borderId="1" xfId="1" applyFont="1" applyFill="1" applyBorder="1" applyAlignment="1" applyProtection="1">
      <alignment horizontal="center" vertical="center" textRotation="90" wrapText="1"/>
      <protection locked="0"/>
    </xf>
    <xf numFmtId="0" fontId="2" fillId="2" borderId="4" xfId="1" applyFill="1" applyBorder="1" applyAlignment="1" applyProtection="1">
      <alignment wrapText="1"/>
      <protection locked="0"/>
    </xf>
    <xf numFmtId="0" fontId="2" fillId="2" borderId="9" xfId="1" applyFill="1" applyBorder="1" applyAlignment="1" applyProtection="1">
      <alignment wrapText="1"/>
      <protection locked="0"/>
    </xf>
    <xf numFmtId="0" fontId="56" fillId="16" borderId="86" xfId="12" applyFill="1" applyBorder="1"/>
    <xf numFmtId="0" fontId="8" fillId="2" borderId="10" xfId="1" applyFont="1" applyFill="1" applyBorder="1" applyAlignment="1" applyProtection="1">
      <alignment horizontal="left" vertical="center" wrapText="1"/>
    </xf>
    <xf numFmtId="0" fontId="4" fillId="0" borderId="10" xfId="1" applyFont="1" applyBorder="1" applyAlignment="1">
      <alignment vertical="center"/>
    </xf>
    <xf numFmtId="0" fontId="25" fillId="0" borderId="1" xfId="1" applyFont="1" applyBorder="1" applyAlignment="1">
      <alignment horizontal="center" vertical="center" textRotation="90" wrapText="1"/>
    </xf>
    <xf numFmtId="0" fontId="25" fillId="0" borderId="4" xfId="1" applyFont="1" applyBorder="1" applyAlignment="1">
      <alignment horizontal="center" vertical="center" textRotation="90" wrapText="1"/>
    </xf>
    <xf numFmtId="0" fontId="27" fillId="0" borderId="4" xfId="1" applyFont="1" applyBorder="1" applyAlignment="1">
      <alignment horizontal="center" vertical="center" textRotation="90" wrapText="1"/>
    </xf>
    <xf numFmtId="0" fontId="25" fillId="2" borderId="4" xfId="1" applyFont="1" applyFill="1" applyBorder="1" applyAlignment="1" applyProtection="1">
      <alignment horizontal="center" textRotation="90" wrapText="1"/>
      <protection locked="0"/>
    </xf>
    <xf numFmtId="0" fontId="2" fillId="0" borderId="9" xfId="1" applyBorder="1" applyAlignment="1">
      <alignment horizontal="center" textRotation="90" wrapText="1"/>
    </xf>
    <xf numFmtId="0" fontId="27" fillId="2" borderId="1" xfId="1" applyFont="1" applyFill="1" applyBorder="1" applyAlignment="1" applyProtection="1">
      <alignment horizontal="center" vertical="center" textRotation="90" wrapText="1"/>
      <protection locked="0"/>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27" fillId="7" borderId="0" xfId="1" applyFont="1" applyFill="1" applyBorder="1" applyAlignment="1">
      <alignment horizontal="left" vertical="center"/>
    </xf>
    <xf numFmtId="0" fontId="8" fillId="7" borderId="82" xfId="1" applyFont="1" applyFill="1" applyBorder="1" applyAlignment="1">
      <alignment horizontal="center" vertical="center"/>
    </xf>
    <xf numFmtId="0" fontId="27" fillId="7" borderId="83" xfId="1" applyFont="1" applyFill="1" applyBorder="1" applyAlignment="1">
      <alignment horizontal="center" vertical="center"/>
    </xf>
    <xf numFmtId="0" fontId="27" fillId="7" borderId="84" xfId="1" applyFont="1" applyFill="1" applyBorder="1" applyAlignment="1">
      <alignment horizontal="center" vertical="center"/>
    </xf>
    <xf numFmtId="0" fontId="44" fillId="7" borderId="82" xfId="1" applyFont="1" applyFill="1" applyBorder="1" applyAlignment="1">
      <alignment horizontal="center" vertical="center"/>
    </xf>
    <xf numFmtId="0" fontId="44" fillId="7" borderId="83" xfId="1" applyFont="1" applyFill="1" applyBorder="1" applyAlignment="1">
      <alignment horizontal="center" vertical="center"/>
    </xf>
    <xf numFmtId="0" fontId="44" fillId="7" borderId="84" xfId="1" applyFont="1" applyFill="1" applyBorder="1" applyAlignment="1">
      <alignment horizontal="center" vertical="center"/>
    </xf>
    <xf numFmtId="0" fontId="44" fillId="12" borderId="82" xfId="1" applyFont="1" applyFill="1" applyBorder="1" applyAlignment="1">
      <alignment horizontal="center" vertical="center"/>
    </xf>
    <xf numFmtId="0" fontId="44" fillId="12" borderId="84" xfId="1" applyFont="1" applyFill="1" applyBorder="1" applyAlignment="1">
      <alignment horizontal="center" vertical="center"/>
    </xf>
    <xf numFmtId="0" fontId="27" fillId="15" borderId="29" xfId="1" applyFont="1" applyFill="1" applyBorder="1" applyAlignment="1">
      <alignment horizontal="center" vertical="center" wrapText="1"/>
    </xf>
    <xf numFmtId="0" fontId="27" fillId="15" borderId="7" xfId="1" applyFont="1" applyFill="1" applyBorder="1" applyAlignment="1">
      <alignment horizontal="center" vertical="center" wrapText="1"/>
    </xf>
    <xf numFmtId="0" fontId="27" fillId="15" borderId="47" xfId="1" applyFont="1" applyFill="1" applyBorder="1" applyAlignment="1">
      <alignment horizontal="center" vertical="center" wrapText="1"/>
    </xf>
    <xf numFmtId="0" fontId="44" fillId="7" borderId="80" xfId="1" applyFont="1" applyFill="1" applyBorder="1" applyAlignment="1">
      <alignment horizontal="center" vertical="center" wrapText="1"/>
    </xf>
    <xf numFmtId="0" fontId="44" fillId="7" borderId="55" xfId="1" applyFont="1" applyFill="1" applyBorder="1" applyAlignment="1">
      <alignment horizontal="center" vertical="center" wrapText="1"/>
    </xf>
    <xf numFmtId="0" fontId="44" fillId="7" borderId="54" xfId="1" applyFont="1" applyFill="1" applyBorder="1" applyAlignment="1">
      <alignment horizontal="center" vertical="center" wrapText="1"/>
    </xf>
    <xf numFmtId="0" fontId="50" fillId="7" borderId="80" xfId="1" applyFont="1" applyFill="1" applyBorder="1" applyAlignment="1">
      <alignment horizontal="center" vertical="center" wrapText="1"/>
    </xf>
    <xf numFmtId="0" fontId="50" fillId="7" borderId="57" xfId="1" applyFont="1" applyFill="1" applyBorder="1" applyAlignment="1">
      <alignment horizontal="center" vertical="center" wrapText="1"/>
    </xf>
    <xf numFmtId="0" fontId="44" fillId="7" borderId="69" xfId="1" applyFont="1" applyFill="1" applyBorder="1" applyAlignment="1">
      <alignment horizontal="center" vertical="center" wrapText="1"/>
    </xf>
    <xf numFmtId="0" fontId="44" fillId="7" borderId="45" xfId="1" applyFont="1" applyFill="1" applyBorder="1" applyAlignment="1">
      <alignment horizontal="center" vertical="center" wrapText="1"/>
    </xf>
    <xf numFmtId="0" fontId="27" fillId="15" borderId="41" xfId="1" applyFont="1" applyFill="1" applyBorder="1" applyAlignment="1">
      <alignment horizontal="center" vertical="center" wrapText="1"/>
    </xf>
    <xf numFmtId="0" fontId="27" fillId="15" borderId="41" xfId="1" applyFont="1" applyFill="1" applyBorder="1" applyAlignment="1">
      <alignment horizontal="center" vertical="center"/>
    </xf>
    <xf numFmtId="0" fontId="27" fillId="7" borderId="41" xfId="1" applyFont="1" applyFill="1" applyBorder="1" applyAlignment="1">
      <alignment horizontal="center" vertical="center" wrapText="1"/>
    </xf>
    <xf numFmtId="0" fontId="27" fillId="7" borderId="41" xfId="1" applyFont="1" applyFill="1" applyBorder="1" applyAlignment="1">
      <alignment horizontal="center" vertical="center"/>
    </xf>
    <xf numFmtId="0" fontId="27" fillId="12" borderId="69" xfId="1" applyFont="1" applyFill="1" applyBorder="1" applyAlignment="1">
      <alignment horizontal="center" vertical="center" wrapText="1"/>
    </xf>
    <xf numFmtId="0" fontId="27" fillId="12" borderId="71" xfId="1" applyFont="1" applyFill="1" applyBorder="1" applyAlignment="1">
      <alignment horizontal="center" vertical="center" wrapText="1"/>
    </xf>
    <xf numFmtId="0" fontId="27" fillId="12" borderId="44" xfId="1" applyFont="1" applyFill="1" applyBorder="1" applyAlignment="1">
      <alignment horizontal="center" vertical="center" wrapText="1"/>
    </xf>
    <xf numFmtId="0" fontId="2" fillId="7" borderId="49" xfId="1" applyFont="1" applyFill="1" applyBorder="1" applyAlignment="1">
      <alignment horizontal="left" vertical="center" wrapText="1"/>
    </xf>
    <xf numFmtId="0" fontId="2" fillId="0" borderId="73" xfId="1" applyFont="1" applyFill="1" applyBorder="1" applyAlignment="1">
      <alignment vertical="center" wrapText="1"/>
    </xf>
    <xf numFmtId="0" fontId="2" fillId="0" borderId="46" xfId="1" applyFont="1" applyFill="1" applyBorder="1" applyAlignment="1">
      <alignment vertical="center" wrapText="1"/>
    </xf>
    <xf numFmtId="0" fontId="2" fillId="7" borderId="6" xfId="1" applyFont="1" applyFill="1" applyBorder="1" applyAlignment="1">
      <alignment horizontal="left" vertical="top" wrapText="1"/>
    </xf>
    <xf numFmtId="0" fontId="2" fillId="7" borderId="6" xfId="1" applyFont="1" applyFill="1" applyBorder="1" applyAlignment="1">
      <alignment horizontal="left" vertical="top"/>
    </xf>
    <xf numFmtId="0" fontId="2" fillId="7" borderId="50" xfId="1" applyFont="1" applyFill="1" applyBorder="1" applyAlignment="1">
      <alignment horizontal="left" vertical="top"/>
    </xf>
    <xf numFmtId="0" fontId="2" fillId="0" borderId="6" xfId="1" applyFont="1" applyFill="1" applyBorder="1" applyAlignment="1"/>
    <xf numFmtId="0" fontId="2" fillId="0" borderId="50" xfId="1" applyFont="1" applyFill="1" applyBorder="1" applyAlignment="1"/>
    <xf numFmtId="0" fontId="2" fillId="0" borderId="62" xfId="1" applyFont="1" applyFill="1" applyBorder="1" applyAlignment="1"/>
    <xf numFmtId="0" fontId="2" fillId="0" borderId="63" xfId="1" applyFont="1" applyFill="1" applyBorder="1" applyAlignment="1"/>
    <xf numFmtId="0" fontId="2" fillId="7" borderId="72" xfId="1" applyFont="1" applyFill="1" applyBorder="1" applyAlignment="1">
      <alignment horizontal="left" vertical="center" wrapText="1"/>
    </xf>
    <xf numFmtId="0" fontId="2" fillId="0" borderId="19" xfId="1" applyFont="1" applyFill="1" applyBorder="1" applyAlignment="1">
      <alignment wrapText="1"/>
    </xf>
    <xf numFmtId="0" fontId="2" fillId="0" borderId="37" xfId="1" applyFont="1" applyFill="1" applyBorder="1" applyAlignment="1">
      <alignment wrapText="1"/>
    </xf>
    <xf numFmtId="0" fontId="2" fillId="0" borderId="4" xfId="1" applyFont="1" applyFill="1" applyBorder="1" applyAlignment="1">
      <alignment wrapText="1"/>
    </xf>
    <xf numFmtId="0" fontId="2" fillId="0" borderId="0" xfId="1" applyFont="1" applyFill="1" applyBorder="1" applyAlignment="1">
      <alignment wrapText="1"/>
    </xf>
    <xf numFmtId="0" fontId="2" fillId="0" borderId="38" xfId="1" applyFont="1" applyFill="1" applyBorder="1" applyAlignment="1">
      <alignment wrapText="1"/>
    </xf>
    <xf numFmtId="0" fontId="2" fillId="0" borderId="9" xfId="1" applyFont="1" applyFill="1" applyBorder="1" applyAlignment="1">
      <alignment wrapText="1"/>
    </xf>
    <xf numFmtId="0" fontId="2" fillId="0" borderId="10" xfId="1" applyFont="1" applyFill="1" applyBorder="1" applyAlignment="1">
      <alignment wrapText="1"/>
    </xf>
    <xf numFmtId="0" fontId="2" fillId="0" borderId="66" xfId="1" applyFont="1" applyFill="1" applyBorder="1" applyAlignment="1">
      <alignment wrapText="1"/>
    </xf>
    <xf numFmtId="0" fontId="27" fillId="7" borderId="68" xfId="1" applyFont="1" applyFill="1" applyBorder="1" applyAlignment="1">
      <alignment horizontal="center" vertical="center" wrapText="1"/>
    </xf>
    <xf numFmtId="0" fontId="27" fillId="7" borderId="55" xfId="1" applyFont="1" applyFill="1" applyBorder="1" applyAlignment="1">
      <alignment horizontal="center" vertical="center" wrapText="1"/>
    </xf>
    <xf numFmtId="0" fontId="27" fillId="7" borderId="57" xfId="1" applyFont="1" applyFill="1" applyBorder="1" applyAlignment="1">
      <alignment horizontal="center" vertical="center" wrapText="1"/>
    </xf>
    <xf numFmtId="2" fontId="2" fillId="8" borderId="0" xfId="1" applyNumberFormat="1" applyFont="1" applyFill="1" applyBorder="1" applyAlignment="1">
      <alignment horizontal="center" vertical="center"/>
    </xf>
    <xf numFmtId="0" fontId="27" fillId="14" borderId="0" xfId="1" quotePrefix="1" applyFont="1" applyFill="1" applyBorder="1" applyAlignment="1">
      <alignment horizontal="center" vertical="center" wrapText="1"/>
    </xf>
    <xf numFmtId="0" fontId="41" fillId="9" borderId="70" xfId="1" applyFont="1" applyFill="1" applyBorder="1" applyAlignment="1">
      <alignment horizontal="center" vertical="center"/>
    </xf>
    <xf numFmtId="0" fontId="41" fillId="9" borderId="71" xfId="1" applyFont="1" applyFill="1" applyBorder="1" applyAlignment="1">
      <alignment horizontal="center" vertical="center"/>
    </xf>
    <xf numFmtId="0" fontId="41" fillId="9" borderId="45" xfId="1" applyFont="1" applyFill="1" applyBorder="1" applyAlignment="1">
      <alignment horizontal="center" vertical="center"/>
    </xf>
    <xf numFmtId="0" fontId="2" fillId="0" borderId="73" xfId="1" applyFont="1" applyFill="1" applyBorder="1" applyAlignment="1">
      <alignment vertical="center"/>
    </xf>
    <xf numFmtId="0" fontId="2" fillId="0" borderId="46" xfId="1" applyFont="1" applyFill="1" applyBorder="1" applyAlignment="1">
      <alignment vertical="center"/>
    </xf>
    <xf numFmtId="0" fontId="2" fillId="7" borderId="74" xfId="1" applyFont="1" applyFill="1" applyBorder="1" applyAlignment="1">
      <alignment horizontal="left" vertical="center" wrapText="1"/>
    </xf>
    <xf numFmtId="0" fontId="2" fillId="0" borderId="73" xfId="1" applyFont="1" applyFill="1" applyBorder="1" applyAlignment="1"/>
    <xf numFmtId="0" fontId="2" fillId="0" borderId="85" xfId="1" applyFont="1" applyFill="1" applyBorder="1" applyAlignment="1"/>
  </cellXfs>
  <cellStyles count="17">
    <cellStyle name="Hyperlink" xfId="2" builtinId="8"/>
    <cellStyle name="Hyperlink 2" xfId="9"/>
    <cellStyle name="Normal" xfId="0" builtinId="0"/>
    <cellStyle name="Normal 2" xfId="1"/>
    <cellStyle name="Normal 2 2" xfId="3"/>
    <cellStyle name="Normal 2 2 15" xfId="13"/>
    <cellStyle name="Normal 2 2 2" xfId="11"/>
    <cellStyle name="Normal 3" xfId="4"/>
    <cellStyle name="Normal 3 2" xfId="10"/>
    <cellStyle name="Normal 3 2 2" xfId="14"/>
    <cellStyle name="Normal 3 2 3" xfId="16"/>
    <cellStyle name="Normal 4" xfId="5"/>
    <cellStyle name="Normal 5" xfId="6"/>
    <cellStyle name="Normal 6" xfId="7"/>
    <cellStyle name="Normal 7" xfId="12"/>
    <cellStyle name="Normal 8" xfId="15"/>
    <cellStyle name="Percent 2" xfId="8"/>
  </cellStyles>
  <dxfs count="30">
    <dxf>
      <fill>
        <patternFill>
          <bgColor rgb="FFA5A5A5"/>
        </patternFill>
      </fill>
    </dxf>
    <dxf>
      <fill>
        <patternFill>
          <bgColor rgb="FFA5A5A5"/>
        </patternFill>
      </fill>
    </dxf>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665"/>
          <c:h val="0.57482108106981478"/>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53.734652194268328</c:v>
                </c:pt>
                <c:pt idx="1">
                  <c:v>55.807530418790826</c:v>
                </c:pt>
                <c:pt idx="2">
                  <c:v>57.796282405604572</c:v>
                </c:pt>
                <c:pt idx="3">
                  <c:v>59.65570630878215</c:v>
                </c:pt>
                <c:pt idx="4">
                  <c:v>61.52735412488741</c:v>
                </c:pt>
                <c:pt idx="5">
                  <c:v>63.344313978311362</c:v>
                </c:pt>
                <c:pt idx="6">
                  <c:v>65.125084696700924</c:v>
                </c:pt>
                <c:pt idx="7">
                  <c:v>66.848800300860304</c:v>
                </c:pt>
                <c:pt idx="8">
                  <c:v>68.63579807564436</c:v>
                </c:pt>
                <c:pt idx="9">
                  <c:v>70.408832359324819</c:v>
                </c:pt>
                <c:pt idx="10">
                  <c:v>71.909175150630901</c:v>
                </c:pt>
                <c:pt idx="11">
                  <c:v>73.377171185087661</c:v>
                </c:pt>
                <c:pt idx="12">
                  <c:v>74.823618234105325</c:v>
                </c:pt>
                <c:pt idx="13">
                  <c:v>76.228345077187143</c:v>
                </c:pt>
                <c:pt idx="14">
                  <c:v>77.608494737397734</c:v>
                </c:pt>
                <c:pt idx="15">
                  <c:v>79.049244927884502</c:v>
                </c:pt>
                <c:pt idx="16">
                  <c:v>80.487811963222541</c:v>
                </c:pt>
                <c:pt idx="17">
                  <c:v>81.899028496553996</c:v>
                </c:pt>
                <c:pt idx="18">
                  <c:v>83.271498370438678</c:v>
                </c:pt>
                <c:pt idx="19">
                  <c:v>84.640235724299131</c:v>
                </c:pt>
                <c:pt idx="20">
                  <c:v>85.988690983665322</c:v>
                </c:pt>
                <c:pt idx="21">
                  <c:v>87.318689951058914</c:v>
                </c:pt>
                <c:pt idx="22">
                  <c:v>88.636120132719512</c:v>
                </c:pt>
                <c:pt idx="23">
                  <c:v>89.935549396884966</c:v>
                </c:pt>
                <c:pt idx="24">
                  <c:v>91.330531197646195</c:v>
                </c:pt>
              </c:numCache>
            </c:numRef>
          </c:val>
          <c:extLst xmlns:c16r2="http://schemas.microsoft.com/office/drawing/2015/06/chart">
            <c:ext xmlns:c16="http://schemas.microsoft.com/office/drawing/2014/chart" uri="{C3380CC4-5D6E-409C-BE32-E72D297353CC}">
              <c16:uniqueId val="{00000000-7F1F-4A57-A3CC-BB04E3444B91}"/>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82.024937300764833</c:v>
                </c:pt>
                <c:pt idx="1">
                  <c:v>80.157212348805501</c:v>
                </c:pt>
                <c:pt idx="2">
                  <c:v>78.428951638993709</c:v>
                </c:pt>
                <c:pt idx="3">
                  <c:v>76.822981045484113</c:v>
                </c:pt>
                <c:pt idx="4">
                  <c:v>75.278994883452583</c:v>
                </c:pt>
                <c:pt idx="5">
                  <c:v>73.790501544104302</c:v>
                </c:pt>
                <c:pt idx="6">
                  <c:v>72.391362144633632</c:v>
                </c:pt>
                <c:pt idx="7">
                  <c:v>71.045606863061181</c:v>
                </c:pt>
                <c:pt idx="8">
                  <c:v>69.675042686777417</c:v>
                </c:pt>
                <c:pt idx="9">
                  <c:v>68.333360751307723</c:v>
                </c:pt>
                <c:pt idx="10">
                  <c:v>66.988887290420422</c:v>
                </c:pt>
                <c:pt idx="11">
                  <c:v>65.643749380461017</c:v>
                </c:pt>
                <c:pt idx="12">
                  <c:v>64.331848917323185</c:v>
                </c:pt>
                <c:pt idx="13">
                  <c:v>63.039087753781487</c:v>
                </c:pt>
                <c:pt idx="14">
                  <c:v>61.775610043804591</c:v>
                </c:pt>
                <c:pt idx="15">
                  <c:v>60.587035212374275</c:v>
                </c:pt>
                <c:pt idx="16">
                  <c:v>59.433843619811796</c:v>
                </c:pt>
                <c:pt idx="17">
                  <c:v>58.300906456586745</c:v>
                </c:pt>
                <c:pt idx="18">
                  <c:v>57.181977969819783</c:v>
                </c:pt>
                <c:pt idx="19">
                  <c:v>56.094391793285681</c:v>
                </c:pt>
                <c:pt idx="20">
                  <c:v>55.028649793159026</c:v>
                </c:pt>
                <c:pt idx="21">
                  <c:v>53.984831125045133</c:v>
                </c:pt>
                <c:pt idx="22">
                  <c:v>52.964597624816662</c:v>
                </c:pt>
                <c:pt idx="23">
                  <c:v>51.964919842995755</c:v>
                </c:pt>
                <c:pt idx="24">
                  <c:v>50.893904880331206</c:v>
                </c:pt>
              </c:numCache>
            </c:numRef>
          </c:val>
          <c:extLst xmlns:c16r2="http://schemas.microsoft.com/office/drawing/2015/06/chart">
            <c:ext xmlns:c16="http://schemas.microsoft.com/office/drawing/2014/chart" uri="{C3380CC4-5D6E-409C-BE32-E72D297353CC}">
              <c16:uniqueId val="{00000001-7F1F-4A57-A3CC-BB04E3444B91}"/>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43.968375640857737</c:v>
                </c:pt>
                <c:pt idx="1">
                  <c:v>44.214182279874031</c:v>
                </c:pt>
                <c:pt idx="2">
                  <c:v>44.370204184471952</c:v>
                </c:pt>
                <c:pt idx="3">
                  <c:v>44.517468316233895</c:v>
                </c:pt>
                <c:pt idx="4">
                  <c:v>44.510114997378565</c:v>
                </c:pt>
                <c:pt idx="5">
                  <c:v>44.693791498484622</c:v>
                </c:pt>
                <c:pt idx="6">
                  <c:v>44.748942793438253</c:v>
                </c:pt>
                <c:pt idx="7">
                  <c:v>44.803322024216179</c:v>
                </c:pt>
                <c:pt idx="8">
                  <c:v>44.734770412108695</c:v>
                </c:pt>
                <c:pt idx="9">
                  <c:v>44.905348710412831</c:v>
                </c:pt>
                <c:pt idx="10">
                  <c:v>44.965707983899129</c:v>
                </c:pt>
                <c:pt idx="11">
                  <c:v>45.029587025369324</c:v>
                </c:pt>
                <c:pt idx="12">
                  <c:v>44.969010138864093</c:v>
                </c:pt>
                <c:pt idx="13">
                  <c:v>45.144435884092829</c:v>
                </c:pt>
                <c:pt idx="14">
                  <c:v>45.193993968245707</c:v>
                </c:pt>
                <c:pt idx="15">
                  <c:v>45.244493508492717</c:v>
                </c:pt>
                <c:pt idx="16">
                  <c:v>45.17164388833551</c:v>
                </c:pt>
                <c:pt idx="17">
                  <c:v>45.3481118016295</c:v>
                </c:pt>
                <c:pt idx="18">
                  <c:v>45.405718688653138</c:v>
                </c:pt>
                <c:pt idx="19">
                  <c:v>45.465295888112593</c:v>
                </c:pt>
                <c:pt idx="20">
                  <c:v>45.404104747729463</c:v>
                </c:pt>
                <c:pt idx="21">
                  <c:v>45.59067456966698</c:v>
                </c:pt>
                <c:pt idx="22">
                  <c:v>45.656502779360544</c:v>
                </c:pt>
                <c:pt idx="23">
                  <c:v>45.723929555709752</c:v>
                </c:pt>
                <c:pt idx="24">
                  <c:v>45.669639130028997</c:v>
                </c:pt>
              </c:numCache>
            </c:numRef>
          </c:val>
          <c:extLst xmlns:c16r2="http://schemas.microsoft.com/office/drawing/2015/06/chart">
            <c:ext xmlns:c16="http://schemas.microsoft.com/office/drawing/2014/chart" uri="{C3380CC4-5D6E-409C-BE32-E72D297353CC}">
              <c16:uniqueId val="{00000002-7F1F-4A57-A3CC-BB04E3444B91}"/>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45.59</c:v>
                </c:pt>
                <c:pt idx="1">
                  <c:v>45.59</c:v>
                </c:pt>
                <c:pt idx="2">
                  <c:v>45.59</c:v>
                </c:pt>
                <c:pt idx="3">
                  <c:v>45.59</c:v>
                </c:pt>
                <c:pt idx="4">
                  <c:v>45.59</c:v>
                </c:pt>
                <c:pt idx="5">
                  <c:v>45.59</c:v>
                </c:pt>
                <c:pt idx="6">
                  <c:v>45.59</c:v>
                </c:pt>
                <c:pt idx="7">
                  <c:v>45.59</c:v>
                </c:pt>
                <c:pt idx="8">
                  <c:v>45.59</c:v>
                </c:pt>
                <c:pt idx="9">
                  <c:v>45.59</c:v>
                </c:pt>
                <c:pt idx="10">
                  <c:v>45.59</c:v>
                </c:pt>
                <c:pt idx="11">
                  <c:v>45.59</c:v>
                </c:pt>
                <c:pt idx="12">
                  <c:v>45.59</c:v>
                </c:pt>
                <c:pt idx="13">
                  <c:v>45.59</c:v>
                </c:pt>
                <c:pt idx="14">
                  <c:v>45.59</c:v>
                </c:pt>
                <c:pt idx="15">
                  <c:v>45.59</c:v>
                </c:pt>
                <c:pt idx="16">
                  <c:v>45.59</c:v>
                </c:pt>
                <c:pt idx="17">
                  <c:v>45.59</c:v>
                </c:pt>
                <c:pt idx="18">
                  <c:v>45.59</c:v>
                </c:pt>
                <c:pt idx="19">
                  <c:v>45.59</c:v>
                </c:pt>
                <c:pt idx="20">
                  <c:v>45.59</c:v>
                </c:pt>
                <c:pt idx="21">
                  <c:v>45.59</c:v>
                </c:pt>
                <c:pt idx="22">
                  <c:v>45.59</c:v>
                </c:pt>
                <c:pt idx="23">
                  <c:v>45.59</c:v>
                </c:pt>
                <c:pt idx="24">
                  <c:v>45.59</c:v>
                </c:pt>
              </c:numCache>
            </c:numRef>
          </c:val>
          <c:extLst xmlns:c16r2="http://schemas.microsoft.com/office/drawing/2015/06/chart">
            <c:ext xmlns:c16="http://schemas.microsoft.com/office/drawing/2014/chart" uri="{C3380CC4-5D6E-409C-BE32-E72D297353CC}">
              <c16:uniqueId val="{00000003-7F1F-4A57-A3CC-BB04E3444B91}"/>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6.7378299609601413</c:v>
                </c:pt>
                <c:pt idx="1">
                  <c:v>6.7378299609601413</c:v>
                </c:pt>
                <c:pt idx="2">
                  <c:v>6.7378299609601129</c:v>
                </c:pt>
                <c:pt idx="3">
                  <c:v>6.7378299609601129</c:v>
                </c:pt>
                <c:pt idx="4">
                  <c:v>6.7378299609601129</c:v>
                </c:pt>
                <c:pt idx="5">
                  <c:v>6.7378299609601129</c:v>
                </c:pt>
                <c:pt idx="6">
                  <c:v>6.7378299609601413</c:v>
                </c:pt>
                <c:pt idx="7">
                  <c:v>6.7378299609601413</c:v>
                </c:pt>
                <c:pt idx="8">
                  <c:v>6.7378299609601697</c:v>
                </c:pt>
                <c:pt idx="9">
                  <c:v>6.7378299609601413</c:v>
                </c:pt>
                <c:pt idx="10">
                  <c:v>6.7378299609601413</c:v>
                </c:pt>
                <c:pt idx="11">
                  <c:v>6.7378299609601129</c:v>
                </c:pt>
                <c:pt idx="12">
                  <c:v>6.7378299609601129</c:v>
                </c:pt>
                <c:pt idx="13">
                  <c:v>6.7378299609600845</c:v>
                </c:pt>
                <c:pt idx="14">
                  <c:v>6.7378299609601129</c:v>
                </c:pt>
                <c:pt idx="15">
                  <c:v>6.7378299609601413</c:v>
                </c:pt>
                <c:pt idx="16">
                  <c:v>6.7378299609601413</c:v>
                </c:pt>
                <c:pt idx="17">
                  <c:v>6.7378299609601413</c:v>
                </c:pt>
                <c:pt idx="18">
                  <c:v>6.7378299609601129</c:v>
                </c:pt>
                <c:pt idx="19">
                  <c:v>6.7378299609601129</c:v>
                </c:pt>
                <c:pt idx="20">
                  <c:v>6.7378299609601413</c:v>
                </c:pt>
                <c:pt idx="21">
                  <c:v>6.7378299609601129</c:v>
                </c:pt>
                <c:pt idx="22">
                  <c:v>6.7378299609601413</c:v>
                </c:pt>
                <c:pt idx="23">
                  <c:v>6.7378299609601129</c:v>
                </c:pt>
                <c:pt idx="24">
                  <c:v>6.7378299609601413</c:v>
                </c:pt>
              </c:numCache>
            </c:numRef>
          </c:val>
          <c:extLst xmlns:c16r2="http://schemas.microsoft.com/office/drawing/2015/06/chart">
            <c:ext xmlns:c16="http://schemas.microsoft.com/office/drawing/2014/chart" uri="{C3380CC4-5D6E-409C-BE32-E72D297353CC}">
              <c16:uniqueId val="{00000004-7F1F-4A57-A3CC-BB04E3444B91}"/>
            </c:ext>
          </c:extLst>
        </c:ser>
        <c:dLbls>
          <c:showLegendKey val="0"/>
          <c:showVal val="0"/>
          <c:showCatName val="0"/>
          <c:showSerName val="0"/>
          <c:showPercent val="0"/>
          <c:showBubbleSize val="0"/>
        </c:dLbls>
        <c:axId val="321381592"/>
        <c:axId val="321381200"/>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summary'!$H$5:$AF$5</c:f>
              <c:numCache>
                <c:formatCode>0.00</c:formatCode>
                <c:ptCount val="25"/>
                <c:pt idx="0">
                  <c:v>239.63256465707443</c:v>
                </c:pt>
                <c:pt idx="1">
                  <c:v>236.4992313237411</c:v>
                </c:pt>
                <c:pt idx="2">
                  <c:v>233.36589799040775</c:v>
                </c:pt>
                <c:pt idx="3">
                  <c:v>230.23256465707442</c:v>
                </c:pt>
                <c:pt idx="4">
                  <c:v>227.09923132374109</c:v>
                </c:pt>
                <c:pt idx="5">
                  <c:v>223.96589799040777</c:v>
                </c:pt>
                <c:pt idx="6">
                  <c:v>220.83256465707441</c:v>
                </c:pt>
                <c:pt idx="7">
                  <c:v>217.69923132374109</c:v>
                </c:pt>
                <c:pt idx="8">
                  <c:v>214.56589799040776</c:v>
                </c:pt>
                <c:pt idx="9">
                  <c:v>211.43256465707441</c:v>
                </c:pt>
                <c:pt idx="10">
                  <c:v>171.08256465707444</c:v>
                </c:pt>
                <c:pt idx="11">
                  <c:v>170.29923132374108</c:v>
                </c:pt>
                <c:pt idx="12">
                  <c:v>169.51589799040775</c:v>
                </c:pt>
                <c:pt idx="13">
                  <c:v>168.73256465707442</c:v>
                </c:pt>
                <c:pt idx="14">
                  <c:v>167.94923132374109</c:v>
                </c:pt>
                <c:pt idx="15">
                  <c:v>162.16589799040776</c:v>
                </c:pt>
                <c:pt idx="16">
                  <c:v>161.38256465707443</c:v>
                </c:pt>
                <c:pt idx="17">
                  <c:v>160.59923132374109</c:v>
                </c:pt>
                <c:pt idx="18">
                  <c:v>159.81589799040776</c:v>
                </c:pt>
                <c:pt idx="19">
                  <c:v>159.03256465707443</c:v>
                </c:pt>
                <c:pt idx="20">
                  <c:v>158.2492313237411</c:v>
                </c:pt>
                <c:pt idx="21">
                  <c:v>157.46589799040777</c:v>
                </c:pt>
                <c:pt idx="22">
                  <c:v>156.68256465707441</c:v>
                </c:pt>
                <c:pt idx="23">
                  <c:v>155.89923132374111</c:v>
                </c:pt>
                <c:pt idx="24">
                  <c:v>155.11589799040775</c:v>
                </c:pt>
              </c:numCache>
            </c:numRef>
          </c:val>
          <c:smooth val="0"/>
          <c:extLst xmlns:c16r2="http://schemas.microsoft.com/office/drawing/2015/06/chart">
            <c:ext xmlns:c16="http://schemas.microsoft.com/office/drawing/2014/chart" uri="{C3380CC4-5D6E-409C-BE32-E72D297353CC}">
              <c16:uniqueId val="{00000005-7F1F-4A57-A3CC-BB04E3444B91}"/>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238.86889094088073</c:v>
                </c:pt>
                <c:pt idx="1">
                  <c:v>238.83092370006915</c:v>
                </c:pt>
                <c:pt idx="2">
                  <c:v>239.36201834317046</c:v>
                </c:pt>
                <c:pt idx="3">
                  <c:v>239.73404018042612</c:v>
                </c:pt>
                <c:pt idx="4">
                  <c:v>240.19438598960878</c:v>
                </c:pt>
                <c:pt idx="5">
                  <c:v>238.80797433145105</c:v>
                </c:pt>
                <c:pt idx="6">
                  <c:v>239.18181512478458</c:v>
                </c:pt>
                <c:pt idx="7">
                  <c:v>239.94318989554245</c:v>
                </c:pt>
                <c:pt idx="8">
                  <c:v>240.55850926924535</c:v>
                </c:pt>
                <c:pt idx="9">
                  <c:v>241.31588073054539</c:v>
                </c:pt>
                <c:pt idx="10">
                  <c:v>241.88482347205792</c:v>
                </c:pt>
                <c:pt idx="11">
                  <c:v>241.99550135094535</c:v>
                </c:pt>
                <c:pt idx="12">
                  <c:v>242.3239918284138</c:v>
                </c:pt>
                <c:pt idx="13">
                  <c:v>242.68853622725152</c:v>
                </c:pt>
                <c:pt idx="14">
                  <c:v>242.71328837692786</c:v>
                </c:pt>
                <c:pt idx="15">
                  <c:v>243.31325782297736</c:v>
                </c:pt>
                <c:pt idx="16">
                  <c:v>243.63607704422986</c:v>
                </c:pt>
                <c:pt idx="17">
                  <c:v>244.48408855919925</c:v>
                </c:pt>
                <c:pt idx="18">
                  <c:v>244.72470540815473</c:v>
                </c:pt>
                <c:pt idx="19">
                  <c:v>245.3961809125914</c:v>
                </c:pt>
                <c:pt idx="20">
                  <c:v>245.75613752435964</c:v>
                </c:pt>
                <c:pt idx="21">
                  <c:v>245.91842201903157</c:v>
                </c:pt>
                <c:pt idx="22">
                  <c:v>246.88422447234561</c:v>
                </c:pt>
                <c:pt idx="23">
                  <c:v>247.2748680190121</c:v>
                </c:pt>
                <c:pt idx="24">
                  <c:v>247.81135469186165</c:v>
                </c:pt>
              </c:numCache>
            </c:numRef>
          </c:val>
          <c:smooth val="0"/>
          <c:extLst xmlns:c16r2="http://schemas.microsoft.com/office/drawing/2015/06/chart">
            <c:ext xmlns:c16="http://schemas.microsoft.com/office/drawing/2014/chart" uri="{C3380CC4-5D6E-409C-BE32-E72D297353CC}">
              <c16:uniqueId val="{00000006-7F1F-4A57-A3CC-BB04E3444B91}"/>
            </c:ext>
          </c:extLst>
        </c:ser>
        <c:dLbls>
          <c:showLegendKey val="0"/>
          <c:showVal val="0"/>
          <c:showCatName val="0"/>
          <c:showSerName val="0"/>
          <c:showPercent val="0"/>
          <c:showBubbleSize val="0"/>
        </c:dLbls>
        <c:marker val="1"/>
        <c:smooth val="0"/>
        <c:axId val="321381592"/>
        <c:axId val="321381200"/>
      </c:lineChart>
      <c:catAx>
        <c:axId val="321381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321381200"/>
        <c:crosses val="autoZero"/>
        <c:auto val="1"/>
        <c:lblAlgn val="ctr"/>
        <c:lblOffset val="100"/>
        <c:tickLblSkip val="2"/>
        <c:tickMarkSkip val="1"/>
        <c:noMultiLvlLbl val="0"/>
      </c:catAx>
      <c:valAx>
        <c:axId val="321381200"/>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93E-2"/>
              <c:y val="0.398585287336320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1381592"/>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585"/>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61"/>
          <c:y val="3.1007826724362173E-2"/>
        </c:manualLayout>
      </c:layout>
      <c:overlay val="0"/>
      <c:spPr>
        <a:noFill/>
        <a:ln w="25400">
          <a:noFill/>
        </a:ln>
      </c:spPr>
    </c:title>
    <c:autoTitleDeleted val="0"/>
    <c:plotArea>
      <c:layout>
        <c:manualLayout>
          <c:layoutTarget val="inner"/>
          <c:xMode val="edge"/>
          <c:yMode val="edge"/>
          <c:x val="7.3073946134444595E-2"/>
          <c:y val="0.13443854749105721"/>
          <c:w val="0.89767565444686215"/>
          <c:h val="0.5966861559877048"/>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66.935689194268349</c:v>
                </c:pt>
                <c:pt idx="1">
                  <c:v>87.609592194790821</c:v>
                </c:pt>
                <c:pt idx="2">
                  <c:v>104.87117080160458</c:v>
                </c:pt>
                <c:pt idx="3">
                  <c:v>117.02181294678215</c:v>
                </c:pt>
                <c:pt idx="4">
                  <c:v>129.21266186799474</c:v>
                </c:pt>
                <c:pt idx="5">
                  <c:v>129.79699472600524</c:v>
                </c:pt>
                <c:pt idx="6">
                  <c:v>130.42346983687119</c:v>
                </c:pt>
                <c:pt idx="7">
                  <c:v>131.02684989361538</c:v>
                </c:pt>
                <c:pt idx="8">
                  <c:v>131.66809996074406</c:v>
                </c:pt>
                <c:pt idx="9">
                  <c:v>132.30429785750175</c:v>
                </c:pt>
                <c:pt idx="10">
                  <c:v>132.68521063200927</c:v>
                </c:pt>
                <c:pt idx="11">
                  <c:v>133.03309879750259</c:v>
                </c:pt>
                <c:pt idx="12">
                  <c:v>133.38227322169618</c:v>
                </c:pt>
                <c:pt idx="13">
                  <c:v>133.7838757135905</c:v>
                </c:pt>
                <c:pt idx="14">
                  <c:v>134.17887742282187</c:v>
                </c:pt>
                <c:pt idx="15">
                  <c:v>134.70853749902136</c:v>
                </c:pt>
                <c:pt idx="16">
                  <c:v>135.25952811605316</c:v>
                </c:pt>
                <c:pt idx="17">
                  <c:v>135.73647912448206</c:v>
                </c:pt>
                <c:pt idx="18">
                  <c:v>136.17875573727648</c:v>
                </c:pt>
                <c:pt idx="19">
                  <c:v>136.62952801925621</c:v>
                </c:pt>
                <c:pt idx="20">
                  <c:v>137.10069772650846</c:v>
                </c:pt>
                <c:pt idx="21">
                  <c:v>137.83920279259951</c:v>
                </c:pt>
                <c:pt idx="22">
                  <c:v>138.17797818505451</c:v>
                </c:pt>
                <c:pt idx="23">
                  <c:v>138.65160160258117</c:v>
                </c:pt>
                <c:pt idx="24">
                  <c:v>138.88889558994427</c:v>
                </c:pt>
              </c:numCache>
            </c:numRef>
          </c:val>
          <c:extLst xmlns:c16r2="http://schemas.microsoft.com/office/drawing/2015/06/chart">
            <c:ext xmlns:c16="http://schemas.microsoft.com/office/drawing/2014/chart" uri="{C3380CC4-5D6E-409C-BE32-E72D297353CC}">
              <c16:uniqueId val="{00000000-02F0-401A-B3B7-5E3EF0FE26CF}"/>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summary'!$H$9:$AF$9</c:f>
              <c:numCache>
                <c:formatCode>0.00</c:formatCode>
                <c:ptCount val="25"/>
                <c:pt idx="0">
                  <c:v>66.904937300764828</c:v>
                </c:pt>
                <c:pt idx="1">
                  <c:v>44.577212348805503</c:v>
                </c:pt>
                <c:pt idx="2">
                  <c:v>25.928951638993706</c:v>
                </c:pt>
                <c:pt idx="3">
                  <c:v>12.912981045484116</c:v>
                </c:pt>
                <c:pt idx="4">
                  <c:v>-7.9936057773011271E-15</c:v>
                </c:pt>
                <c:pt idx="5">
                  <c:v>0</c:v>
                </c:pt>
                <c:pt idx="6">
                  <c:v>7.1054273576010019E-15</c:v>
                </c:pt>
                <c:pt idx="7">
                  <c:v>0</c:v>
                </c:pt>
                <c:pt idx="8">
                  <c:v>0</c:v>
                </c:pt>
                <c:pt idx="9">
                  <c:v>1.2434497875801753E-14</c:v>
                </c:pt>
                <c:pt idx="10">
                  <c:v>0</c:v>
                </c:pt>
                <c:pt idx="11">
                  <c:v>0</c:v>
                </c:pt>
                <c:pt idx="12">
                  <c:v>7.1054273576010019E-15</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1-02F0-401A-B3B7-5E3EF0FE26CF}"/>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43.968375640857737</c:v>
                </c:pt>
                <c:pt idx="1">
                  <c:v>44.214182279874031</c:v>
                </c:pt>
                <c:pt idx="2">
                  <c:v>44.370204184471952</c:v>
                </c:pt>
                <c:pt idx="3">
                  <c:v>44.517468316233895</c:v>
                </c:pt>
                <c:pt idx="4">
                  <c:v>44.510114997378565</c:v>
                </c:pt>
                <c:pt idx="5">
                  <c:v>44.693791498484622</c:v>
                </c:pt>
                <c:pt idx="6">
                  <c:v>44.748942793438253</c:v>
                </c:pt>
                <c:pt idx="7">
                  <c:v>44.803322024216179</c:v>
                </c:pt>
                <c:pt idx="8">
                  <c:v>44.734770412108695</c:v>
                </c:pt>
                <c:pt idx="9">
                  <c:v>44.905348710412831</c:v>
                </c:pt>
                <c:pt idx="10">
                  <c:v>44.965707983899129</c:v>
                </c:pt>
                <c:pt idx="11">
                  <c:v>45.029587025369324</c:v>
                </c:pt>
                <c:pt idx="12">
                  <c:v>44.969010138864093</c:v>
                </c:pt>
                <c:pt idx="13">
                  <c:v>45.144435884092829</c:v>
                </c:pt>
                <c:pt idx="14">
                  <c:v>45.193993968245707</c:v>
                </c:pt>
                <c:pt idx="15">
                  <c:v>45.244493508492717</c:v>
                </c:pt>
                <c:pt idx="16">
                  <c:v>45.17164388833551</c:v>
                </c:pt>
                <c:pt idx="17">
                  <c:v>45.3481118016295</c:v>
                </c:pt>
                <c:pt idx="18">
                  <c:v>45.405718688653138</c:v>
                </c:pt>
                <c:pt idx="19">
                  <c:v>45.465295888112593</c:v>
                </c:pt>
                <c:pt idx="20">
                  <c:v>45.404104747729463</c:v>
                </c:pt>
                <c:pt idx="21">
                  <c:v>45.59067456966698</c:v>
                </c:pt>
                <c:pt idx="22">
                  <c:v>45.656502779360544</c:v>
                </c:pt>
                <c:pt idx="23">
                  <c:v>45.723929555709752</c:v>
                </c:pt>
                <c:pt idx="24">
                  <c:v>45.669639130028997</c:v>
                </c:pt>
              </c:numCache>
            </c:numRef>
          </c:val>
          <c:extLst xmlns:c16r2="http://schemas.microsoft.com/office/drawing/2015/06/chart">
            <c:ext xmlns:c16="http://schemas.microsoft.com/office/drawing/2014/chart" uri="{C3380CC4-5D6E-409C-BE32-E72D297353CC}">
              <c16:uniqueId val="{00000002-02F0-401A-B3B7-5E3EF0FE26CF}"/>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45.477908826758565</c:v>
                </c:pt>
                <c:pt idx="1">
                  <c:v>45.325035042829661</c:v>
                </c:pt>
                <c:pt idx="2">
                  <c:v>44.69</c:v>
                </c:pt>
                <c:pt idx="3">
                  <c:v>42.2</c:v>
                </c:pt>
                <c:pt idx="4">
                  <c:v>39.58</c:v>
                </c:pt>
                <c:pt idx="5">
                  <c:v>37.619999999999997</c:v>
                </c:pt>
                <c:pt idx="6">
                  <c:v>36.625749999999996</c:v>
                </c:pt>
                <c:pt idx="7">
                  <c:v>35.631499999999996</c:v>
                </c:pt>
                <c:pt idx="8">
                  <c:v>34.637249999999995</c:v>
                </c:pt>
                <c:pt idx="9">
                  <c:v>33.643000000000001</c:v>
                </c:pt>
                <c:pt idx="10">
                  <c:v>32.633710000000001</c:v>
                </c:pt>
                <c:pt idx="11">
                  <c:v>31.624420000000001</c:v>
                </c:pt>
                <c:pt idx="12">
                  <c:v>30.615130000000001</c:v>
                </c:pt>
                <c:pt idx="13">
                  <c:v>29.605840000000001</c:v>
                </c:pt>
                <c:pt idx="14">
                  <c:v>28.596550000000001</c:v>
                </c:pt>
                <c:pt idx="15">
                  <c:v>28.024619000000001</c:v>
                </c:pt>
                <c:pt idx="16">
                  <c:v>27.452688000000002</c:v>
                </c:pt>
                <c:pt idx="17">
                  <c:v>26.880757000000003</c:v>
                </c:pt>
                <c:pt idx="18">
                  <c:v>26.308826000000003</c:v>
                </c:pt>
                <c:pt idx="19">
                  <c:v>25.736895000000004</c:v>
                </c:pt>
                <c:pt idx="20">
                  <c:v>25.2221571</c:v>
                </c:pt>
                <c:pt idx="21">
                  <c:v>24.707419199999997</c:v>
                </c:pt>
                <c:pt idx="22">
                  <c:v>24.192681300000004</c:v>
                </c:pt>
                <c:pt idx="23">
                  <c:v>23.6779434</c:v>
                </c:pt>
                <c:pt idx="24">
                  <c:v>23.1632055</c:v>
                </c:pt>
              </c:numCache>
            </c:numRef>
          </c:val>
          <c:extLst xmlns:c16r2="http://schemas.microsoft.com/office/drawing/2015/06/chart">
            <c:ext xmlns:c16="http://schemas.microsoft.com/office/drawing/2014/chart" uri="{C3380CC4-5D6E-409C-BE32-E72D297353CC}">
              <c16:uniqueId val="{00000003-02F0-401A-B3B7-5E3EF0FE26CF}"/>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6.7378299609601271</c:v>
                </c:pt>
                <c:pt idx="1">
                  <c:v>6.7378299609601342</c:v>
                </c:pt>
                <c:pt idx="2">
                  <c:v>6.7378299609601129</c:v>
                </c:pt>
                <c:pt idx="3">
                  <c:v>6.7378299609600987</c:v>
                </c:pt>
                <c:pt idx="4">
                  <c:v>6.7378299609601271</c:v>
                </c:pt>
                <c:pt idx="5">
                  <c:v>6.7378299609601484</c:v>
                </c:pt>
                <c:pt idx="6">
                  <c:v>6.7378299609601271</c:v>
                </c:pt>
                <c:pt idx="7">
                  <c:v>6.7378299609601342</c:v>
                </c:pt>
                <c:pt idx="8">
                  <c:v>6.7378299609601413</c:v>
                </c:pt>
                <c:pt idx="9">
                  <c:v>6.7378299609601129</c:v>
                </c:pt>
                <c:pt idx="10">
                  <c:v>6.73782996096012</c:v>
                </c:pt>
                <c:pt idx="11">
                  <c:v>6.7378299609601271</c:v>
                </c:pt>
                <c:pt idx="12">
                  <c:v>6.7378299609601342</c:v>
                </c:pt>
                <c:pt idx="13">
                  <c:v>6.7378299609601129</c:v>
                </c:pt>
                <c:pt idx="14">
                  <c:v>6.73782996096012</c:v>
                </c:pt>
                <c:pt idx="15">
                  <c:v>6.7378299609601129</c:v>
                </c:pt>
                <c:pt idx="16">
                  <c:v>6.7378299609601058</c:v>
                </c:pt>
                <c:pt idx="17">
                  <c:v>6.7378299609600987</c:v>
                </c:pt>
                <c:pt idx="18">
                  <c:v>6.73782996096012</c:v>
                </c:pt>
                <c:pt idx="19">
                  <c:v>6.7378299609601413</c:v>
                </c:pt>
                <c:pt idx="20">
                  <c:v>6.7378299609601164</c:v>
                </c:pt>
                <c:pt idx="21">
                  <c:v>6.73782996096012</c:v>
                </c:pt>
                <c:pt idx="22">
                  <c:v>6.7378299609601129</c:v>
                </c:pt>
                <c:pt idx="23">
                  <c:v>6.7378299609601164</c:v>
                </c:pt>
                <c:pt idx="24">
                  <c:v>6.7378299609601449</c:v>
                </c:pt>
              </c:numCache>
            </c:numRef>
          </c:val>
          <c:extLst xmlns:c16r2="http://schemas.microsoft.com/office/drawing/2015/06/chart">
            <c:ext xmlns:c16="http://schemas.microsoft.com/office/drawing/2014/chart" uri="{C3380CC4-5D6E-409C-BE32-E72D297353CC}">
              <c16:uniqueId val="{00000004-02F0-401A-B3B7-5E3EF0FE26CF}"/>
            </c:ext>
          </c:extLst>
        </c:ser>
        <c:dLbls>
          <c:showLegendKey val="0"/>
          <c:showVal val="0"/>
          <c:showCatName val="0"/>
          <c:showSerName val="0"/>
          <c:showPercent val="0"/>
          <c:showBubbleSize val="0"/>
        </c:dLbls>
        <c:axId val="321379632"/>
        <c:axId val="321380024"/>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summary'!$H$6:$AF$6</c:f>
              <c:numCache>
                <c:formatCode>0.00</c:formatCode>
                <c:ptCount val="25"/>
                <c:pt idx="0">
                  <c:v>239.63256465707443</c:v>
                </c:pt>
                <c:pt idx="1">
                  <c:v>236.4992313237411</c:v>
                </c:pt>
                <c:pt idx="2">
                  <c:v>233.36589799040775</c:v>
                </c:pt>
                <c:pt idx="3">
                  <c:v>230.23256465707442</c:v>
                </c:pt>
                <c:pt idx="4">
                  <c:v>227.09923132374109</c:v>
                </c:pt>
                <c:pt idx="5">
                  <c:v>223.96589799040777</c:v>
                </c:pt>
                <c:pt idx="6">
                  <c:v>245.83256465707441</c:v>
                </c:pt>
                <c:pt idx="7">
                  <c:v>242.69923132374109</c:v>
                </c:pt>
                <c:pt idx="8">
                  <c:v>239.56589799040776</c:v>
                </c:pt>
                <c:pt idx="9">
                  <c:v>236.43256465707441</c:v>
                </c:pt>
                <c:pt idx="10">
                  <c:v>256.08256465707444</c:v>
                </c:pt>
                <c:pt idx="11">
                  <c:v>255.29923132374108</c:v>
                </c:pt>
                <c:pt idx="12">
                  <c:v>254.51589799040775</c:v>
                </c:pt>
                <c:pt idx="13">
                  <c:v>253.73256465707442</c:v>
                </c:pt>
                <c:pt idx="14">
                  <c:v>252.94923132374109</c:v>
                </c:pt>
                <c:pt idx="15">
                  <c:v>247.16589799040776</c:v>
                </c:pt>
                <c:pt idx="16">
                  <c:v>246.38256465707443</c:v>
                </c:pt>
                <c:pt idx="17">
                  <c:v>245.59923132374109</c:v>
                </c:pt>
                <c:pt idx="18">
                  <c:v>244.81589799040776</c:v>
                </c:pt>
                <c:pt idx="19">
                  <c:v>244.03256465707443</c:v>
                </c:pt>
                <c:pt idx="20">
                  <c:v>243.2492313237411</c:v>
                </c:pt>
                <c:pt idx="21">
                  <c:v>242.46589799040777</c:v>
                </c:pt>
                <c:pt idx="22">
                  <c:v>241.68256465707441</c:v>
                </c:pt>
                <c:pt idx="23">
                  <c:v>240.89923132374111</c:v>
                </c:pt>
                <c:pt idx="24">
                  <c:v>240.11589799040775</c:v>
                </c:pt>
              </c:numCache>
            </c:numRef>
          </c:val>
          <c:smooth val="0"/>
          <c:extLst xmlns:c16r2="http://schemas.microsoft.com/office/drawing/2015/06/chart">
            <c:ext xmlns:c16="http://schemas.microsoft.com/office/drawing/2014/chart" uri="{C3380CC4-5D6E-409C-BE32-E72D297353CC}">
              <c16:uniqueId val="{00000005-02F0-401A-B3B7-5E3EF0FE26CF}"/>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236.83783676763929</c:v>
                </c:pt>
                <c:pt idx="1">
                  <c:v>234.7880205188988</c:v>
                </c:pt>
                <c:pt idx="2">
                  <c:v>233.03690673917043</c:v>
                </c:pt>
                <c:pt idx="3">
                  <c:v>229.80014681842607</c:v>
                </c:pt>
                <c:pt idx="4">
                  <c:v>226.59069884926353</c:v>
                </c:pt>
                <c:pt idx="5">
                  <c:v>223.50015353504065</c:v>
                </c:pt>
                <c:pt idx="6">
                  <c:v>223.12458812032119</c:v>
                </c:pt>
                <c:pt idx="7">
                  <c:v>223.11713262523634</c:v>
                </c:pt>
                <c:pt idx="8">
                  <c:v>222.96301846756757</c:v>
                </c:pt>
                <c:pt idx="9">
                  <c:v>222.93098547741454</c:v>
                </c:pt>
                <c:pt idx="10">
                  <c:v>222.7156816630158</c:v>
                </c:pt>
                <c:pt idx="11">
                  <c:v>222.04209958289925</c:v>
                </c:pt>
                <c:pt idx="12">
                  <c:v>221.57592789868147</c:v>
                </c:pt>
                <c:pt idx="13">
                  <c:v>221.22081910987342</c:v>
                </c:pt>
                <c:pt idx="14">
                  <c:v>220.51461101854741</c:v>
                </c:pt>
                <c:pt idx="15">
                  <c:v>220.82013418173992</c:v>
                </c:pt>
                <c:pt idx="16">
                  <c:v>220.83663757724864</c:v>
                </c:pt>
                <c:pt idx="17">
                  <c:v>221.31138973054053</c:v>
                </c:pt>
                <c:pt idx="18">
                  <c:v>221.16881080517277</c:v>
                </c:pt>
                <c:pt idx="19">
                  <c:v>221.43797641426283</c:v>
                </c:pt>
                <c:pt idx="20">
                  <c:v>221.47165157404373</c:v>
                </c:pt>
                <c:pt idx="21">
                  <c:v>221.57152293552704</c:v>
                </c:pt>
                <c:pt idx="22">
                  <c:v>222.06416619986391</c:v>
                </c:pt>
                <c:pt idx="23">
                  <c:v>222.11394378171255</c:v>
                </c:pt>
                <c:pt idx="24">
                  <c:v>222.04901970382852</c:v>
                </c:pt>
              </c:numCache>
            </c:numRef>
          </c:val>
          <c:smooth val="0"/>
          <c:extLst xmlns:c16r2="http://schemas.microsoft.com/office/drawing/2015/06/chart">
            <c:ext xmlns:c16="http://schemas.microsoft.com/office/drawing/2014/chart" uri="{C3380CC4-5D6E-409C-BE32-E72D297353CC}">
              <c16:uniqueId val="{00000006-02F0-401A-B3B7-5E3EF0FE26CF}"/>
            </c:ext>
          </c:extLst>
        </c:ser>
        <c:dLbls>
          <c:showLegendKey val="0"/>
          <c:showVal val="0"/>
          <c:showCatName val="0"/>
          <c:showSerName val="0"/>
          <c:showPercent val="0"/>
          <c:showBubbleSize val="0"/>
        </c:dLbls>
        <c:marker val="1"/>
        <c:smooth val="0"/>
        <c:axId val="321379632"/>
        <c:axId val="321380024"/>
      </c:lineChart>
      <c:catAx>
        <c:axId val="32137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21380024"/>
        <c:crosses val="autoZero"/>
        <c:auto val="1"/>
        <c:lblAlgn val="ctr"/>
        <c:lblOffset val="100"/>
        <c:tickLblSkip val="2"/>
        <c:tickMarkSkip val="1"/>
        <c:noMultiLvlLbl val="0"/>
      </c:catAx>
      <c:valAx>
        <c:axId val="321380024"/>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321379632"/>
        <c:crosses val="autoZero"/>
        <c:crossBetween val="midCat"/>
      </c:valAx>
      <c:spPr>
        <a:noFill/>
        <a:ln w="12700">
          <a:solidFill>
            <a:srgbClr val="808080"/>
          </a:solidFill>
          <a:prstDash val="solid"/>
        </a:ln>
      </c:spPr>
    </c:plotArea>
    <c:legend>
      <c:legendPos val="b"/>
      <c:layout>
        <c:manualLayout>
          <c:xMode val="edge"/>
          <c:yMode val="edge"/>
          <c:x val="0.19160461976251572"/>
          <c:y val="0.8535580838704635"/>
          <c:w val="0.65132029756728005"/>
          <c:h val="0.12691795037943177"/>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30</xdr:row>
      <xdr:rowOff>55418</xdr:rowOff>
    </xdr:from>
    <xdr:to>
      <xdr:col>19</xdr:col>
      <xdr:colOff>303414</xdr:colOff>
      <xdr:row>57</xdr:row>
      <xdr:rowOff>63037</xdr:rowOff>
    </xdr:to>
    <xdr:graphicFrame macro="">
      <xdr:nvGraphicFramePr>
        <xdr:cNvPr id="2" name="Chart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65</xdr:row>
      <xdr:rowOff>69273</xdr:rowOff>
    </xdr:from>
    <xdr:to>
      <xdr:col>19</xdr:col>
      <xdr:colOff>95596</xdr:colOff>
      <xdr:row>93</xdr:row>
      <xdr:rowOff>57496</xdr:rowOff>
    </xdr:to>
    <xdr:graphicFrame macro="">
      <xdr:nvGraphicFramePr>
        <xdr:cNvPr id="3" name="Chart 13">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Strategic%20Grid%20public%20v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Nottingham%20public%20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109">
          <cell r="C1109" t="str">
            <v>GW</v>
          </cell>
        </row>
        <row r="1110">
          <cell r="C1110" t="str">
            <v>SW:River</v>
          </cell>
        </row>
        <row r="1111">
          <cell r="C1111" t="str">
            <v>SW:Reservoir</v>
          </cell>
        </row>
        <row r="1112">
          <cell r="C1112"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032">
          <cell r="C1032" t="str">
            <v>GW</v>
          </cell>
        </row>
        <row r="1033">
          <cell r="C1033" t="str">
            <v>SW:River</v>
          </cell>
        </row>
        <row r="1034">
          <cell r="C1034" t="str">
            <v>SW:Reservoir</v>
          </cell>
        </row>
        <row r="1035">
          <cell r="C1035"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zoomScale="80" zoomScaleNormal="80" workbookViewId="0">
      <selection activeCell="D18" sqref="D18"/>
    </sheetView>
  </sheetViews>
  <sheetFormatPr defaultColWidth="8.88671875" defaultRowHeight="15" x14ac:dyDescent="0.2"/>
  <cols>
    <col min="1" max="1" width="2.5546875" customWidth="1"/>
    <col min="2" max="2" width="22.5546875" customWidth="1"/>
    <col min="3" max="3" width="7.88671875" customWidth="1"/>
    <col min="4" max="4" width="79.109375" bestFit="1" customWidth="1"/>
    <col min="5" max="5" width="18.5546875" customWidth="1"/>
    <col min="6" max="6" width="17.88671875" customWidth="1"/>
    <col min="7" max="7" width="2.44140625" customWidth="1"/>
    <col min="8" max="8" width="7.5546875" customWidth="1"/>
    <col min="9" max="9" width="13.33203125" customWidth="1"/>
    <col min="10" max="10" width="2.33203125" customWidth="1"/>
    <col min="13" max="13" width="8.109375" bestFit="1" customWidth="1"/>
    <col min="257" max="257" width="2.5546875" customWidth="1"/>
    <col min="258" max="258" width="22.5546875" customWidth="1"/>
    <col min="259" max="259" width="7.88671875" customWidth="1"/>
    <col min="260" max="260" width="26.6640625" customWidth="1"/>
    <col min="261" max="261" width="18.5546875" customWidth="1"/>
    <col min="262" max="262" width="17.88671875" customWidth="1"/>
    <col min="263" max="263" width="2.44140625" customWidth="1"/>
    <col min="264" max="264" width="7.5546875" customWidth="1"/>
    <col min="265" max="265" width="13.33203125" customWidth="1"/>
    <col min="266" max="266" width="2.33203125" customWidth="1"/>
    <col min="269" max="269" width="8.109375" bestFit="1" customWidth="1"/>
    <col min="513" max="513" width="2.5546875" customWidth="1"/>
    <col min="514" max="514" width="22.5546875" customWidth="1"/>
    <col min="515" max="515" width="7.88671875" customWidth="1"/>
    <col min="516" max="516" width="26.6640625" customWidth="1"/>
    <col min="517" max="517" width="18.5546875" customWidth="1"/>
    <col min="518" max="518" width="17.88671875" customWidth="1"/>
    <col min="519" max="519" width="2.44140625" customWidth="1"/>
    <col min="520" max="520" width="7.5546875" customWidth="1"/>
    <col min="521" max="521" width="13.33203125" customWidth="1"/>
    <col min="522" max="522" width="2.33203125" customWidth="1"/>
    <col min="525" max="525" width="8.109375" bestFit="1" customWidth="1"/>
    <col min="769" max="769" width="2.5546875" customWidth="1"/>
    <col min="770" max="770" width="22.5546875" customWidth="1"/>
    <col min="771" max="771" width="7.88671875" customWidth="1"/>
    <col min="772" max="772" width="26.6640625" customWidth="1"/>
    <col min="773" max="773" width="18.5546875" customWidth="1"/>
    <col min="774" max="774" width="17.88671875" customWidth="1"/>
    <col min="775" max="775" width="2.44140625" customWidth="1"/>
    <col min="776" max="776" width="7.5546875" customWidth="1"/>
    <col min="777" max="777" width="13.33203125" customWidth="1"/>
    <col min="778" max="778" width="2.33203125" customWidth="1"/>
    <col min="781" max="781" width="8.109375" bestFit="1" customWidth="1"/>
    <col min="1025" max="1025" width="2.5546875" customWidth="1"/>
    <col min="1026" max="1026" width="22.5546875" customWidth="1"/>
    <col min="1027" max="1027" width="7.88671875" customWidth="1"/>
    <col min="1028" max="1028" width="26.6640625" customWidth="1"/>
    <col min="1029" max="1029" width="18.5546875" customWidth="1"/>
    <col min="1030" max="1030" width="17.88671875" customWidth="1"/>
    <col min="1031" max="1031" width="2.44140625" customWidth="1"/>
    <col min="1032" max="1032" width="7.5546875" customWidth="1"/>
    <col min="1033" max="1033" width="13.33203125" customWidth="1"/>
    <col min="1034" max="1034" width="2.33203125" customWidth="1"/>
    <col min="1037" max="1037" width="8.109375" bestFit="1" customWidth="1"/>
    <col min="1281" max="1281" width="2.5546875" customWidth="1"/>
    <col min="1282" max="1282" width="22.5546875" customWidth="1"/>
    <col min="1283" max="1283" width="7.88671875" customWidth="1"/>
    <col min="1284" max="1284" width="26.6640625" customWidth="1"/>
    <col min="1285" max="1285" width="18.5546875" customWidth="1"/>
    <col min="1286" max="1286" width="17.88671875" customWidth="1"/>
    <col min="1287" max="1287" width="2.44140625" customWidth="1"/>
    <col min="1288" max="1288" width="7.5546875" customWidth="1"/>
    <col min="1289" max="1289" width="13.33203125" customWidth="1"/>
    <col min="1290" max="1290" width="2.33203125" customWidth="1"/>
    <col min="1293" max="1293" width="8.109375" bestFit="1" customWidth="1"/>
    <col min="1537" max="1537" width="2.5546875" customWidth="1"/>
    <col min="1538" max="1538" width="22.5546875" customWidth="1"/>
    <col min="1539" max="1539" width="7.88671875" customWidth="1"/>
    <col min="1540" max="1540" width="26.6640625" customWidth="1"/>
    <col min="1541" max="1541" width="18.5546875" customWidth="1"/>
    <col min="1542" max="1542" width="17.88671875" customWidth="1"/>
    <col min="1543" max="1543" width="2.44140625" customWidth="1"/>
    <col min="1544" max="1544" width="7.5546875" customWidth="1"/>
    <col min="1545" max="1545" width="13.33203125" customWidth="1"/>
    <col min="1546" max="1546" width="2.33203125" customWidth="1"/>
    <col min="1549" max="1549" width="8.109375" bestFit="1" customWidth="1"/>
    <col min="1793" max="1793" width="2.5546875" customWidth="1"/>
    <col min="1794" max="1794" width="22.5546875" customWidth="1"/>
    <col min="1795" max="1795" width="7.88671875" customWidth="1"/>
    <col min="1796" max="1796" width="26.6640625" customWidth="1"/>
    <col min="1797" max="1797" width="18.5546875" customWidth="1"/>
    <col min="1798" max="1798" width="17.88671875" customWidth="1"/>
    <col min="1799" max="1799" width="2.44140625" customWidth="1"/>
    <col min="1800" max="1800" width="7.5546875" customWidth="1"/>
    <col min="1801" max="1801" width="13.33203125" customWidth="1"/>
    <col min="1802" max="1802" width="2.33203125" customWidth="1"/>
    <col min="1805" max="1805" width="8.109375" bestFit="1" customWidth="1"/>
    <col min="2049" max="2049" width="2.5546875" customWidth="1"/>
    <col min="2050" max="2050" width="22.5546875" customWidth="1"/>
    <col min="2051" max="2051" width="7.88671875" customWidth="1"/>
    <col min="2052" max="2052" width="26.6640625" customWidth="1"/>
    <col min="2053" max="2053" width="18.5546875" customWidth="1"/>
    <col min="2054" max="2054" width="17.88671875" customWidth="1"/>
    <col min="2055" max="2055" width="2.44140625" customWidth="1"/>
    <col min="2056" max="2056" width="7.5546875" customWidth="1"/>
    <col min="2057" max="2057" width="13.33203125" customWidth="1"/>
    <col min="2058" max="2058" width="2.33203125" customWidth="1"/>
    <col min="2061" max="2061" width="8.109375" bestFit="1" customWidth="1"/>
    <col min="2305" max="2305" width="2.5546875" customWidth="1"/>
    <col min="2306" max="2306" width="22.5546875" customWidth="1"/>
    <col min="2307" max="2307" width="7.88671875" customWidth="1"/>
    <col min="2308" max="2308" width="26.6640625" customWidth="1"/>
    <col min="2309" max="2309" width="18.5546875" customWidth="1"/>
    <col min="2310" max="2310" width="17.88671875" customWidth="1"/>
    <col min="2311" max="2311" width="2.44140625" customWidth="1"/>
    <col min="2312" max="2312" width="7.5546875" customWidth="1"/>
    <col min="2313" max="2313" width="13.33203125" customWidth="1"/>
    <col min="2314" max="2314" width="2.33203125" customWidth="1"/>
    <col min="2317" max="2317" width="8.109375" bestFit="1" customWidth="1"/>
    <col min="2561" max="2561" width="2.5546875" customWidth="1"/>
    <col min="2562" max="2562" width="22.5546875" customWidth="1"/>
    <col min="2563" max="2563" width="7.88671875" customWidth="1"/>
    <col min="2564" max="2564" width="26.6640625" customWidth="1"/>
    <col min="2565" max="2565" width="18.5546875" customWidth="1"/>
    <col min="2566" max="2566" width="17.88671875" customWidth="1"/>
    <col min="2567" max="2567" width="2.44140625" customWidth="1"/>
    <col min="2568" max="2568" width="7.5546875" customWidth="1"/>
    <col min="2569" max="2569" width="13.33203125" customWidth="1"/>
    <col min="2570" max="2570" width="2.33203125" customWidth="1"/>
    <col min="2573" max="2573" width="8.109375" bestFit="1" customWidth="1"/>
    <col min="2817" max="2817" width="2.5546875" customWidth="1"/>
    <col min="2818" max="2818" width="22.5546875" customWidth="1"/>
    <col min="2819" max="2819" width="7.88671875" customWidth="1"/>
    <col min="2820" max="2820" width="26.6640625" customWidth="1"/>
    <col min="2821" max="2821" width="18.5546875" customWidth="1"/>
    <col min="2822" max="2822" width="17.88671875" customWidth="1"/>
    <col min="2823" max="2823" width="2.44140625" customWidth="1"/>
    <col min="2824" max="2824" width="7.5546875" customWidth="1"/>
    <col min="2825" max="2825" width="13.33203125" customWidth="1"/>
    <col min="2826" max="2826" width="2.33203125" customWidth="1"/>
    <col min="2829" max="2829" width="8.109375" bestFit="1" customWidth="1"/>
    <col min="3073" max="3073" width="2.5546875" customWidth="1"/>
    <col min="3074" max="3074" width="22.5546875" customWidth="1"/>
    <col min="3075" max="3075" width="7.88671875" customWidth="1"/>
    <col min="3076" max="3076" width="26.6640625" customWidth="1"/>
    <col min="3077" max="3077" width="18.5546875" customWidth="1"/>
    <col min="3078" max="3078" width="17.88671875" customWidth="1"/>
    <col min="3079" max="3079" width="2.44140625" customWidth="1"/>
    <col min="3080" max="3080" width="7.5546875" customWidth="1"/>
    <col min="3081" max="3081" width="13.33203125" customWidth="1"/>
    <col min="3082" max="3082" width="2.33203125" customWidth="1"/>
    <col min="3085" max="3085" width="8.109375" bestFit="1" customWidth="1"/>
    <col min="3329" max="3329" width="2.5546875" customWidth="1"/>
    <col min="3330" max="3330" width="22.5546875" customWidth="1"/>
    <col min="3331" max="3331" width="7.88671875" customWidth="1"/>
    <col min="3332" max="3332" width="26.6640625" customWidth="1"/>
    <col min="3333" max="3333" width="18.5546875" customWidth="1"/>
    <col min="3334" max="3334" width="17.88671875" customWidth="1"/>
    <col min="3335" max="3335" width="2.44140625" customWidth="1"/>
    <col min="3336" max="3336" width="7.5546875" customWidth="1"/>
    <col min="3337" max="3337" width="13.33203125" customWidth="1"/>
    <col min="3338" max="3338" width="2.33203125" customWidth="1"/>
    <col min="3341" max="3341" width="8.109375" bestFit="1" customWidth="1"/>
    <col min="3585" max="3585" width="2.5546875" customWidth="1"/>
    <col min="3586" max="3586" width="22.5546875" customWidth="1"/>
    <col min="3587" max="3587" width="7.88671875" customWidth="1"/>
    <col min="3588" max="3588" width="26.6640625" customWidth="1"/>
    <col min="3589" max="3589" width="18.5546875" customWidth="1"/>
    <col min="3590" max="3590" width="17.88671875" customWidth="1"/>
    <col min="3591" max="3591" width="2.44140625" customWidth="1"/>
    <col min="3592" max="3592" width="7.5546875" customWidth="1"/>
    <col min="3593" max="3593" width="13.33203125" customWidth="1"/>
    <col min="3594" max="3594" width="2.33203125" customWidth="1"/>
    <col min="3597" max="3597" width="8.109375" bestFit="1" customWidth="1"/>
    <col min="3841" max="3841" width="2.5546875" customWidth="1"/>
    <col min="3842" max="3842" width="22.5546875" customWidth="1"/>
    <col min="3843" max="3843" width="7.88671875" customWidth="1"/>
    <col min="3844" max="3844" width="26.6640625" customWidth="1"/>
    <col min="3845" max="3845" width="18.5546875" customWidth="1"/>
    <col min="3846" max="3846" width="17.88671875" customWidth="1"/>
    <col min="3847" max="3847" width="2.44140625" customWidth="1"/>
    <col min="3848" max="3848" width="7.5546875" customWidth="1"/>
    <col min="3849" max="3849" width="13.33203125" customWidth="1"/>
    <col min="3850" max="3850" width="2.33203125" customWidth="1"/>
    <col min="3853" max="3853" width="8.109375" bestFit="1" customWidth="1"/>
    <col min="4097" max="4097" width="2.5546875" customWidth="1"/>
    <col min="4098" max="4098" width="22.5546875" customWidth="1"/>
    <col min="4099" max="4099" width="7.88671875" customWidth="1"/>
    <col min="4100" max="4100" width="26.6640625" customWidth="1"/>
    <col min="4101" max="4101" width="18.5546875" customWidth="1"/>
    <col min="4102" max="4102" width="17.88671875" customWidth="1"/>
    <col min="4103" max="4103" width="2.44140625" customWidth="1"/>
    <col min="4104" max="4104" width="7.5546875" customWidth="1"/>
    <col min="4105" max="4105" width="13.33203125" customWidth="1"/>
    <col min="4106" max="4106" width="2.33203125" customWidth="1"/>
    <col min="4109" max="4109" width="8.109375" bestFit="1" customWidth="1"/>
    <col min="4353" max="4353" width="2.5546875" customWidth="1"/>
    <col min="4354" max="4354" width="22.5546875" customWidth="1"/>
    <col min="4355" max="4355" width="7.88671875" customWidth="1"/>
    <col min="4356" max="4356" width="26.6640625" customWidth="1"/>
    <col min="4357" max="4357" width="18.5546875" customWidth="1"/>
    <col min="4358" max="4358" width="17.88671875" customWidth="1"/>
    <col min="4359" max="4359" width="2.44140625" customWidth="1"/>
    <col min="4360" max="4360" width="7.5546875" customWidth="1"/>
    <col min="4361" max="4361" width="13.33203125" customWidth="1"/>
    <col min="4362" max="4362" width="2.33203125" customWidth="1"/>
    <col min="4365" max="4365" width="8.109375" bestFit="1" customWidth="1"/>
    <col min="4609" max="4609" width="2.5546875" customWidth="1"/>
    <col min="4610" max="4610" width="22.5546875" customWidth="1"/>
    <col min="4611" max="4611" width="7.88671875" customWidth="1"/>
    <col min="4612" max="4612" width="26.6640625" customWidth="1"/>
    <col min="4613" max="4613" width="18.5546875" customWidth="1"/>
    <col min="4614" max="4614" width="17.88671875" customWidth="1"/>
    <col min="4615" max="4615" width="2.44140625" customWidth="1"/>
    <col min="4616" max="4616" width="7.5546875" customWidth="1"/>
    <col min="4617" max="4617" width="13.33203125" customWidth="1"/>
    <col min="4618" max="4618" width="2.33203125" customWidth="1"/>
    <col min="4621" max="4621" width="8.109375" bestFit="1" customWidth="1"/>
    <col min="4865" max="4865" width="2.5546875" customWidth="1"/>
    <col min="4866" max="4866" width="22.5546875" customWidth="1"/>
    <col min="4867" max="4867" width="7.88671875" customWidth="1"/>
    <col min="4868" max="4868" width="26.6640625" customWidth="1"/>
    <col min="4869" max="4869" width="18.5546875" customWidth="1"/>
    <col min="4870" max="4870" width="17.88671875" customWidth="1"/>
    <col min="4871" max="4871" width="2.44140625" customWidth="1"/>
    <col min="4872" max="4872" width="7.5546875" customWidth="1"/>
    <col min="4873" max="4873" width="13.33203125" customWidth="1"/>
    <col min="4874" max="4874" width="2.33203125" customWidth="1"/>
    <col min="4877" max="4877" width="8.109375" bestFit="1" customWidth="1"/>
    <col min="5121" max="5121" width="2.5546875" customWidth="1"/>
    <col min="5122" max="5122" width="22.5546875" customWidth="1"/>
    <col min="5123" max="5123" width="7.88671875" customWidth="1"/>
    <col min="5124" max="5124" width="26.6640625" customWidth="1"/>
    <col min="5125" max="5125" width="18.5546875" customWidth="1"/>
    <col min="5126" max="5126" width="17.88671875" customWidth="1"/>
    <col min="5127" max="5127" width="2.44140625" customWidth="1"/>
    <col min="5128" max="5128" width="7.5546875" customWidth="1"/>
    <col min="5129" max="5129" width="13.33203125" customWidth="1"/>
    <col min="5130" max="5130" width="2.33203125" customWidth="1"/>
    <col min="5133" max="5133" width="8.109375" bestFit="1" customWidth="1"/>
    <col min="5377" max="5377" width="2.5546875" customWidth="1"/>
    <col min="5378" max="5378" width="22.5546875" customWidth="1"/>
    <col min="5379" max="5379" width="7.88671875" customWidth="1"/>
    <col min="5380" max="5380" width="26.6640625" customWidth="1"/>
    <col min="5381" max="5381" width="18.5546875" customWidth="1"/>
    <col min="5382" max="5382" width="17.88671875" customWidth="1"/>
    <col min="5383" max="5383" width="2.44140625" customWidth="1"/>
    <col min="5384" max="5384" width="7.5546875" customWidth="1"/>
    <col min="5385" max="5385" width="13.33203125" customWidth="1"/>
    <col min="5386" max="5386" width="2.33203125" customWidth="1"/>
    <col min="5389" max="5389" width="8.109375" bestFit="1" customWidth="1"/>
    <col min="5633" max="5633" width="2.5546875" customWidth="1"/>
    <col min="5634" max="5634" width="22.5546875" customWidth="1"/>
    <col min="5635" max="5635" width="7.88671875" customWidth="1"/>
    <col min="5636" max="5636" width="26.6640625" customWidth="1"/>
    <col min="5637" max="5637" width="18.5546875" customWidth="1"/>
    <col min="5638" max="5638" width="17.88671875" customWidth="1"/>
    <col min="5639" max="5639" width="2.44140625" customWidth="1"/>
    <col min="5640" max="5640" width="7.5546875" customWidth="1"/>
    <col min="5641" max="5641" width="13.33203125" customWidth="1"/>
    <col min="5642" max="5642" width="2.33203125" customWidth="1"/>
    <col min="5645" max="5645" width="8.109375" bestFit="1" customWidth="1"/>
    <col min="5889" max="5889" width="2.5546875" customWidth="1"/>
    <col min="5890" max="5890" width="22.5546875" customWidth="1"/>
    <col min="5891" max="5891" width="7.88671875" customWidth="1"/>
    <col min="5892" max="5892" width="26.6640625" customWidth="1"/>
    <col min="5893" max="5893" width="18.5546875" customWidth="1"/>
    <col min="5894" max="5894" width="17.88671875" customWidth="1"/>
    <col min="5895" max="5895" width="2.44140625" customWidth="1"/>
    <col min="5896" max="5896" width="7.5546875" customWidth="1"/>
    <col min="5897" max="5897" width="13.33203125" customWidth="1"/>
    <col min="5898" max="5898" width="2.33203125" customWidth="1"/>
    <col min="5901" max="5901" width="8.109375" bestFit="1" customWidth="1"/>
    <col min="6145" max="6145" width="2.5546875" customWidth="1"/>
    <col min="6146" max="6146" width="22.5546875" customWidth="1"/>
    <col min="6147" max="6147" width="7.88671875" customWidth="1"/>
    <col min="6148" max="6148" width="26.6640625" customWidth="1"/>
    <col min="6149" max="6149" width="18.5546875" customWidth="1"/>
    <col min="6150" max="6150" width="17.88671875" customWidth="1"/>
    <col min="6151" max="6151" width="2.44140625" customWidth="1"/>
    <col min="6152" max="6152" width="7.5546875" customWidth="1"/>
    <col min="6153" max="6153" width="13.33203125" customWidth="1"/>
    <col min="6154" max="6154" width="2.33203125" customWidth="1"/>
    <col min="6157" max="6157" width="8.109375" bestFit="1" customWidth="1"/>
    <col min="6401" max="6401" width="2.5546875" customWidth="1"/>
    <col min="6402" max="6402" width="22.5546875" customWidth="1"/>
    <col min="6403" max="6403" width="7.88671875" customWidth="1"/>
    <col min="6404" max="6404" width="26.6640625" customWidth="1"/>
    <col min="6405" max="6405" width="18.5546875" customWidth="1"/>
    <col min="6406" max="6406" width="17.88671875" customWidth="1"/>
    <col min="6407" max="6407" width="2.44140625" customWidth="1"/>
    <col min="6408" max="6408" width="7.5546875" customWidth="1"/>
    <col min="6409" max="6409" width="13.33203125" customWidth="1"/>
    <col min="6410" max="6410" width="2.33203125" customWidth="1"/>
    <col min="6413" max="6413" width="8.109375" bestFit="1" customWidth="1"/>
    <col min="6657" max="6657" width="2.5546875" customWidth="1"/>
    <col min="6658" max="6658" width="22.5546875" customWidth="1"/>
    <col min="6659" max="6659" width="7.88671875" customWidth="1"/>
    <col min="6660" max="6660" width="26.6640625" customWidth="1"/>
    <col min="6661" max="6661" width="18.5546875" customWidth="1"/>
    <col min="6662" max="6662" width="17.88671875" customWidth="1"/>
    <col min="6663" max="6663" width="2.44140625" customWidth="1"/>
    <col min="6664" max="6664" width="7.5546875" customWidth="1"/>
    <col min="6665" max="6665" width="13.33203125" customWidth="1"/>
    <col min="6666" max="6666" width="2.33203125" customWidth="1"/>
    <col min="6669" max="6669" width="8.109375" bestFit="1" customWidth="1"/>
    <col min="6913" max="6913" width="2.5546875" customWidth="1"/>
    <col min="6914" max="6914" width="22.5546875" customWidth="1"/>
    <col min="6915" max="6915" width="7.88671875" customWidth="1"/>
    <col min="6916" max="6916" width="26.6640625" customWidth="1"/>
    <col min="6917" max="6917" width="18.5546875" customWidth="1"/>
    <col min="6918" max="6918" width="17.88671875" customWidth="1"/>
    <col min="6919" max="6919" width="2.44140625" customWidth="1"/>
    <col min="6920" max="6920" width="7.5546875" customWidth="1"/>
    <col min="6921" max="6921" width="13.33203125" customWidth="1"/>
    <col min="6922" max="6922" width="2.33203125" customWidth="1"/>
    <col min="6925" max="6925" width="8.109375" bestFit="1" customWidth="1"/>
    <col min="7169" max="7169" width="2.5546875" customWidth="1"/>
    <col min="7170" max="7170" width="22.5546875" customWidth="1"/>
    <col min="7171" max="7171" width="7.88671875" customWidth="1"/>
    <col min="7172" max="7172" width="26.6640625" customWidth="1"/>
    <col min="7173" max="7173" width="18.5546875" customWidth="1"/>
    <col min="7174" max="7174" width="17.88671875" customWidth="1"/>
    <col min="7175" max="7175" width="2.44140625" customWidth="1"/>
    <col min="7176" max="7176" width="7.5546875" customWidth="1"/>
    <col min="7177" max="7177" width="13.33203125" customWidth="1"/>
    <col min="7178" max="7178" width="2.33203125" customWidth="1"/>
    <col min="7181" max="7181" width="8.109375" bestFit="1" customWidth="1"/>
    <col min="7425" max="7425" width="2.5546875" customWidth="1"/>
    <col min="7426" max="7426" width="22.5546875" customWidth="1"/>
    <col min="7427" max="7427" width="7.88671875" customWidth="1"/>
    <col min="7428" max="7428" width="26.6640625" customWidth="1"/>
    <col min="7429" max="7429" width="18.5546875" customWidth="1"/>
    <col min="7430" max="7430" width="17.88671875" customWidth="1"/>
    <col min="7431" max="7431" width="2.44140625" customWidth="1"/>
    <col min="7432" max="7432" width="7.5546875" customWidth="1"/>
    <col min="7433" max="7433" width="13.33203125" customWidth="1"/>
    <col min="7434" max="7434" width="2.33203125" customWidth="1"/>
    <col min="7437" max="7437" width="8.109375" bestFit="1" customWidth="1"/>
    <col min="7681" max="7681" width="2.5546875" customWidth="1"/>
    <col min="7682" max="7682" width="22.5546875" customWidth="1"/>
    <col min="7683" max="7683" width="7.88671875" customWidth="1"/>
    <col min="7684" max="7684" width="26.6640625" customWidth="1"/>
    <col min="7685" max="7685" width="18.5546875" customWidth="1"/>
    <col min="7686" max="7686" width="17.88671875" customWidth="1"/>
    <col min="7687" max="7687" width="2.44140625" customWidth="1"/>
    <col min="7688" max="7688" width="7.5546875" customWidth="1"/>
    <col min="7689" max="7689" width="13.33203125" customWidth="1"/>
    <col min="7690" max="7690" width="2.33203125" customWidth="1"/>
    <col min="7693" max="7693" width="8.109375" bestFit="1" customWidth="1"/>
    <col min="7937" max="7937" width="2.5546875" customWidth="1"/>
    <col min="7938" max="7938" width="22.5546875" customWidth="1"/>
    <col min="7939" max="7939" width="7.88671875" customWidth="1"/>
    <col min="7940" max="7940" width="26.6640625" customWidth="1"/>
    <col min="7941" max="7941" width="18.5546875" customWidth="1"/>
    <col min="7942" max="7942" width="17.88671875" customWidth="1"/>
    <col min="7943" max="7943" width="2.44140625" customWidth="1"/>
    <col min="7944" max="7944" width="7.5546875" customWidth="1"/>
    <col min="7945" max="7945" width="13.33203125" customWidth="1"/>
    <col min="7946" max="7946" width="2.33203125" customWidth="1"/>
    <col min="7949" max="7949" width="8.109375" bestFit="1" customWidth="1"/>
    <col min="8193" max="8193" width="2.5546875" customWidth="1"/>
    <col min="8194" max="8194" width="22.5546875" customWidth="1"/>
    <col min="8195" max="8195" width="7.88671875" customWidth="1"/>
    <col min="8196" max="8196" width="26.6640625" customWidth="1"/>
    <col min="8197" max="8197" width="18.5546875" customWidth="1"/>
    <col min="8198" max="8198" width="17.88671875" customWidth="1"/>
    <col min="8199" max="8199" width="2.44140625" customWidth="1"/>
    <col min="8200" max="8200" width="7.5546875" customWidth="1"/>
    <col min="8201" max="8201" width="13.33203125" customWidth="1"/>
    <col min="8202" max="8202" width="2.33203125" customWidth="1"/>
    <col min="8205" max="8205" width="8.109375" bestFit="1" customWidth="1"/>
    <col min="8449" max="8449" width="2.5546875" customWidth="1"/>
    <col min="8450" max="8450" width="22.5546875" customWidth="1"/>
    <col min="8451" max="8451" width="7.88671875" customWidth="1"/>
    <col min="8452" max="8452" width="26.6640625" customWidth="1"/>
    <col min="8453" max="8453" width="18.5546875" customWidth="1"/>
    <col min="8454" max="8454" width="17.88671875" customWidth="1"/>
    <col min="8455" max="8455" width="2.44140625" customWidth="1"/>
    <col min="8456" max="8456" width="7.5546875" customWidth="1"/>
    <col min="8457" max="8457" width="13.33203125" customWidth="1"/>
    <col min="8458" max="8458" width="2.33203125" customWidth="1"/>
    <col min="8461" max="8461" width="8.109375" bestFit="1" customWidth="1"/>
    <col min="8705" max="8705" width="2.5546875" customWidth="1"/>
    <col min="8706" max="8706" width="22.5546875" customWidth="1"/>
    <col min="8707" max="8707" width="7.88671875" customWidth="1"/>
    <col min="8708" max="8708" width="26.6640625" customWidth="1"/>
    <col min="8709" max="8709" width="18.5546875" customWidth="1"/>
    <col min="8710" max="8710" width="17.88671875" customWidth="1"/>
    <col min="8711" max="8711" width="2.44140625" customWidth="1"/>
    <col min="8712" max="8712" width="7.5546875" customWidth="1"/>
    <col min="8713" max="8713" width="13.33203125" customWidth="1"/>
    <col min="8714" max="8714" width="2.33203125" customWidth="1"/>
    <col min="8717" max="8717" width="8.109375" bestFit="1" customWidth="1"/>
    <col min="8961" max="8961" width="2.5546875" customWidth="1"/>
    <col min="8962" max="8962" width="22.5546875" customWidth="1"/>
    <col min="8963" max="8963" width="7.88671875" customWidth="1"/>
    <col min="8964" max="8964" width="26.6640625" customWidth="1"/>
    <col min="8965" max="8965" width="18.5546875" customWidth="1"/>
    <col min="8966" max="8966" width="17.88671875" customWidth="1"/>
    <col min="8967" max="8967" width="2.44140625" customWidth="1"/>
    <col min="8968" max="8968" width="7.5546875" customWidth="1"/>
    <col min="8969" max="8969" width="13.33203125" customWidth="1"/>
    <col min="8970" max="8970" width="2.33203125" customWidth="1"/>
    <col min="8973" max="8973" width="8.109375" bestFit="1" customWidth="1"/>
    <col min="9217" max="9217" width="2.5546875" customWidth="1"/>
    <col min="9218" max="9218" width="22.5546875" customWidth="1"/>
    <col min="9219" max="9219" width="7.88671875" customWidth="1"/>
    <col min="9220" max="9220" width="26.6640625" customWidth="1"/>
    <col min="9221" max="9221" width="18.5546875" customWidth="1"/>
    <col min="9222" max="9222" width="17.88671875" customWidth="1"/>
    <col min="9223" max="9223" width="2.44140625" customWidth="1"/>
    <col min="9224" max="9224" width="7.5546875" customWidth="1"/>
    <col min="9225" max="9225" width="13.33203125" customWidth="1"/>
    <col min="9226" max="9226" width="2.33203125" customWidth="1"/>
    <col min="9229" max="9229" width="8.109375" bestFit="1" customWidth="1"/>
    <col min="9473" max="9473" width="2.5546875" customWidth="1"/>
    <col min="9474" max="9474" width="22.5546875" customWidth="1"/>
    <col min="9475" max="9475" width="7.88671875" customWidth="1"/>
    <col min="9476" max="9476" width="26.6640625" customWidth="1"/>
    <col min="9477" max="9477" width="18.5546875" customWidth="1"/>
    <col min="9478" max="9478" width="17.88671875" customWidth="1"/>
    <col min="9479" max="9479" width="2.44140625" customWidth="1"/>
    <col min="9480" max="9480" width="7.5546875" customWidth="1"/>
    <col min="9481" max="9481" width="13.33203125" customWidth="1"/>
    <col min="9482" max="9482" width="2.33203125" customWidth="1"/>
    <col min="9485" max="9485" width="8.109375" bestFit="1" customWidth="1"/>
    <col min="9729" max="9729" width="2.5546875" customWidth="1"/>
    <col min="9730" max="9730" width="22.5546875" customWidth="1"/>
    <col min="9731" max="9731" width="7.88671875" customWidth="1"/>
    <col min="9732" max="9732" width="26.6640625" customWidth="1"/>
    <col min="9733" max="9733" width="18.5546875" customWidth="1"/>
    <col min="9734" max="9734" width="17.88671875" customWidth="1"/>
    <col min="9735" max="9735" width="2.44140625" customWidth="1"/>
    <col min="9736" max="9736" width="7.5546875" customWidth="1"/>
    <col min="9737" max="9737" width="13.33203125" customWidth="1"/>
    <col min="9738" max="9738" width="2.33203125" customWidth="1"/>
    <col min="9741" max="9741" width="8.109375" bestFit="1" customWidth="1"/>
    <col min="9985" max="9985" width="2.5546875" customWidth="1"/>
    <col min="9986" max="9986" width="22.5546875" customWidth="1"/>
    <col min="9987" max="9987" width="7.88671875" customWidth="1"/>
    <col min="9988" max="9988" width="26.6640625" customWidth="1"/>
    <col min="9989" max="9989" width="18.5546875" customWidth="1"/>
    <col min="9990" max="9990" width="17.88671875" customWidth="1"/>
    <col min="9991" max="9991" width="2.44140625" customWidth="1"/>
    <col min="9992" max="9992" width="7.5546875" customWidth="1"/>
    <col min="9993" max="9993" width="13.33203125" customWidth="1"/>
    <col min="9994" max="9994" width="2.33203125" customWidth="1"/>
    <col min="9997" max="9997" width="8.109375" bestFit="1" customWidth="1"/>
    <col min="10241" max="10241" width="2.5546875" customWidth="1"/>
    <col min="10242" max="10242" width="22.5546875" customWidth="1"/>
    <col min="10243" max="10243" width="7.88671875" customWidth="1"/>
    <col min="10244" max="10244" width="26.6640625" customWidth="1"/>
    <col min="10245" max="10245" width="18.5546875" customWidth="1"/>
    <col min="10246" max="10246" width="17.88671875" customWidth="1"/>
    <col min="10247" max="10247" width="2.44140625" customWidth="1"/>
    <col min="10248" max="10248" width="7.5546875" customWidth="1"/>
    <col min="10249" max="10249" width="13.33203125" customWidth="1"/>
    <col min="10250" max="10250" width="2.33203125" customWidth="1"/>
    <col min="10253" max="10253" width="8.109375" bestFit="1" customWidth="1"/>
    <col min="10497" max="10497" width="2.5546875" customWidth="1"/>
    <col min="10498" max="10498" width="22.5546875" customWidth="1"/>
    <col min="10499" max="10499" width="7.88671875" customWidth="1"/>
    <col min="10500" max="10500" width="26.6640625" customWidth="1"/>
    <col min="10501" max="10501" width="18.5546875" customWidth="1"/>
    <col min="10502" max="10502" width="17.88671875" customWidth="1"/>
    <col min="10503" max="10503" width="2.44140625" customWidth="1"/>
    <col min="10504" max="10504" width="7.5546875" customWidth="1"/>
    <col min="10505" max="10505" width="13.33203125" customWidth="1"/>
    <col min="10506" max="10506" width="2.33203125" customWidth="1"/>
    <col min="10509" max="10509" width="8.109375" bestFit="1" customWidth="1"/>
    <col min="10753" max="10753" width="2.5546875" customWidth="1"/>
    <col min="10754" max="10754" width="22.5546875" customWidth="1"/>
    <col min="10755" max="10755" width="7.88671875" customWidth="1"/>
    <col min="10756" max="10756" width="26.6640625" customWidth="1"/>
    <col min="10757" max="10757" width="18.5546875" customWidth="1"/>
    <col min="10758" max="10758" width="17.88671875" customWidth="1"/>
    <col min="10759" max="10759" width="2.44140625" customWidth="1"/>
    <col min="10760" max="10760" width="7.5546875" customWidth="1"/>
    <col min="10761" max="10761" width="13.33203125" customWidth="1"/>
    <col min="10762" max="10762" width="2.33203125" customWidth="1"/>
    <col min="10765" max="10765" width="8.109375" bestFit="1" customWidth="1"/>
    <col min="11009" max="11009" width="2.5546875" customWidth="1"/>
    <col min="11010" max="11010" width="22.5546875" customWidth="1"/>
    <col min="11011" max="11011" width="7.88671875" customWidth="1"/>
    <col min="11012" max="11012" width="26.6640625" customWidth="1"/>
    <col min="11013" max="11013" width="18.5546875" customWidth="1"/>
    <col min="11014" max="11014" width="17.88671875" customWidth="1"/>
    <col min="11015" max="11015" width="2.44140625" customWidth="1"/>
    <col min="11016" max="11016" width="7.5546875" customWidth="1"/>
    <col min="11017" max="11017" width="13.33203125" customWidth="1"/>
    <col min="11018" max="11018" width="2.33203125" customWidth="1"/>
    <col min="11021" max="11021" width="8.109375" bestFit="1" customWidth="1"/>
    <col min="11265" max="11265" width="2.5546875" customWidth="1"/>
    <col min="11266" max="11266" width="22.5546875" customWidth="1"/>
    <col min="11267" max="11267" width="7.88671875" customWidth="1"/>
    <col min="11268" max="11268" width="26.6640625" customWidth="1"/>
    <col min="11269" max="11269" width="18.5546875" customWidth="1"/>
    <col min="11270" max="11270" width="17.88671875" customWidth="1"/>
    <col min="11271" max="11271" width="2.44140625" customWidth="1"/>
    <col min="11272" max="11272" width="7.5546875" customWidth="1"/>
    <col min="11273" max="11273" width="13.33203125" customWidth="1"/>
    <col min="11274" max="11274" width="2.33203125" customWidth="1"/>
    <col min="11277" max="11277" width="8.109375" bestFit="1" customWidth="1"/>
    <col min="11521" max="11521" width="2.5546875" customWidth="1"/>
    <col min="11522" max="11522" width="22.5546875" customWidth="1"/>
    <col min="11523" max="11523" width="7.88671875" customWidth="1"/>
    <col min="11524" max="11524" width="26.6640625" customWidth="1"/>
    <col min="11525" max="11525" width="18.5546875" customWidth="1"/>
    <col min="11526" max="11526" width="17.88671875" customWidth="1"/>
    <col min="11527" max="11527" width="2.44140625" customWidth="1"/>
    <col min="11528" max="11528" width="7.5546875" customWidth="1"/>
    <col min="11529" max="11529" width="13.33203125" customWidth="1"/>
    <col min="11530" max="11530" width="2.33203125" customWidth="1"/>
    <col min="11533" max="11533" width="8.109375" bestFit="1" customWidth="1"/>
    <col min="11777" max="11777" width="2.5546875" customWidth="1"/>
    <col min="11778" max="11778" width="22.5546875" customWidth="1"/>
    <col min="11779" max="11779" width="7.88671875" customWidth="1"/>
    <col min="11780" max="11780" width="26.6640625" customWidth="1"/>
    <col min="11781" max="11781" width="18.5546875" customWidth="1"/>
    <col min="11782" max="11782" width="17.88671875" customWidth="1"/>
    <col min="11783" max="11783" width="2.44140625" customWidth="1"/>
    <col min="11784" max="11784" width="7.5546875" customWidth="1"/>
    <col min="11785" max="11785" width="13.33203125" customWidth="1"/>
    <col min="11786" max="11786" width="2.33203125" customWidth="1"/>
    <col min="11789" max="11789" width="8.109375" bestFit="1" customWidth="1"/>
    <col min="12033" max="12033" width="2.5546875" customWidth="1"/>
    <col min="12034" max="12034" width="22.5546875" customWidth="1"/>
    <col min="12035" max="12035" width="7.88671875" customWidth="1"/>
    <col min="12036" max="12036" width="26.6640625" customWidth="1"/>
    <col min="12037" max="12037" width="18.5546875" customWidth="1"/>
    <col min="12038" max="12038" width="17.88671875" customWidth="1"/>
    <col min="12039" max="12039" width="2.44140625" customWidth="1"/>
    <col min="12040" max="12040" width="7.5546875" customWidth="1"/>
    <col min="12041" max="12041" width="13.33203125" customWidth="1"/>
    <col min="12042" max="12042" width="2.33203125" customWidth="1"/>
    <col min="12045" max="12045" width="8.109375" bestFit="1" customWidth="1"/>
    <col min="12289" max="12289" width="2.5546875" customWidth="1"/>
    <col min="12290" max="12290" width="22.5546875" customWidth="1"/>
    <col min="12291" max="12291" width="7.88671875" customWidth="1"/>
    <col min="12292" max="12292" width="26.6640625" customWidth="1"/>
    <col min="12293" max="12293" width="18.5546875" customWidth="1"/>
    <col min="12294" max="12294" width="17.88671875" customWidth="1"/>
    <col min="12295" max="12295" width="2.44140625" customWidth="1"/>
    <col min="12296" max="12296" width="7.5546875" customWidth="1"/>
    <col min="12297" max="12297" width="13.33203125" customWidth="1"/>
    <col min="12298" max="12298" width="2.33203125" customWidth="1"/>
    <col min="12301" max="12301" width="8.109375" bestFit="1" customWidth="1"/>
    <col min="12545" max="12545" width="2.5546875" customWidth="1"/>
    <col min="12546" max="12546" width="22.5546875" customWidth="1"/>
    <col min="12547" max="12547" width="7.88671875" customWidth="1"/>
    <col min="12548" max="12548" width="26.6640625" customWidth="1"/>
    <col min="12549" max="12549" width="18.5546875" customWidth="1"/>
    <col min="12550" max="12550" width="17.88671875" customWidth="1"/>
    <col min="12551" max="12551" width="2.44140625" customWidth="1"/>
    <col min="12552" max="12552" width="7.5546875" customWidth="1"/>
    <col min="12553" max="12553" width="13.33203125" customWidth="1"/>
    <col min="12554" max="12554" width="2.33203125" customWidth="1"/>
    <col min="12557" max="12557" width="8.109375" bestFit="1" customWidth="1"/>
    <col min="12801" max="12801" width="2.5546875" customWidth="1"/>
    <col min="12802" max="12802" width="22.5546875" customWidth="1"/>
    <col min="12803" max="12803" width="7.88671875" customWidth="1"/>
    <col min="12804" max="12804" width="26.6640625" customWidth="1"/>
    <col min="12805" max="12805" width="18.5546875" customWidth="1"/>
    <col min="12806" max="12806" width="17.88671875" customWidth="1"/>
    <col min="12807" max="12807" width="2.44140625" customWidth="1"/>
    <col min="12808" max="12808" width="7.5546875" customWidth="1"/>
    <col min="12809" max="12809" width="13.33203125" customWidth="1"/>
    <col min="12810" max="12810" width="2.33203125" customWidth="1"/>
    <col min="12813" max="12813" width="8.109375" bestFit="1" customWidth="1"/>
    <col min="13057" max="13057" width="2.5546875" customWidth="1"/>
    <col min="13058" max="13058" width="22.5546875" customWidth="1"/>
    <col min="13059" max="13059" width="7.88671875" customWidth="1"/>
    <col min="13060" max="13060" width="26.6640625" customWidth="1"/>
    <col min="13061" max="13061" width="18.5546875" customWidth="1"/>
    <col min="13062" max="13062" width="17.88671875" customWidth="1"/>
    <col min="13063" max="13063" width="2.44140625" customWidth="1"/>
    <col min="13064" max="13064" width="7.5546875" customWidth="1"/>
    <col min="13065" max="13065" width="13.33203125" customWidth="1"/>
    <col min="13066" max="13066" width="2.33203125" customWidth="1"/>
    <col min="13069" max="13069" width="8.109375" bestFit="1" customWidth="1"/>
    <col min="13313" max="13313" width="2.5546875" customWidth="1"/>
    <col min="13314" max="13314" width="22.5546875" customWidth="1"/>
    <col min="13315" max="13315" width="7.88671875" customWidth="1"/>
    <col min="13316" max="13316" width="26.6640625" customWidth="1"/>
    <col min="13317" max="13317" width="18.5546875" customWidth="1"/>
    <col min="13318" max="13318" width="17.88671875" customWidth="1"/>
    <col min="13319" max="13319" width="2.44140625" customWidth="1"/>
    <col min="13320" max="13320" width="7.5546875" customWidth="1"/>
    <col min="13321" max="13321" width="13.33203125" customWidth="1"/>
    <col min="13322" max="13322" width="2.33203125" customWidth="1"/>
    <col min="13325" max="13325" width="8.109375" bestFit="1" customWidth="1"/>
    <col min="13569" max="13569" width="2.5546875" customWidth="1"/>
    <col min="13570" max="13570" width="22.5546875" customWidth="1"/>
    <col min="13571" max="13571" width="7.88671875" customWidth="1"/>
    <col min="13572" max="13572" width="26.6640625" customWidth="1"/>
    <col min="13573" max="13573" width="18.5546875" customWidth="1"/>
    <col min="13574" max="13574" width="17.88671875" customWidth="1"/>
    <col min="13575" max="13575" width="2.44140625" customWidth="1"/>
    <col min="13576" max="13576" width="7.5546875" customWidth="1"/>
    <col min="13577" max="13577" width="13.33203125" customWidth="1"/>
    <col min="13578" max="13578" width="2.33203125" customWidth="1"/>
    <col min="13581" max="13581" width="8.109375" bestFit="1" customWidth="1"/>
    <col min="13825" max="13825" width="2.5546875" customWidth="1"/>
    <col min="13826" max="13826" width="22.5546875" customWidth="1"/>
    <col min="13827" max="13827" width="7.88671875" customWidth="1"/>
    <col min="13828" max="13828" width="26.6640625" customWidth="1"/>
    <col min="13829" max="13829" width="18.5546875" customWidth="1"/>
    <col min="13830" max="13830" width="17.88671875" customWidth="1"/>
    <col min="13831" max="13831" width="2.44140625" customWidth="1"/>
    <col min="13832" max="13832" width="7.5546875" customWidth="1"/>
    <col min="13833" max="13833" width="13.33203125" customWidth="1"/>
    <col min="13834" max="13834" width="2.33203125" customWidth="1"/>
    <col min="13837" max="13837" width="8.109375" bestFit="1" customWidth="1"/>
    <col min="14081" max="14081" width="2.5546875" customWidth="1"/>
    <col min="14082" max="14082" width="22.5546875" customWidth="1"/>
    <col min="14083" max="14083" width="7.88671875" customWidth="1"/>
    <col min="14084" max="14084" width="26.6640625" customWidth="1"/>
    <col min="14085" max="14085" width="18.5546875" customWidth="1"/>
    <col min="14086" max="14086" width="17.88671875" customWidth="1"/>
    <col min="14087" max="14087" width="2.44140625" customWidth="1"/>
    <col min="14088" max="14088" width="7.5546875" customWidth="1"/>
    <col min="14089" max="14089" width="13.33203125" customWidth="1"/>
    <col min="14090" max="14090" width="2.33203125" customWidth="1"/>
    <col min="14093" max="14093" width="8.109375" bestFit="1" customWidth="1"/>
    <col min="14337" max="14337" width="2.5546875" customWidth="1"/>
    <col min="14338" max="14338" width="22.5546875" customWidth="1"/>
    <col min="14339" max="14339" width="7.88671875" customWidth="1"/>
    <col min="14340" max="14340" width="26.6640625" customWidth="1"/>
    <col min="14341" max="14341" width="18.5546875" customWidth="1"/>
    <col min="14342" max="14342" width="17.88671875" customWidth="1"/>
    <col min="14343" max="14343" width="2.44140625" customWidth="1"/>
    <col min="14344" max="14344" width="7.5546875" customWidth="1"/>
    <col min="14345" max="14345" width="13.33203125" customWidth="1"/>
    <col min="14346" max="14346" width="2.33203125" customWidth="1"/>
    <col min="14349" max="14349" width="8.109375" bestFit="1" customWidth="1"/>
    <col min="14593" max="14593" width="2.5546875" customWidth="1"/>
    <col min="14594" max="14594" width="22.5546875" customWidth="1"/>
    <col min="14595" max="14595" width="7.88671875" customWidth="1"/>
    <col min="14596" max="14596" width="26.6640625" customWidth="1"/>
    <col min="14597" max="14597" width="18.5546875" customWidth="1"/>
    <col min="14598" max="14598" width="17.88671875" customWidth="1"/>
    <col min="14599" max="14599" width="2.44140625" customWidth="1"/>
    <col min="14600" max="14600" width="7.5546875" customWidth="1"/>
    <col min="14601" max="14601" width="13.33203125" customWidth="1"/>
    <col min="14602" max="14602" width="2.33203125" customWidth="1"/>
    <col min="14605" max="14605" width="8.109375" bestFit="1" customWidth="1"/>
    <col min="14849" max="14849" width="2.5546875" customWidth="1"/>
    <col min="14850" max="14850" width="22.5546875" customWidth="1"/>
    <col min="14851" max="14851" width="7.88671875" customWidth="1"/>
    <col min="14852" max="14852" width="26.6640625" customWidth="1"/>
    <col min="14853" max="14853" width="18.5546875" customWidth="1"/>
    <col min="14854" max="14854" width="17.88671875" customWidth="1"/>
    <col min="14855" max="14855" width="2.44140625" customWidth="1"/>
    <col min="14856" max="14856" width="7.5546875" customWidth="1"/>
    <col min="14857" max="14857" width="13.33203125" customWidth="1"/>
    <col min="14858" max="14858" width="2.33203125" customWidth="1"/>
    <col min="14861" max="14861" width="8.109375" bestFit="1" customWidth="1"/>
    <col min="15105" max="15105" width="2.5546875" customWidth="1"/>
    <col min="15106" max="15106" width="22.5546875" customWidth="1"/>
    <col min="15107" max="15107" width="7.88671875" customWidth="1"/>
    <col min="15108" max="15108" width="26.6640625" customWidth="1"/>
    <col min="15109" max="15109" width="18.5546875" customWidth="1"/>
    <col min="15110" max="15110" width="17.88671875" customWidth="1"/>
    <col min="15111" max="15111" width="2.44140625" customWidth="1"/>
    <col min="15112" max="15112" width="7.5546875" customWidth="1"/>
    <col min="15113" max="15113" width="13.33203125" customWidth="1"/>
    <col min="15114" max="15114" width="2.33203125" customWidth="1"/>
    <col min="15117" max="15117" width="8.109375" bestFit="1" customWidth="1"/>
    <col min="15361" max="15361" width="2.5546875" customWidth="1"/>
    <col min="15362" max="15362" width="22.5546875" customWidth="1"/>
    <col min="15363" max="15363" width="7.88671875" customWidth="1"/>
    <col min="15364" max="15364" width="26.6640625" customWidth="1"/>
    <col min="15365" max="15365" width="18.5546875" customWidth="1"/>
    <col min="15366" max="15366" width="17.88671875" customWidth="1"/>
    <col min="15367" max="15367" width="2.44140625" customWidth="1"/>
    <col min="15368" max="15368" width="7.5546875" customWidth="1"/>
    <col min="15369" max="15369" width="13.33203125" customWidth="1"/>
    <col min="15370" max="15370" width="2.33203125" customWidth="1"/>
    <col min="15373" max="15373" width="8.109375" bestFit="1" customWidth="1"/>
    <col min="15617" max="15617" width="2.5546875" customWidth="1"/>
    <col min="15618" max="15618" width="22.5546875" customWidth="1"/>
    <col min="15619" max="15619" width="7.88671875" customWidth="1"/>
    <col min="15620" max="15620" width="26.6640625" customWidth="1"/>
    <col min="15621" max="15621" width="18.5546875" customWidth="1"/>
    <col min="15622" max="15622" width="17.88671875" customWidth="1"/>
    <col min="15623" max="15623" width="2.44140625" customWidth="1"/>
    <col min="15624" max="15624" width="7.5546875" customWidth="1"/>
    <col min="15625" max="15625" width="13.33203125" customWidth="1"/>
    <col min="15626" max="15626" width="2.33203125" customWidth="1"/>
    <col min="15629" max="15629" width="8.109375" bestFit="1" customWidth="1"/>
    <col min="15873" max="15873" width="2.5546875" customWidth="1"/>
    <col min="15874" max="15874" width="22.5546875" customWidth="1"/>
    <col min="15875" max="15875" width="7.88671875" customWidth="1"/>
    <col min="15876" max="15876" width="26.6640625" customWidth="1"/>
    <col min="15877" max="15877" width="18.5546875" customWidth="1"/>
    <col min="15878" max="15878" width="17.88671875" customWidth="1"/>
    <col min="15879" max="15879" width="2.44140625" customWidth="1"/>
    <col min="15880" max="15880" width="7.5546875" customWidth="1"/>
    <col min="15881" max="15881" width="13.33203125" customWidth="1"/>
    <col min="15882" max="15882" width="2.33203125" customWidth="1"/>
    <col min="15885" max="15885" width="8.109375" bestFit="1" customWidth="1"/>
    <col min="16129" max="16129" width="2.5546875" customWidth="1"/>
    <col min="16130" max="16130" width="22.5546875" customWidth="1"/>
    <col min="16131" max="16131" width="7.88671875" customWidth="1"/>
    <col min="16132" max="16132" width="26.6640625" customWidth="1"/>
    <col min="16133" max="16133" width="18.5546875" customWidth="1"/>
    <col min="16134" max="16134" width="17.88671875" customWidth="1"/>
    <col min="16135" max="16135" width="2.44140625" customWidth="1"/>
    <col min="16136" max="16136" width="7.5546875" customWidth="1"/>
    <col min="16137" max="16137" width="13.33203125" customWidth="1"/>
    <col min="16138" max="16138" width="2.33203125" customWidth="1"/>
    <col min="16141" max="16141" width="8.1093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966" t="s">
        <v>0</v>
      </c>
      <c r="C2" s="967"/>
      <c r="D2" s="967"/>
      <c r="E2" s="967"/>
      <c r="F2" s="967"/>
      <c r="G2" s="967"/>
      <c r="H2" s="967"/>
      <c r="I2" s="967"/>
      <c r="J2" s="967"/>
      <c r="K2" s="968"/>
      <c r="L2" s="2"/>
    </row>
    <row r="3" spans="1:12" ht="26.25" x14ac:dyDescent="0.4">
      <c r="A3" s="2"/>
      <c r="B3" s="393"/>
      <c r="C3" s="394"/>
      <c r="D3" s="394"/>
      <c r="E3" s="391"/>
      <c r="F3" s="3"/>
      <c r="G3" s="3"/>
      <c r="H3" s="3"/>
      <c r="I3" s="3"/>
      <c r="J3" s="3"/>
      <c r="K3" s="4"/>
      <c r="L3" s="2"/>
    </row>
    <row r="4" spans="1:12" x14ac:dyDescent="0.2">
      <c r="A4" s="2"/>
      <c r="B4" s="969" t="s">
        <v>847</v>
      </c>
      <c r="C4" s="970"/>
      <c r="D4" s="971"/>
      <c r="E4" s="34"/>
      <c r="F4" s="5"/>
      <c r="G4" s="5"/>
      <c r="H4" s="5"/>
      <c r="J4" s="5"/>
      <c r="K4" s="6"/>
      <c r="L4" s="2"/>
    </row>
    <row r="5" spans="1:12" x14ac:dyDescent="0.2">
      <c r="A5" s="2"/>
      <c r="B5" s="972" t="s">
        <v>1</v>
      </c>
      <c r="C5" s="973"/>
      <c r="D5" s="974"/>
      <c r="E5" s="390"/>
      <c r="F5" s="7"/>
      <c r="G5" s="7"/>
      <c r="H5" s="7"/>
      <c r="I5" s="7"/>
      <c r="J5" s="5"/>
      <c r="K5" s="6"/>
      <c r="L5" s="2"/>
    </row>
    <row r="6" spans="1:12" x14ac:dyDescent="0.2">
      <c r="A6" s="2"/>
      <c r="B6" s="975" t="s">
        <v>2</v>
      </c>
      <c r="C6" s="976"/>
      <c r="D6" s="977"/>
      <c r="E6" s="390"/>
      <c r="F6" s="7"/>
      <c r="G6" s="7"/>
      <c r="H6" s="7"/>
      <c r="I6" s="7"/>
      <c r="J6" s="5"/>
      <c r="K6" s="6"/>
      <c r="L6" s="2"/>
    </row>
    <row r="7" spans="1:12" ht="7.5" customHeight="1" thickBot="1" x14ac:dyDescent="0.25">
      <c r="A7" s="2"/>
      <c r="B7" s="395"/>
      <c r="C7" s="7"/>
      <c r="D7" s="7"/>
      <c r="E7" s="392"/>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778</v>
      </c>
      <c r="E9" s="13"/>
      <c r="F9" s="14"/>
      <c r="G9" s="14"/>
      <c r="H9" s="14"/>
      <c r="I9" s="14"/>
      <c r="J9" s="14"/>
      <c r="K9" s="15"/>
      <c r="L9" s="16"/>
    </row>
    <row r="10" spans="1:12" ht="15.75" x14ac:dyDescent="0.25">
      <c r="A10" s="9"/>
      <c r="B10" s="10" t="s">
        <v>5</v>
      </c>
      <c r="C10" s="11"/>
      <c r="D10" s="12" t="s">
        <v>779</v>
      </c>
      <c r="E10" s="13"/>
      <c r="F10" s="14"/>
      <c r="G10" s="14"/>
      <c r="H10" s="14"/>
      <c r="I10" s="14"/>
      <c r="J10" s="14"/>
      <c r="K10" s="15"/>
      <c r="L10" s="389" t="s">
        <v>766</v>
      </c>
    </row>
    <row r="11" spans="1:12" ht="15.75" x14ac:dyDescent="0.25">
      <c r="A11" s="9"/>
      <c r="B11" s="10" t="s">
        <v>6</v>
      </c>
      <c r="C11" s="11"/>
      <c r="D11" s="17">
        <v>8</v>
      </c>
      <c r="E11" s="13"/>
      <c r="F11" s="14"/>
      <c r="G11" s="14"/>
      <c r="H11" s="14"/>
      <c r="I11" s="14"/>
      <c r="J11" s="14"/>
      <c r="K11" s="15"/>
      <c r="L11" s="389" t="s">
        <v>767</v>
      </c>
    </row>
    <row r="12" spans="1:12" ht="15.75" x14ac:dyDescent="0.25">
      <c r="A12" s="9"/>
      <c r="B12" s="18" t="s">
        <v>7</v>
      </c>
      <c r="C12" s="388"/>
      <c r="D12" s="12" t="s">
        <v>767</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389" t="s">
        <v>768</v>
      </c>
    </row>
    <row r="13" spans="1:12" ht="15.75" x14ac:dyDescent="0.25">
      <c r="A13" s="9"/>
      <c r="B13" s="10" t="s">
        <v>8</v>
      </c>
      <c r="C13" s="20"/>
      <c r="D13" s="21" t="s">
        <v>808</v>
      </c>
      <c r="E13" s="13"/>
      <c r="F13" s="14"/>
      <c r="G13" s="14"/>
      <c r="H13" s="14"/>
      <c r="I13" s="14"/>
      <c r="J13" s="14"/>
      <c r="K13" s="15"/>
      <c r="L13" s="389" t="s">
        <v>769</v>
      </c>
    </row>
    <row r="14" spans="1:12" ht="15.75" x14ac:dyDescent="0.25">
      <c r="A14" s="9"/>
      <c r="B14" s="10" t="s">
        <v>9</v>
      </c>
      <c r="C14" s="20"/>
      <c r="D14" s="22" t="s">
        <v>780</v>
      </c>
      <c r="E14" s="13"/>
      <c r="F14" s="14"/>
      <c r="G14" s="14"/>
      <c r="H14" s="14"/>
      <c r="I14" s="14"/>
      <c r="J14" s="14"/>
      <c r="K14" s="15"/>
      <c r="L14" s="389" t="s">
        <v>770</v>
      </c>
    </row>
    <row r="15" spans="1:12" ht="15.75" x14ac:dyDescent="0.25">
      <c r="A15" s="14"/>
      <c r="B15" s="10" t="s">
        <v>10</v>
      </c>
      <c r="C15" s="20"/>
      <c r="D15" s="12" t="s">
        <v>781</v>
      </c>
      <c r="E15" s="20" t="s">
        <v>11</v>
      </c>
      <c r="F15" s="23" t="s">
        <v>781</v>
      </c>
      <c r="G15" s="24"/>
      <c r="H15" s="20" t="s">
        <v>12</v>
      </c>
      <c r="I15" s="25"/>
      <c r="J15" s="14"/>
      <c r="K15" s="15"/>
    </row>
    <row r="16" spans="1:12" ht="15.75" x14ac:dyDescent="0.25">
      <c r="A16" s="14"/>
      <c r="B16" s="10"/>
      <c r="C16" s="20"/>
      <c r="D16" s="26"/>
      <c r="E16" s="24"/>
      <c r="F16" s="24"/>
      <c r="G16" s="24"/>
      <c r="H16" s="20"/>
      <c r="I16" s="24"/>
      <c r="J16" s="14"/>
      <c r="K16" s="15"/>
      <c r="L16" s="387"/>
    </row>
    <row r="17" spans="1:12" ht="15.75" x14ac:dyDescent="0.25">
      <c r="A17" s="27"/>
      <c r="B17" s="10" t="s">
        <v>13</v>
      </c>
      <c r="C17" s="14"/>
      <c r="D17" s="12">
        <v>1</v>
      </c>
      <c r="E17" s="14"/>
      <c r="F17" s="28" t="s">
        <v>14</v>
      </c>
      <c r="G17" s="14"/>
      <c r="H17" s="14"/>
      <c r="I17" s="14"/>
      <c r="J17" s="14"/>
      <c r="K17" s="15"/>
      <c r="L17" s="387"/>
    </row>
    <row r="18" spans="1:12" ht="15.75" thickBot="1" x14ac:dyDescent="0.25">
      <c r="A18" s="2"/>
      <c r="B18" s="29"/>
      <c r="C18" s="5"/>
      <c r="D18" s="2"/>
      <c r="E18" s="5"/>
      <c r="F18" s="5"/>
      <c r="G18" s="5"/>
      <c r="H18" s="5"/>
      <c r="I18" s="5"/>
      <c r="J18" s="5"/>
      <c r="K18" s="6"/>
      <c r="L18" s="30"/>
    </row>
    <row r="19" spans="1:12" ht="26.25" x14ac:dyDescent="0.4">
      <c r="A19" s="31"/>
      <c r="B19" s="8" t="s">
        <v>15</v>
      </c>
      <c r="C19" s="32"/>
      <c r="D19" s="32"/>
      <c r="E19" s="33"/>
      <c r="F19" s="33"/>
      <c r="G19" s="32"/>
      <c r="H19" s="32"/>
      <c r="I19" s="32"/>
      <c r="J19" s="3"/>
      <c r="K19" s="4"/>
      <c r="L19" s="2"/>
    </row>
    <row r="20" spans="1:12" ht="26.25" x14ac:dyDescent="0.4">
      <c r="A20" s="31"/>
      <c r="B20" s="34"/>
      <c r="C20" s="5"/>
      <c r="D20" s="5"/>
      <c r="E20" s="5"/>
      <c r="F20" s="5"/>
      <c r="G20" s="5"/>
      <c r="H20" s="5"/>
      <c r="I20" s="5"/>
      <c r="J20" s="5"/>
      <c r="K20" s="6"/>
      <c r="L20" s="2"/>
    </row>
    <row r="21" spans="1:12" x14ac:dyDescent="0.2">
      <c r="A21" s="2"/>
      <c r="B21" s="35"/>
      <c r="C21" s="36" t="s">
        <v>16</v>
      </c>
      <c r="D21" s="36"/>
      <c r="E21" s="36"/>
      <c r="F21" s="37"/>
      <c r="G21" s="37"/>
      <c r="H21" s="37"/>
      <c r="I21" s="37"/>
      <c r="J21" s="37"/>
      <c r="K21" s="6"/>
      <c r="L21" s="2"/>
    </row>
    <row r="22" spans="1:12" ht="18.600000000000001" customHeight="1" x14ac:dyDescent="0.4">
      <c r="A22" s="31"/>
      <c r="B22" s="34"/>
      <c r="C22" s="37"/>
      <c r="D22" s="37"/>
      <c r="E22" s="37"/>
      <c r="F22" s="37"/>
      <c r="G22" s="37"/>
      <c r="H22" s="37"/>
      <c r="I22" s="37"/>
      <c r="J22" s="37"/>
      <c r="K22" s="6"/>
      <c r="L22" s="2"/>
    </row>
    <row r="23" spans="1:12" ht="18" x14ac:dyDescent="0.25">
      <c r="A23" s="38"/>
      <c r="B23" s="39"/>
      <c r="C23" s="36" t="s">
        <v>17</v>
      </c>
      <c r="D23" s="36"/>
      <c r="E23" s="36"/>
      <c r="F23" s="37"/>
      <c r="G23" s="37"/>
      <c r="H23" s="37"/>
      <c r="I23" s="37"/>
      <c r="J23" s="37"/>
      <c r="K23" s="6"/>
      <c r="L23" s="2"/>
    </row>
    <row r="24" spans="1:12" x14ac:dyDescent="0.2">
      <c r="A24" s="2"/>
      <c r="B24" s="40"/>
      <c r="C24" s="36"/>
      <c r="D24" s="36"/>
      <c r="E24" s="36"/>
      <c r="F24" s="37"/>
      <c r="G24" s="37"/>
      <c r="H24" s="37"/>
      <c r="I24" s="37"/>
      <c r="J24" s="37"/>
      <c r="K24" s="6"/>
      <c r="L24" s="2"/>
    </row>
    <row r="25" spans="1:12" x14ac:dyDescent="0.2">
      <c r="A25" s="2"/>
      <c r="B25" s="41"/>
      <c r="C25" s="36" t="s">
        <v>18</v>
      </c>
      <c r="D25" s="36"/>
      <c r="E25" s="36"/>
      <c r="F25" s="37"/>
      <c r="G25" s="37"/>
      <c r="H25" s="37"/>
      <c r="I25" s="37"/>
      <c r="J25" s="37"/>
      <c r="K25" s="6"/>
      <c r="L25" s="2"/>
    </row>
    <row r="26" spans="1:12" x14ac:dyDescent="0.2">
      <c r="A26" s="2"/>
      <c r="B26" s="40"/>
      <c r="C26" s="36"/>
      <c r="D26" s="36"/>
      <c r="E26" s="36"/>
      <c r="F26" s="37"/>
      <c r="G26" s="37"/>
      <c r="H26" s="37"/>
      <c r="I26" s="37"/>
      <c r="J26" s="37"/>
      <c r="K26" s="6"/>
      <c r="L26" s="2"/>
    </row>
    <row r="27" spans="1:12" x14ac:dyDescent="0.2">
      <c r="A27" s="2"/>
      <c r="B27" s="42"/>
      <c r="C27" s="36" t="s">
        <v>19</v>
      </c>
      <c r="D27" s="36"/>
      <c r="E27" s="36"/>
      <c r="F27" s="37"/>
      <c r="G27" s="37"/>
      <c r="H27" s="37"/>
      <c r="I27" s="37"/>
      <c r="J27" s="37"/>
      <c r="K27" s="6"/>
      <c r="L27" s="2"/>
    </row>
    <row r="28" spans="1:12" x14ac:dyDescent="0.2">
      <c r="A28" s="2"/>
      <c r="B28" s="40"/>
      <c r="C28" s="36"/>
      <c r="D28" s="36"/>
      <c r="E28" s="36"/>
      <c r="F28" s="37"/>
      <c r="G28" s="37"/>
      <c r="H28" s="37"/>
      <c r="I28" s="37"/>
      <c r="J28" s="37"/>
      <c r="K28" s="6"/>
      <c r="L28" s="2"/>
    </row>
    <row r="29" spans="1:12" x14ac:dyDescent="0.2">
      <c r="A29" s="2"/>
      <c r="B29" s="43"/>
      <c r="C29" s="36" t="s">
        <v>20</v>
      </c>
      <c r="D29" s="36"/>
      <c r="E29" s="36"/>
      <c r="F29" s="37"/>
      <c r="G29" s="37"/>
      <c r="H29" s="37"/>
      <c r="I29" s="37"/>
      <c r="J29" s="37"/>
      <c r="K29" s="6"/>
      <c r="L29" s="2"/>
    </row>
    <row r="30" spans="1:12" ht="15.75" thickBot="1" x14ac:dyDescent="0.25">
      <c r="A30" s="2"/>
      <c r="B30" s="44"/>
      <c r="C30" s="45"/>
      <c r="D30" s="45"/>
      <c r="E30" s="45"/>
      <c r="F30" s="45"/>
      <c r="G30" s="46"/>
      <c r="H30" s="46"/>
      <c r="I30" s="46"/>
      <c r="J30" s="46"/>
      <c r="K30" s="47"/>
      <c r="L30" s="2"/>
    </row>
    <row r="31" spans="1:12" ht="15.75" x14ac:dyDescent="0.25">
      <c r="A31" s="2"/>
      <c r="B31" s="8" t="s">
        <v>21</v>
      </c>
      <c r="C31" s="48"/>
      <c r="D31" s="49" t="s">
        <v>22</v>
      </c>
      <c r="E31" s="3"/>
      <c r="F31" s="3"/>
      <c r="G31" s="3"/>
      <c r="H31" s="3"/>
      <c r="I31" s="50"/>
      <c r="J31" s="3"/>
      <c r="K31" s="4"/>
      <c r="L31" s="30"/>
    </row>
    <row r="32" spans="1:12" ht="15.75" x14ac:dyDescent="0.25">
      <c r="A32" s="2"/>
      <c r="B32" s="51" t="s">
        <v>23</v>
      </c>
      <c r="C32" s="5"/>
      <c r="D32" s="14" t="s">
        <v>24</v>
      </c>
      <c r="E32" s="14"/>
      <c r="F32" s="14"/>
      <c r="G32" s="14"/>
      <c r="H32" s="14"/>
      <c r="I32" s="52"/>
      <c r="J32" s="14"/>
      <c r="K32" s="15"/>
      <c r="L32" s="30"/>
    </row>
    <row r="33" spans="1:12" ht="15.75" x14ac:dyDescent="0.25">
      <c r="A33" s="2"/>
      <c r="B33" s="51" t="s">
        <v>25</v>
      </c>
      <c r="C33" s="5"/>
      <c r="D33" s="53" t="s">
        <v>26</v>
      </c>
      <c r="E33" s="14"/>
      <c r="F33" s="5"/>
      <c r="G33" s="14"/>
      <c r="H33" s="14"/>
      <c r="I33" s="54"/>
      <c r="J33" s="14"/>
      <c r="K33" s="15"/>
      <c r="L33" s="30"/>
    </row>
    <row r="34" spans="1:12" ht="15.75" x14ac:dyDescent="0.25">
      <c r="A34" s="2"/>
      <c r="B34" s="51" t="s">
        <v>27</v>
      </c>
      <c r="C34" s="5"/>
      <c r="D34" s="53" t="s">
        <v>28</v>
      </c>
      <c r="E34" s="14"/>
      <c r="F34" s="5"/>
      <c r="G34" s="14"/>
      <c r="H34" s="14"/>
      <c r="I34" s="54"/>
      <c r="J34" s="14"/>
      <c r="K34" s="15"/>
      <c r="L34" s="30"/>
    </row>
    <row r="35" spans="1:12" ht="15.75" x14ac:dyDescent="0.25">
      <c r="A35" s="2"/>
      <c r="B35" s="51" t="s">
        <v>29</v>
      </c>
      <c r="C35" s="5"/>
      <c r="D35" s="36" t="s">
        <v>30</v>
      </c>
      <c r="E35" s="14"/>
      <c r="F35" s="5"/>
      <c r="G35" s="14"/>
      <c r="H35" s="14"/>
      <c r="I35" s="54"/>
      <c r="J35" s="14"/>
      <c r="K35" s="15"/>
      <c r="L35" s="2"/>
    </row>
    <row r="36" spans="1:12" ht="15.75" x14ac:dyDescent="0.25">
      <c r="A36" s="2"/>
      <c r="B36" s="51" t="s">
        <v>31</v>
      </c>
      <c r="C36" s="5"/>
      <c r="D36" s="36" t="s">
        <v>32</v>
      </c>
      <c r="E36" s="14"/>
      <c r="F36" s="5"/>
      <c r="G36" s="14"/>
      <c r="H36" s="14"/>
      <c r="I36" s="52"/>
      <c r="J36" s="14"/>
      <c r="K36" s="15"/>
      <c r="L36" s="2"/>
    </row>
    <row r="37" spans="1:12" ht="15.75" x14ac:dyDescent="0.25">
      <c r="A37" s="2"/>
      <c r="B37" s="51" t="s">
        <v>33</v>
      </c>
      <c r="C37" s="5"/>
      <c r="D37" s="36" t="s">
        <v>34</v>
      </c>
      <c r="E37" s="14"/>
      <c r="F37" s="5"/>
      <c r="G37" s="14"/>
      <c r="H37" s="14"/>
      <c r="I37" s="52"/>
      <c r="J37" s="14"/>
      <c r="K37" s="15"/>
      <c r="L37" s="2"/>
    </row>
    <row r="38" spans="1:12" ht="15.75" x14ac:dyDescent="0.25">
      <c r="A38" s="2"/>
      <c r="B38" s="51" t="s">
        <v>35</v>
      </c>
      <c r="C38" s="5"/>
      <c r="D38" s="53" t="s">
        <v>36</v>
      </c>
      <c r="E38" s="14"/>
      <c r="F38" s="5"/>
      <c r="G38" s="14"/>
      <c r="H38" s="14"/>
      <c r="I38" s="52"/>
      <c r="J38" s="14"/>
      <c r="K38" s="15"/>
      <c r="L38" s="2"/>
    </row>
    <row r="39" spans="1:12" ht="15.75" x14ac:dyDescent="0.25">
      <c r="A39" s="2"/>
      <c r="B39" s="51" t="s">
        <v>37</v>
      </c>
      <c r="C39" s="5"/>
      <c r="D39" s="53" t="s">
        <v>38</v>
      </c>
      <c r="E39" s="14"/>
      <c r="F39" s="5"/>
      <c r="G39" s="14"/>
      <c r="H39" s="14"/>
      <c r="I39" s="52"/>
      <c r="J39" s="14"/>
      <c r="K39" s="15"/>
      <c r="L39" s="2"/>
    </row>
    <row r="40" spans="1:12" ht="15.75" x14ac:dyDescent="0.25">
      <c r="A40" s="2"/>
      <c r="B40" s="51" t="s">
        <v>39</v>
      </c>
      <c r="C40" s="5"/>
      <c r="D40" s="53" t="s">
        <v>40</v>
      </c>
      <c r="E40" s="14"/>
      <c r="F40" s="5"/>
      <c r="G40" s="14"/>
      <c r="H40" s="14"/>
      <c r="I40" s="52"/>
      <c r="J40" s="14"/>
      <c r="K40" s="15"/>
      <c r="L40" s="2"/>
    </row>
    <row r="41" spans="1:12" ht="15.75" x14ac:dyDescent="0.25">
      <c r="A41" s="2"/>
      <c r="B41" s="51" t="s">
        <v>41</v>
      </c>
      <c r="C41" s="5"/>
      <c r="D41" s="53" t="s">
        <v>42</v>
      </c>
      <c r="E41" s="14"/>
      <c r="F41" s="5"/>
      <c r="G41" s="14"/>
      <c r="H41" s="14"/>
      <c r="I41" s="52"/>
      <c r="J41" s="14"/>
      <c r="K41" s="15"/>
      <c r="L41" s="2"/>
    </row>
    <row r="42" spans="1:12" ht="15.75" x14ac:dyDescent="0.25">
      <c r="A42" s="2"/>
      <c r="B42" s="51" t="s">
        <v>43</v>
      </c>
      <c r="C42" s="5"/>
      <c r="D42" s="53" t="s">
        <v>44</v>
      </c>
      <c r="E42" s="14"/>
      <c r="F42" s="5"/>
      <c r="G42" s="14"/>
      <c r="H42" s="14"/>
      <c r="I42" s="52"/>
      <c r="J42" s="14"/>
      <c r="K42" s="15"/>
      <c r="L42" s="2"/>
    </row>
    <row r="43" spans="1:12" ht="16.5" thickBot="1" x14ac:dyDescent="0.3">
      <c r="A43" s="2"/>
      <c r="B43" s="55" t="s">
        <v>45</v>
      </c>
      <c r="C43" s="56"/>
      <c r="D43" s="57" t="s">
        <v>46</v>
      </c>
      <c r="E43" s="58"/>
      <c r="F43" s="59"/>
      <c r="G43" s="58"/>
      <c r="H43" s="58"/>
      <c r="I43" s="60"/>
      <c r="J43" s="58"/>
      <c r="K43" s="61"/>
      <c r="L43" s="2"/>
    </row>
    <row r="44" spans="1:12" ht="15.75" x14ac:dyDescent="0.25">
      <c r="A44" s="2"/>
      <c r="B44" s="62"/>
      <c r="C44" s="62"/>
      <c r="D44" s="14"/>
      <c r="E44" s="14"/>
      <c r="F44" s="14"/>
      <c r="G44" s="14"/>
      <c r="H44" s="14"/>
      <c r="I44" s="14"/>
      <c r="J44" s="14"/>
      <c r="K44" s="14"/>
      <c r="L44" s="2"/>
    </row>
  </sheetData>
  <sheetProtection algorithmName="SHA-512" hashValue="NNVbvlBcG6qR1+W77cM1VbxKxfeebsJ6mNUdutoZ4cGqrzV3zLH1c2eOHHXrHQEHgkoC/oNpB8DTvgsVYsOeWQ==" saltValue="5le9tWcP0XL5WH8scAS4CA==" spinCount="100000" sheet="1" objects="1" scenarios="1" selectLockedCells="1" selectUnlockedCells="1"/>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9"/>
  <sheetViews>
    <sheetView zoomScale="80" zoomScaleNormal="80" workbookViewId="0">
      <selection activeCell="D24" sqref="D24"/>
    </sheetView>
  </sheetViews>
  <sheetFormatPr defaultColWidth="8.88671875" defaultRowHeight="15" x14ac:dyDescent="0.2"/>
  <cols>
    <col min="1" max="1" width="4.109375" customWidth="1"/>
    <col min="2" max="3" width="6.88671875" customWidth="1"/>
    <col min="4" max="4" width="36.88671875" customWidth="1"/>
    <col min="5" max="5" width="39.109375" customWidth="1"/>
    <col min="6" max="6" width="6.88671875" customWidth="1"/>
    <col min="7" max="7" width="8.109375" bestFit="1" customWidth="1"/>
    <col min="8" max="36" width="11.44140625" customWidth="1"/>
    <col min="253" max="253" width="4.109375" customWidth="1"/>
    <col min="254" max="255" width="6.88671875" customWidth="1"/>
    <col min="256" max="256" width="36.88671875" customWidth="1"/>
    <col min="257" max="257" width="39.109375" customWidth="1"/>
    <col min="258" max="258" width="6.88671875" customWidth="1"/>
    <col min="259" max="259" width="8.109375" bestFit="1" customWidth="1"/>
    <col min="260" max="288" width="11.44140625" customWidth="1"/>
    <col min="509" max="509" width="4.109375" customWidth="1"/>
    <col min="510" max="511" width="6.88671875" customWidth="1"/>
    <col min="512" max="512" width="36.88671875" customWidth="1"/>
    <col min="513" max="513" width="39.109375" customWidth="1"/>
    <col min="514" max="514" width="6.88671875" customWidth="1"/>
    <col min="515" max="515" width="8.109375" bestFit="1" customWidth="1"/>
    <col min="516" max="544" width="11.44140625" customWidth="1"/>
    <col min="765" max="765" width="4.109375" customWidth="1"/>
    <col min="766" max="767" width="6.88671875" customWidth="1"/>
    <col min="768" max="768" width="36.88671875" customWidth="1"/>
    <col min="769" max="769" width="39.109375" customWidth="1"/>
    <col min="770" max="770" width="6.88671875" customWidth="1"/>
    <col min="771" max="771" width="8.109375" bestFit="1" customWidth="1"/>
    <col min="772" max="800" width="11.44140625" customWidth="1"/>
    <col min="1021" max="1021" width="4.109375" customWidth="1"/>
    <col min="1022" max="1023" width="6.88671875" customWidth="1"/>
    <col min="1024" max="1024" width="36.88671875" customWidth="1"/>
    <col min="1025" max="1025" width="39.109375" customWidth="1"/>
    <col min="1026" max="1026" width="6.88671875" customWidth="1"/>
    <col min="1027" max="1027" width="8.109375" bestFit="1" customWidth="1"/>
    <col min="1028" max="1056" width="11.44140625" customWidth="1"/>
    <col min="1277" max="1277" width="4.109375" customWidth="1"/>
    <col min="1278" max="1279" width="6.88671875" customWidth="1"/>
    <col min="1280" max="1280" width="36.88671875" customWidth="1"/>
    <col min="1281" max="1281" width="39.109375" customWidth="1"/>
    <col min="1282" max="1282" width="6.88671875" customWidth="1"/>
    <col min="1283" max="1283" width="8.109375" bestFit="1" customWidth="1"/>
    <col min="1284" max="1312" width="11.44140625" customWidth="1"/>
    <col min="1533" max="1533" width="4.109375" customWidth="1"/>
    <col min="1534" max="1535" width="6.88671875" customWidth="1"/>
    <col min="1536" max="1536" width="36.88671875" customWidth="1"/>
    <col min="1537" max="1537" width="39.109375" customWidth="1"/>
    <col min="1538" max="1538" width="6.88671875" customWidth="1"/>
    <col min="1539" max="1539" width="8.109375" bestFit="1" customWidth="1"/>
    <col min="1540" max="1568" width="11.44140625" customWidth="1"/>
    <col min="1789" max="1789" width="4.109375" customWidth="1"/>
    <col min="1790" max="1791" width="6.88671875" customWidth="1"/>
    <col min="1792" max="1792" width="36.88671875" customWidth="1"/>
    <col min="1793" max="1793" width="39.109375" customWidth="1"/>
    <col min="1794" max="1794" width="6.88671875" customWidth="1"/>
    <col min="1795" max="1795" width="8.109375" bestFit="1" customWidth="1"/>
    <col min="1796" max="1824" width="11.44140625" customWidth="1"/>
    <col min="2045" max="2045" width="4.109375" customWidth="1"/>
    <col min="2046" max="2047" width="6.88671875" customWidth="1"/>
    <col min="2048" max="2048" width="36.88671875" customWidth="1"/>
    <col min="2049" max="2049" width="39.109375" customWidth="1"/>
    <col min="2050" max="2050" width="6.88671875" customWidth="1"/>
    <col min="2051" max="2051" width="8.109375" bestFit="1" customWidth="1"/>
    <col min="2052" max="2080" width="11.44140625" customWidth="1"/>
    <col min="2301" max="2301" width="4.109375" customWidth="1"/>
    <col min="2302" max="2303" width="6.88671875" customWidth="1"/>
    <col min="2304" max="2304" width="36.88671875" customWidth="1"/>
    <col min="2305" max="2305" width="39.109375" customWidth="1"/>
    <col min="2306" max="2306" width="6.88671875" customWidth="1"/>
    <col min="2307" max="2307" width="8.109375" bestFit="1" customWidth="1"/>
    <col min="2308" max="2336" width="11.44140625" customWidth="1"/>
    <col min="2557" max="2557" width="4.109375" customWidth="1"/>
    <col min="2558" max="2559" width="6.88671875" customWidth="1"/>
    <col min="2560" max="2560" width="36.88671875" customWidth="1"/>
    <col min="2561" max="2561" width="39.109375" customWidth="1"/>
    <col min="2562" max="2562" width="6.88671875" customWidth="1"/>
    <col min="2563" max="2563" width="8.109375" bestFit="1" customWidth="1"/>
    <col min="2564" max="2592" width="11.44140625" customWidth="1"/>
    <col min="2813" max="2813" width="4.109375" customWidth="1"/>
    <col min="2814" max="2815" width="6.88671875" customWidth="1"/>
    <col min="2816" max="2816" width="36.88671875" customWidth="1"/>
    <col min="2817" max="2817" width="39.109375" customWidth="1"/>
    <col min="2818" max="2818" width="6.88671875" customWidth="1"/>
    <col min="2819" max="2819" width="8.109375" bestFit="1" customWidth="1"/>
    <col min="2820" max="2848" width="11.44140625" customWidth="1"/>
    <col min="3069" max="3069" width="4.109375" customWidth="1"/>
    <col min="3070" max="3071" width="6.88671875" customWidth="1"/>
    <col min="3072" max="3072" width="36.88671875" customWidth="1"/>
    <col min="3073" max="3073" width="39.109375" customWidth="1"/>
    <col min="3074" max="3074" width="6.88671875" customWidth="1"/>
    <col min="3075" max="3075" width="8.109375" bestFit="1" customWidth="1"/>
    <col min="3076" max="3104" width="11.44140625" customWidth="1"/>
    <col min="3325" max="3325" width="4.109375" customWidth="1"/>
    <col min="3326" max="3327" width="6.88671875" customWidth="1"/>
    <col min="3328" max="3328" width="36.88671875" customWidth="1"/>
    <col min="3329" max="3329" width="39.109375" customWidth="1"/>
    <col min="3330" max="3330" width="6.88671875" customWidth="1"/>
    <col min="3331" max="3331" width="8.109375" bestFit="1" customWidth="1"/>
    <col min="3332" max="3360" width="11.44140625" customWidth="1"/>
    <col min="3581" max="3581" width="4.109375" customWidth="1"/>
    <col min="3582" max="3583" width="6.88671875" customWidth="1"/>
    <col min="3584" max="3584" width="36.88671875" customWidth="1"/>
    <col min="3585" max="3585" width="39.109375" customWidth="1"/>
    <col min="3586" max="3586" width="6.88671875" customWidth="1"/>
    <col min="3587" max="3587" width="8.109375" bestFit="1" customWidth="1"/>
    <col min="3588" max="3616" width="11.44140625" customWidth="1"/>
    <col min="3837" max="3837" width="4.109375" customWidth="1"/>
    <col min="3838" max="3839" width="6.88671875" customWidth="1"/>
    <col min="3840" max="3840" width="36.88671875" customWidth="1"/>
    <col min="3841" max="3841" width="39.109375" customWidth="1"/>
    <col min="3842" max="3842" width="6.88671875" customWidth="1"/>
    <col min="3843" max="3843" width="8.109375" bestFit="1" customWidth="1"/>
    <col min="3844" max="3872" width="11.44140625" customWidth="1"/>
    <col min="4093" max="4093" width="4.109375" customWidth="1"/>
    <col min="4094" max="4095" width="6.88671875" customWidth="1"/>
    <col min="4096" max="4096" width="36.88671875" customWidth="1"/>
    <col min="4097" max="4097" width="39.109375" customWidth="1"/>
    <col min="4098" max="4098" width="6.88671875" customWidth="1"/>
    <col min="4099" max="4099" width="8.109375" bestFit="1" customWidth="1"/>
    <col min="4100" max="4128" width="11.44140625" customWidth="1"/>
    <col min="4349" max="4349" width="4.109375" customWidth="1"/>
    <col min="4350" max="4351" width="6.88671875" customWidth="1"/>
    <col min="4352" max="4352" width="36.88671875" customWidth="1"/>
    <col min="4353" max="4353" width="39.109375" customWidth="1"/>
    <col min="4354" max="4354" width="6.88671875" customWidth="1"/>
    <col min="4355" max="4355" width="8.109375" bestFit="1" customWidth="1"/>
    <col min="4356" max="4384" width="11.44140625" customWidth="1"/>
    <col min="4605" max="4605" width="4.109375" customWidth="1"/>
    <col min="4606" max="4607" width="6.88671875" customWidth="1"/>
    <col min="4608" max="4608" width="36.88671875" customWidth="1"/>
    <col min="4609" max="4609" width="39.109375" customWidth="1"/>
    <col min="4610" max="4610" width="6.88671875" customWidth="1"/>
    <col min="4611" max="4611" width="8.109375" bestFit="1" customWidth="1"/>
    <col min="4612" max="4640" width="11.44140625" customWidth="1"/>
    <col min="4861" max="4861" width="4.109375" customWidth="1"/>
    <col min="4862" max="4863" width="6.88671875" customWidth="1"/>
    <col min="4864" max="4864" width="36.88671875" customWidth="1"/>
    <col min="4865" max="4865" width="39.109375" customWidth="1"/>
    <col min="4866" max="4866" width="6.88671875" customWidth="1"/>
    <col min="4867" max="4867" width="8.109375" bestFit="1" customWidth="1"/>
    <col min="4868" max="4896" width="11.44140625" customWidth="1"/>
    <col min="5117" max="5117" width="4.109375" customWidth="1"/>
    <col min="5118" max="5119" width="6.88671875" customWidth="1"/>
    <col min="5120" max="5120" width="36.88671875" customWidth="1"/>
    <col min="5121" max="5121" width="39.109375" customWidth="1"/>
    <col min="5122" max="5122" width="6.88671875" customWidth="1"/>
    <col min="5123" max="5123" width="8.109375" bestFit="1" customWidth="1"/>
    <col min="5124" max="5152" width="11.44140625" customWidth="1"/>
    <col min="5373" max="5373" width="4.109375" customWidth="1"/>
    <col min="5374" max="5375" width="6.88671875" customWidth="1"/>
    <col min="5376" max="5376" width="36.88671875" customWidth="1"/>
    <col min="5377" max="5377" width="39.109375" customWidth="1"/>
    <col min="5378" max="5378" width="6.88671875" customWidth="1"/>
    <col min="5379" max="5379" width="8.109375" bestFit="1" customWidth="1"/>
    <col min="5380" max="5408" width="11.44140625" customWidth="1"/>
    <col min="5629" max="5629" width="4.109375" customWidth="1"/>
    <col min="5630" max="5631" width="6.88671875" customWidth="1"/>
    <col min="5632" max="5632" width="36.88671875" customWidth="1"/>
    <col min="5633" max="5633" width="39.109375" customWidth="1"/>
    <col min="5634" max="5634" width="6.88671875" customWidth="1"/>
    <col min="5635" max="5635" width="8.109375" bestFit="1" customWidth="1"/>
    <col min="5636" max="5664" width="11.44140625" customWidth="1"/>
    <col min="5885" max="5885" width="4.109375" customWidth="1"/>
    <col min="5886" max="5887" width="6.88671875" customWidth="1"/>
    <col min="5888" max="5888" width="36.88671875" customWidth="1"/>
    <col min="5889" max="5889" width="39.109375" customWidth="1"/>
    <col min="5890" max="5890" width="6.88671875" customWidth="1"/>
    <col min="5891" max="5891" width="8.109375" bestFit="1" customWidth="1"/>
    <col min="5892" max="5920" width="11.44140625" customWidth="1"/>
    <col min="6141" max="6141" width="4.109375" customWidth="1"/>
    <col min="6142" max="6143" width="6.88671875" customWidth="1"/>
    <col min="6144" max="6144" width="36.88671875" customWidth="1"/>
    <col min="6145" max="6145" width="39.109375" customWidth="1"/>
    <col min="6146" max="6146" width="6.88671875" customWidth="1"/>
    <col min="6147" max="6147" width="8.109375" bestFit="1" customWidth="1"/>
    <col min="6148" max="6176" width="11.44140625" customWidth="1"/>
    <col min="6397" max="6397" width="4.109375" customWidth="1"/>
    <col min="6398" max="6399" width="6.88671875" customWidth="1"/>
    <col min="6400" max="6400" width="36.88671875" customWidth="1"/>
    <col min="6401" max="6401" width="39.109375" customWidth="1"/>
    <col min="6402" max="6402" width="6.88671875" customWidth="1"/>
    <col min="6403" max="6403" width="8.109375" bestFit="1" customWidth="1"/>
    <col min="6404" max="6432" width="11.44140625" customWidth="1"/>
    <col min="6653" max="6653" width="4.109375" customWidth="1"/>
    <col min="6654" max="6655" width="6.88671875" customWidth="1"/>
    <col min="6656" max="6656" width="36.88671875" customWidth="1"/>
    <col min="6657" max="6657" width="39.109375" customWidth="1"/>
    <col min="6658" max="6658" width="6.88671875" customWidth="1"/>
    <col min="6659" max="6659" width="8.109375" bestFit="1" customWidth="1"/>
    <col min="6660" max="6688" width="11.44140625" customWidth="1"/>
    <col min="6909" max="6909" width="4.109375" customWidth="1"/>
    <col min="6910" max="6911" width="6.88671875" customWidth="1"/>
    <col min="6912" max="6912" width="36.88671875" customWidth="1"/>
    <col min="6913" max="6913" width="39.109375" customWidth="1"/>
    <col min="6914" max="6914" width="6.88671875" customWidth="1"/>
    <col min="6915" max="6915" width="8.109375" bestFit="1" customWidth="1"/>
    <col min="6916" max="6944" width="11.44140625" customWidth="1"/>
    <col min="7165" max="7165" width="4.109375" customWidth="1"/>
    <col min="7166" max="7167" width="6.88671875" customWidth="1"/>
    <col min="7168" max="7168" width="36.88671875" customWidth="1"/>
    <col min="7169" max="7169" width="39.109375" customWidth="1"/>
    <col min="7170" max="7170" width="6.88671875" customWidth="1"/>
    <col min="7171" max="7171" width="8.109375" bestFit="1" customWidth="1"/>
    <col min="7172" max="7200" width="11.44140625" customWidth="1"/>
    <col min="7421" max="7421" width="4.109375" customWidth="1"/>
    <col min="7422" max="7423" width="6.88671875" customWidth="1"/>
    <col min="7424" max="7424" width="36.88671875" customWidth="1"/>
    <col min="7425" max="7425" width="39.109375" customWidth="1"/>
    <col min="7426" max="7426" width="6.88671875" customWidth="1"/>
    <col min="7427" max="7427" width="8.109375" bestFit="1" customWidth="1"/>
    <col min="7428" max="7456" width="11.44140625" customWidth="1"/>
    <col min="7677" max="7677" width="4.109375" customWidth="1"/>
    <col min="7678" max="7679" width="6.88671875" customWidth="1"/>
    <col min="7680" max="7680" width="36.88671875" customWidth="1"/>
    <col min="7681" max="7681" width="39.109375" customWidth="1"/>
    <col min="7682" max="7682" width="6.88671875" customWidth="1"/>
    <col min="7683" max="7683" width="8.109375" bestFit="1" customWidth="1"/>
    <col min="7684" max="7712" width="11.44140625" customWidth="1"/>
    <col min="7933" max="7933" width="4.109375" customWidth="1"/>
    <col min="7934" max="7935" width="6.88671875" customWidth="1"/>
    <col min="7936" max="7936" width="36.88671875" customWidth="1"/>
    <col min="7937" max="7937" width="39.109375" customWidth="1"/>
    <col min="7938" max="7938" width="6.88671875" customWidth="1"/>
    <col min="7939" max="7939" width="8.109375" bestFit="1" customWidth="1"/>
    <col min="7940" max="7968" width="11.44140625" customWidth="1"/>
    <col min="8189" max="8189" width="4.109375" customWidth="1"/>
    <col min="8190" max="8191" width="6.88671875" customWidth="1"/>
    <col min="8192" max="8192" width="36.88671875" customWidth="1"/>
    <col min="8193" max="8193" width="39.109375" customWidth="1"/>
    <col min="8194" max="8194" width="6.88671875" customWidth="1"/>
    <col min="8195" max="8195" width="8.109375" bestFit="1" customWidth="1"/>
    <col min="8196" max="8224" width="11.44140625" customWidth="1"/>
    <col min="8445" max="8445" width="4.109375" customWidth="1"/>
    <col min="8446" max="8447" width="6.88671875" customWidth="1"/>
    <col min="8448" max="8448" width="36.88671875" customWidth="1"/>
    <col min="8449" max="8449" width="39.109375" customWidth="1"/>
    <col min="8450" max="8450" width="6.88671875" customWidth="1"/>
    <col min="8451" max="8451" width="8.109375" bestFit="1" customWidth="1"/>
    <col min="8452" max="8480" width="11.44140625" customWidth="1"/>
    <col min="8701" max="8701" width="4.109375" customWidth="1"/>
    <col min="8702" max="8703" width="6.88671875" customWidth="1"/>
    <col min="8704" max="8704" width="36.88671875" customWidth="1"/>
    <col min="8705" max="8705" width="39.109375" customWidth="1"/>
    <col min="8706" max="8706" width="6.88671875" customWidth="1"/>
    <col min="8707" max="8707" width="8.109375" bestFit="1" customWidth="1"/>
    <col min="8708" max="8736" width="11.44140625" customWidth="1"/>
    <col min="8957" max="8957" width="4.109375" customWidth="1"/>
    <col min="8958" max="8959" width="6.88671875" customWidth="1"/>
    <col min="8960" max="8960" width="36.88671875" customWidth="1"/>
    <col min="8961" max="8961" width="39.109375" customWidth="1"/>
    <col min="8962" max="8962" width="6.88671875" customWidth="1"/>
    <col min="8963" max="8963" width="8.109375" bestFit="1" customWidth="1"/>
    <col min="8964" max="8992" width="11.44140625" customWidth="1"/>
    <col min="9213" max="9213" width="4.109375" customWidth="1"/>
    <col min="9214" max="9215" width="6.88671875" customWidth="1"/>
    <col min="9216" max="9216" width="36.88671875" customWidth="1"/>
    <col min="9217" max="9217" width="39.109375" customWidth="1"/>
    <col min="9218" max="9218" width="6.88671875" customWidth="1"/>
    <col min="9219" max="9219" width="8.109375" bestFit="1" customWidth="1"/>
    <col min="9220" max="9248" width="11.44140625" customWidth="1"/>
    <col min="9469" max="9469" width="4.109375" customWidth="1"/>
    <col min="9470" max="9471" width="6.88671875" customWidth="1"/>
    <col min="9472" max="9472" width="36.88671875" customWidth="1"/>
    <col min="9473" max="9473" width="39.109375" customWidth="1"/>
    <col min="9474" max="9474" width="6.88671875" customWidth="1"/>
    <col min="9475" max="9475" width="8.109375" bestFit="1" customWidth="1"/>
    <col min="9476" max="9504" width="11.44140625" customWidth="1"/>
    <col min="9725" max="9725" width="4.109375" customWidth="1"/>
    <col min="9726" max="9727" width="6.88671875" customWidth="1"/>
    <col min="9728" max="9728" width="36.88671875" customWidth="1"/>
    <col min="9729" max="9729" width="39.109375" customWidth="1"/>
    <col min="9730" max="9730" width="6.88671875" customWidth="1"/>
    <col min="9731" max="9731" width="8.109375" bestFit="1" customWidth="1"/>
    <col min="9732" max="9760" width="11.44140625" customWidth="1"/>
    <col min="9981" max="9981" width="4.109375" customWidth="1"/>
    <col min="9982" max="9983" width="6.88671875" customWidth="1"/>
    <col min="9984" max="9984" width="36.88671875" customWidth="1"/>
    <col min="9985" max="9985" width="39.109375" customWidth="1"/>
    <col min="9986" max="9986" width="6.88671875" customWidth="1"/>
    <col min="9987" max="9987" width="8.109375" bestFit="1" customWidth="1"/>
    <col min="9988" max="10016" width="11.44140625" customWidth="1"/>
    <col min="10237" max="10237" width="4.109375" customWidth="1"/>
    <col min="10238" max="10239" width="6.88671875" customWidth="1"/>
    <col min="10240" max="10240" width="36.88671875" customWidth="1"/>
    <col min="10241" max="10241" width="39.109375" customWidth="1"/>
    <col min="10242" max="10242" width="6.88671875" customWidth="1"/>
    <col min="10243" max="10243" width="8.109375" bestFit="1" customWidth="1"/>
    <col min="10244" max="10272" width="11.44140625" customWidth="1"/>
    <col min="10493" max="10493" width="4.109375" customWidth="1"/>
    <col min="10494" max="10495" width="6.88671875" customWidth="1"/>
    <col min="10496" max="10496" width="36.88671875" customWidth="1"/>
    <col min="10497" max="10497" width="39.109375" customWidth="1"/>
    <col min="10498" max="10498" width="6.88671875" customWidth="1"/>
    <col min="10499" max="10499" width="8.109375" bestFit="1" customWidth="1"/>
    <col min="10500" max="10528" width="11.44140625" customWidth="1"/>
    <col min="10749" max="10749" width="4.109375" customWidth="1"/>
    <col min="10750" max="10751" width="6.88671875" customWidth="1"/>
    <col min="10752" max="10752" width="36.88671875" customWidth="1"/>
    <col min="10753" max="10753" width="39.109375" customWidth="1"/>
    <col min="10754" max="10754" width="6.88671875" customWidth="1"/>
    <col min="10755" max="10755" width="8.109375" bestFit="1" customWidth="1"/>
    <col min="10756" max="10784" width="11.44140625" customWidth="1"/>
    <col min="11005" max="11005" width="4.109375" customWidth="1"/>
    <col min="11006" max="11007" width="6.88671875" customWidth="1"/>
    <col min="11008" max="11008" width="36.88671875" customWidth="1"/>
    <col min="11009" max="11009" width="39.109375" customWidth="1"/>
    <col min="11010" max="11010" width="6.88671875" customWidth="1"/>
    <col min="11011" max="11011" width="8.109375" bestFit="1" customWidth="1"/>
    <col min="11012" max="11040" width="11.44140625" customWidth="1"/>
    <col min="11261" max="11261" width="4.109375" customWidth="1"/>
    <col min="11262" max="11263" width="6.88671875" customWidth="1"/>
    <col min="11264" max="11264" width="36.88671875" customWidth="1"/>
    <col min="11265" max="11265" width="39.109375" customWidth="1"/>
    <col min="11266" max="11266" width="6.88671875" customWidth="1"/>
    <col min="11267" max="11267" width="8.109375" bestFit="1" customWidth="1"/>
    <col min="11268" max="11296" width="11.44140625" customWidth="1"/>
    <col min="11517" max="11517" width="4.109375" customWidth="1"/>
    <col min="11518" max="11519" width="6.88671875" customWidth="1"/>
    <col min="11520" max="11520" width="36.88671875" customWidth="1"/>
    <col min="11521" max="11521" width="39.109375" customWidth="1"/>
    <col min="11522" max="11522" width="6.88671875" customWidth="1"/>
    <col min="11523" max="11523" width="8.109375" bestFit="1" customWidth="1"/>
    <col min="11524" max="11552" width="11.44140625" customWidth="1"/>
    <col min="11773" max="11773" width="4.109375" customWidth="1"/>
    <col min="11774" max="11775" width="6.88671875" customWidth="1"/>
    <col min="11776" max="11776" width="36.88671875" customWidth="1"/>
    <col min="11777" max="11777" width="39.109375" customWidth="1"/>
    <col min="11778" max="11778" width="6.88671875" customWidth="1"/>
    <col min="11779" max="11779" width="8.109375" bestFit="1" customWidth="1"/>
    <col min="11780" max="11808" width="11.44140625" customWidth="1"/>
    <col min="12029" max="12029" width="4.109375" customWidth="1"/>
    <col min="12030" max="12031" width="6.88671875" customWidth="1"/>
    <col min="12032" max="12032" width="36.88671875" customWidth="1"/>
    <col min="12033" max="12033" width="39.109375" customWidth="1"/>
    <col min="12034" max="12034" width="6.88671875" customWidth="1"/>
    <col min="12035" max="12035" width="8.109375" bestFit="1" customWidth="1"/>
    <col min="12036" max="12064" width="11.44140625" customWidth="1"/>
    <col min="12285" max="12285" width="4.109375" customWidth="1"/>
    <col min="12286" max="12287" width="6.88671875" customWidth="1"/>
    <col min="12288" max="12288" width="36.88671875" customWidth="1"/>
    <col min="12289" max="12289" width="39.109375" customWidth="1"/>
    <col min="12290" max="12290" width="6.88671875" customWidth="1"/>
    <col min="12291" max="12291" width="8.109375" bestFit="1" customWidth="1"/>
    <col min="12292" max="12320" width="11.44140625" customWidth="1"/>
    <col min="12541" max="12541" width="4.109375" customWidth="1"/>
    <col min="12542" max="12543" width="6.88671875" customWidth="1"/>
    <col min="12544" max="12544" width="36.88671875" customWidth="1"/>
    <col min="12545" max="12545" width="39.109375" customWidth="1"/>
    <col min="12546" max="12546" width="6.88671875" customWidth="1"/>
    <col min="12547" max="12547" width="8.109375" bestFit="1" customWidth="1"/>
    <col min="12548" max="12576" width="11.44140625" customWidth="1"/>
    <col min="12797" max="12797" width="4.109375" customWidth="1"/>
    <col min="12798" max="12799" width="6.88671875" customWidth="1"/>
    <col min="12800" max="12800" width="36.88671875" customWidth="1"/>
    <col min="12801" max="12801" width="39.109375" customWidth="1"/>
    <col min="12802" max="12802" width="6.88671875" customWidth="1"/>
    <col min="12803" max="12803" width="8.109375" bestFit="1" customWidth="1"/>
    <col min="12804" max="12832" width="11.44140625" customWidth="1"/>
    <col min="13053" max="13053" width="4.109375" customWidth="1"/>
    <col min="13054" max="13055" width="6.88671875" customWidth="1"/>
    <col min="13056" max="13056" width="36.88671875" customWidth="1"/>
    <col min="13057" max="13057" width="39.109375" customWidth="1"/>
    <col min="13058" max="13058" width="6.88671875" customWidth="1"/>
    <col min="13059" max="13059" width="8.109375" bestFit="1" customWidth="1"/>
    <col min="13060" max="13088" width="11.44140625" customWidth="1"/>
    <col min="13309" max="13309" width="4.109375" customWidth="1"/>
    <col min="13310" max="13311" width="6.88671875" customWidth="1"/>
    <col min="13312" max="13312" width="36.88671875" customWidth="1"/>
    <col min="13313" max="13313" width="39.109375" customWidth="1"/>
    <col min="13314" max="13314" width="6.88671875" customWidth="1"/>
    <col min="13315" max="13315" width="8.109375" bestFit="1" customWidth="1"/>
    <col min="13316" max="13344" width="11.44140625" customWidth="1"/>
    <col min="13565" max="13565" width="4.109375" customWidth="1"/>
    <col min="13566" max="13567" width="6.88671875" customWidth="1"/>
    <col min="13568" max="13568" width="36.88671875" customWidth="1"/>
    <col min="13569" max="13569" width="39.109375" customWidth="1"/>
    <col min="13570" max="13570" width="6.88671875" customWidth="1"/>
    <col min="13571" max="13571" width="8.109375" bestFit="1" customWidth="1"/>
    <col min="13572" max="13600" width="11.44140625" customWidth="1"/>
    <col min="13821" max="13821" width="4.109375" customWidth="1"/>
    <col min="13822" max="13823" width="6.88671875" customWidth="1"/>
    <col min="13824" max="13824" width="36.88671875" customWidth="1"/>
    <col min="13825" max="13825" width="39.109375" customWidth="1"/>
    <col min="13826" max="13826" width="6.88671875" customWidth="1"/>
    <col min="13827" max="13827" width="8.109375" bestFit="1" customWidth="1"/>
    <col min="13828" max="13856" width="11.44140625" customWidth="1"/>
    <col min="14077" max="14077" width="4.109375" customWidth="1"/>
    <col min="14078" max="14079" width="6.88671875" customWidth="1"/>
    <col min="14080" max="14080" width="36.88671875" customWidth="1"/>
    <col min="14081" max="14081" width="39.109375" customWidth="1"/>
    <col min="14082" max="14082" width="6.88671875" customWidth="1"/>
    <col min="14083" max="14083" width="8.109375" bestFit="1" customWidth="1"/>
    <col min="14084" max="14112" width="11.44140625" customWidth="1"/>
    <col min="14333" max="14333" width="4.109375" customWidth="1"/>
    <col min="14334" max="14335" width="6.88671875" customWidth="1"/>
    <col min="14336" max="14336" width="36.88671875" customWidth="1"/>
    <col min="14337" max="14337" width="39.109375" customWidth="1"/>
    <col min="14338" max="14338" width="6.88671875" customWidth="1"/>
    <col min="14339" max="14339" width="8.109375" bestFit="1" customWidth="1"/>
    <col min="14340" max="14368" width="11.44140625" customWidth="1"/>
    <col min="14589" max="14589" width="4.109375" customWidth="1"/>
    <col min="14590" max="14591" width="6.88671875" customWidth="1"/>
    <col min="14592" max="14592" width="36.88671875" customWidth="1"/>
    <col min="14593" max="14593" width="39.109375" customWidth="1"/>
    <col min="14594" max="14594" width="6.88671875" customWidth="1"/>
    <col min="14595" max="14595" width="8.109375" bestFit="1" customWidth="1"/>
    <col min="14596" max="14624" width="11.44140625" customWidth="1"/>
    <col min="14845" max="14845" width="4.109375" customWidth="1"/>
    <col min="14846" max="14847" width="6.88671875" customWidth="1"/>
    <col min="14848" max="14848" width="36.88671875" customWidth="1"/>
    <col min="14849" max="14849" width="39.109375" customWidth="1"/>
    <col min="14850" max="14850" width="6.88671875" customWidth="1"/>
    <col min="14851" max="14851" width="8.109375" bestFit="1" customWidth="1"/>
    <col min="14852" max="14880" width="11.44140625" customWidth="1"/>
    <col min="15101" max="15101" width="4.109375" customWidth="1"/>
    <col min="15102" max="15103" width="6.88671875" customWidth="1"/>
    <col min="15104" max="15104" width="36.88671875" customWidth="1"/>
    <col min="15105" max="15105" width="39.109375" customWidth="1"/>
    <col min="15106" max="15106" width="6.88671875" customWidth="1"/>
    <col min="15107" max="15107" width="8.109375" bestFit="1" customWidth="1"/>
    <col min="15108" max="15136" width="11.44140625" customWidth="1"/>
    <col min="15357" max="15357" width="4.109375" customWidth="1"/>
    <col min="15358" max="15359" width="6.88671875" customWidth="1"/>
    <col min="15360" max="15360" width="36.88671875" customWidth="1"/>
    <col min="15361" max="15361" width="39.109375" customWidth="1"/>
    <col min="15362" max="15362" width="6.88671875" customWidth="1"/>
    <col min="15363" max="15363" width="8.109375" bestFit="1" customWidth="1"/>
    <col min="15364" max="15392" width="11.44140625" customWidth="1"/>
    <col min="15613" max="15613" width="4.109375" customWidth="1"/>
    <col min="15614" max="15615" width="6.88671875" customWidth="1"/>
    <col min="15616" max="15616" width="36.88671875" customWidth="1"/>
    <col min="15617" max="15617" width="39.109375" customWidth="1"/>
    <col min="15618" max="15618" width="6.88671875" customWidth="1"/>
    <col min="15619" max="15619" width="8.109375" bestFit="1" customWidth="1"/>
    <col min="15620" max="15648" width="11.44140625" customWidth="1"/>
    <col min="15869" max="15869" width="4.109375" customWidth="1"/>
    <col min="15870" max="15871" width="6.88671875" customWidth="1"/>
    <col min="15872" max="15872" width="36.88671875" customWidth="1"/>
    <col min="15873" max="15873" width="39.109375" customWidth="1"/>
    <col min="15874" max="15874" width="6.88671875" customWidth="1"/>
    <col min="15875" max="15875" width="8.109375" bestFit="1" customWidth="1"/>
    <col min="15876" max="15904" width="11.44140625" customWidth="1"/>
    <col min="16125" max="16125" width="4.109375" customWidth="1"/>
    <col min="16126" max="16127" width="6.88671875" customWidth="1"/>
    <col min="16128" max="16128" width="36.88671875" customWidth="1"/>
    <col min="16129" max="16129" width="39.109375" customWidth="1"/>
    <col min="16130" max="16130" width="6.88671875" customWidth="1"/>
    <col min="16131" max="16131" width="8.109375" bestFit="1" customWidth="1"/>
    <col min="16132" max="16160" width="11.44140625" customWidth="1"/>
  </cols>
  <sheetData>
    <row r="1" spans="1:36" ht="18.75" thickBot="1" x14ac:dyDescent="0.25">
      <c r="A1" s="186"/>
      <c r="B1" s="178"/>
      <c r="C1" s="179" t="s">
        <v>642</v>
      </c>
      <c r="D1" s="180"/>
      <c r="E1" s="300"/>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588</v>
      </c>
      <c r="D2" s="189" t="s">
        <v>139</v>
      </c>
      <c r="E2" s="938" t="s">
        <v>643</v>
      </c>
      <c r="F2" s="189" t="s">
        <v>140</v>
      </c>
      <c r="G2" s="189" t="s">
        <v>184</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 customHeight="1" x14ac:dyDescent="0.2">
      <c r="A3" s="301"/>
      <c r="B3" s="1014" t="s">
        <v>185</v>
      </c>
      <c r="C3" s="891" t="s">
        <v>644</v>
      </c>
      <c r="D3" s="892" t="s">
        <v>645</v>
      </c>
      <c r="E3" s="928" t="s">
        <v>646</v>
      </c>
      <c r="F3" s="918" t="s">
        <v>75</v>
      </c>
      <c r="G3" s="918">
        <v>2</v>
      </c>
      <c r="H3" s="726">
        <f>'3. BL Demand'!H3+SUM('6. Preferred (Scenario Yr)'!H48)</f>
        <v>44.031203024431683</v>
      </c>
      <c r="I3" s="332">
        <f>'3. BL Demand'!I3+SUM('6. Preferred (Scenario Yr)'!I48)</f>
        <v>44.0569990864917</v>
      </c>
      <c r="J3" s="332">
        <f>'3. BL Demand'!J3+SUM('6. Preferred (Scenario Yr)'!J48)</f>
        <v>44.01304367664472</v>
      </c>
      <c r="K3" s="332">
        <f>'3. BL Demand'!K3+SUM('6. Preferred (Scenario Yr)'!K48)</f>
        <v>44.072035326247878</v>
      </c>
      <c r="L3" s="919">
        <f>'3. BL Demand'!L3+SUM('6. Preferred (Scenario Yr)'!L48)</f>
        <v>44.052011248572249</v>
      </c>
      <c r="M3" s="919">
        <f>'3. BL Demand'!M3+SUM('6. Preferred (Scenario Yr)'!M48)</f>
        <v>44.297817887588543</v>
      </c>
      <c r="N3" s="919">
        <f>'3. BL Demand'!N3+SUM('6. Preferred (Scenario Yr)'!N48)</f>
        <v>44.453839792186464</v>
      </c>
      <c r="O3" s="919">
        <f>'3. BL Demand'!O3+SUM('6. Preferred (Scenario Yr)'!O48)</f>
        <v>44.601103923948408</v>
      </c>
      <c r="P3" s="919">
        <f>'3. BL Demand'!P3+SUM('6. Preferred (Scenario Yr)'!P48)</f>
        <v>44.593750605093078</v>
      </c>
      <c r="Q3" s="919">
        <f>'3. BL Demand'!Q3+SUM('6. Preferred (Scenario Yr)'!Q48)</f>
        <v>44.777427106199134</v>
      </c>
      <c r="R3" s="919">
        <f>'3. BL Demand'!R3+SUM('6. Preferred (Scenario Yr)'!R48)</f>
        <v>44.832578401152766</v>
      </c>
      <c r="S3" s="919">
        <f>'3. BL Demand'!S3+SUM('6. Preferred (Scenario Yr)'!S48)</f>
        <v>44.886957631930692</v>
      </c>
      <c r="T3" s="919">
        <f>'3. BL Demand'!T3+SUM('6. Preferred (Scenario Yr)'!T48)</f>
        <v>44.818406019823207</v>
      </c>
      <c r="U3" s="919">
        <f>'3. BL Demand'!U3+SUM('6. Preferred (Scenario Yr)'!U48)</f>
        <v>44.988984318127343</v>
      </c>
      <c r="V3" s="919">
        <f>'3. BL Demand'!V3+SUM('6. Preferred (Scenario Yr)'!V48)</f>
        <v>45.049343591613642</v>
      </c>
      <c r="W3" s="919">
        <f>'3. BL Demand'!W3+SUM('6. Preferred (Scenario Yr)'!W48)</f>
        <v>45.113222633083836</v>
      </c>
      <c r="X3" s="919">
        <f>'3. BL Demand'!X3+SUM('6. Preferred (Scenario Yr)'!X48)</f>
        <v>45.052645746578605</v>
      </c>
      <c r="Y3" s="919">
        <f>'3. BL Demand'!Y3+SUM('6. Preferred (Scenario Yr)'!Y48)</f>
        <v>45.228071491807341</v>
      </c>
      <c r="Z3" s="919">
        <f>'3. BL Demand'!Z3+SUM('6. Preferred (Scenario Yr)'!Z48)</f>
        <v>45.277629575960219</v>
      </c>
      <c r="AA3" s="919">
        <f>'3. BL Demand'!AA3+SUM('6. Preferred (Scenario Yr)'!AA48)</f>
        <v>45.328129116207229</v>
      </c>
      <c r="AB3" s="919">
        <f>'3. BL Demand'!AB3+SUM('6. Preferred (Scenario Yr)'!AB48)</f>
        <v>45.255279496050022</v>
      </c>
      <c r="AC3" s="919">
        <f>'3. BL Demand'!AC3+SUM('6. Preferred (Scenario Yr)'!AC48)</f>
        <v>45.431747409344013</v>
      </c>
      <c r="AD3" s="919">
        <f>'3. BL Demand'!AD3+SUM('6. Preferred (Scenario Yr)'!AD48)</f>
        <v>45.489354296367651</v>
      </c>
      <c r="AE3" s="919">
        <f>'3. BL Demand'!AE3+SUM('6. Preferred (Scenario Yr)'!AE48)</f>
        <v>45.548931495827105</v>
      </c>
      <c r="AF3" s="919">
        <f>'3. BL Demand'!AF3+SUM('6. Preferred (Scenario Yr)'!AF48)</f>
        <v>45.487740355443975</v>
      </c>
      <c r="AG3" s="919">
        <f>'3. BL Demand'!AG3+SUM('6. Preferred (Scenario Yr)'!AG48)</f>
        <v>45.674310177381493</v>
      </c>
      <c r="AH3" s="919">
        <f>'3. BL Demand'!AH3+SUM('6. Preferred (Scenario Yr)'!AH48)</f>
        <v>45.740138387075056</v>
      </c>
      <c r="AI3" s="919">
        <f>'3. BL Demand'!AI3+SUM('6. Preferred (Scenario Yr)'!AI48)</f>
        <v>45.807565163424265</v>
      </c>
      <c r="AJ3" s="920">
        <f>'3. BL Demand'!AJ3+SUM('6. Preferred (Scenario Yr)'!AJ48)</f>
        <v>45.75327473774351</v>
      </c>
    </row>
    <row r="4" spans="1:36" x14ac:dyDescent="0.2">
      <c r="A4" s="301"/>
      <c r="B4" s="1015"/>
      <c r="C4" s="709" t="s">
        <v>647</v>
      </c>
      <c r="D4" s="710" t="s">
        <v>648</v>
      </c>
      <c r="E4" s="845" t="s">
        <v>646</v>
      </c>
      <c r="F4" s="711" t="s">
        <v>75</v>
      </c>
      <c r="G4" s="711">
        <v>2</v>
      </c>
      <c r="H4" s="692">
        <f>'3. BL Demand'!H4+'6. Preferred (Scenario Yr)'!H51</f>
        <v>0.6817085491788677</v>
      </c>
      <c r="I4" s="331">
        <f>'3. BL Demand'!I4+'6. Preferred (Scenario Yr)'!I51</f>
        <v>0.6817085491788677</v>
      </c>
      <c r="J4" s="331">
        <f>'3. BL Demand'!J4+'6. Preferred (Scenario Yr)'!J51</f>
        <v>0.6817085491788677</v>
      </c>
      <c r="K4" s="331">
        <f>'3. BL Demand'!K4+'6. Preferred (Scenario Yr)'!K51</f>
        <v>0.6817085491788677</v>
      </c>
      <c r="L4" s="483">
        <f>'3. BL Demand'!L4+'6. Preferred (Scenario Yr)'!L51</f>
        <v>0.6817085491788677</v>
      </c>
      <c r="M4" s="483">
        <f>'3. BL Demand'!M4+'6. Preferred (Scenario Yr)'!M51</f>
        <v>0.6817085491788677</v>
      </c>
      <c r="N4" s="483">
        <f>'3. BL Demand'!N4+'6. Preferred (Scenario Yr)'!N51</f>
        <v>0.6817085491788677</v>
      </c>
      <c r="O4" s="483">
        <f>'3. BL Demand'!O4+'6. Preferred (Scenario Yr)'!O51</f>
        <v>0.6817085491788677</v>
      </c>
      <c r="P4" s="483">
        <f>'3. BL Demand'!P4+'6. Preferred (Scenario Yr)'!P51</f>
        <v>0.6817085491788677</v>
      </c>
      <c r="Q4" s="483">
        <f>'3. BL Demand'!Q4+'6. Preferred (Scenario Yr)'!Q51</f>
        <v>0.6817085491788677</v>
      </c>
      <c r="R4" s="483">
        <f>'3. BL Demand'!R4+'6. Preferred (Scenario Yr)'!R51</f>
        <v>0.6817085491788677</v>
      </c>
      <c r="S4" s="483">
        <f>'3. BL Demand'!S4+'6. Preferred (Scenario Yr)'!S51</f>
        <v>0.6817085491788677</v>
      </c>
      <c r="T4" s="483">
        <f>'3. BL Demand'!T4+'6. Preferred (Scenario Yr)'!T51</f>
        <v>0.6817085491788677</v>
      </c>
      <c r="U4" s="483">
        <f>'3. BL Demand'!U4+'6. Preferred (Scenario Yr)'!U51</f>
        <v>0.6817085491788677</v>
      </c>
      <c r="V4" s="483">
        <f>'3. BL Demand'!V4+'6. Preferred (Scenario Yr)'!V51</f>
        <v>0.6817085491788677</v>
      </c>
      <c r="W4" s="483">
        <f>'3. BL Demand'!W4+'6. Preferred (Scenario Yr)'!W51</f>
        <v>0.6817085491788677</v>
      </c>
      <c r="X4" s="483">
        <f>'3. BL Demand'!X4+'6. Preferred (Scenario Yr)'!X51</f>
        <v>0.6817085491788677</v>
      </c>
      <c r="Y4" s="483">
        <f>'3. BL Demand'!Y4+'6. Preferred (Scenario Yr)'!Y51</f>
        <v>0.6817085491788677</v>
      </c>
      <c r="Z4" s="483">
        <f>'3. BL Demand'!Z4+'6. Preferred (Scenario Yr)'!Z51</f>
        <v>0.6817085491788677</v>
      </c>
      <c r="AA4" s="483">
        <f>'3. BL Demand'!AA4+'6. Preferred (Scenario Yr)'!AA51</f>
        <v>0.6817085491788677</v>
      </c>
      <c r="AB4" s="483">
        <f>'3. BL Demand'!AB4+'6. Preferred (Scenario Yr)'!AB51</f>
        <v>0.6817085491788677</v>
      </c>
      <c r="AC4" s="483">
        <f>'3. BL Demand'!AC4+'6. Preferred (Scenario Yr)'!AC51</f>
        <v>0.6817085491788677</v>
      </c>
      <c r="AD4" s="483">
        <f>'3. BL Demand'!AD4+'6. Preferred (Scenario Yr)'!AD51</f>
        <v>0.6817085491788677</v>
      </c>
      <c r="AE4" s="483">
        <f>'3. BL Demand'!AE4+'6. Preferred (Scenario Yr)'!AE51</f>
        <v>0.6817085491788677</v>
      </c>
      <c r="AF4" s="483">
        <f>'3. BL Demand'!AF4+'6. Preferred (Scenario Yr)'!AF51</f>
        <v>0.6817085491788677</v>
      </c>
      <c r="AG4" s="483">
        <f>'3. BL Demand'!AG4+'6. Preferred (Scenario Yr)'!AG51</f>
        <v>0.6817085491788677</v>
      </c>
      <c r="AH4" s="483">
        <f>'3. BL Demand'!AH4+'6. Preferred (Scenario Yr)'!AH51</f>
        <v>0.6817085491788677</v>
      </c>
      <c r="AI4" s="483">
        <f>'3. BL Demand'!AI4+'6. Preferred (Scenario Yr)'!AI51</f>
        <v>0.6817085491788677</v>
      </c>
      <c r="AJ4" s="712">
        <f>'3. BL Demand'!AJ4+'6. Preferred (Scenario Yr)'!AJ51</f>
        <v>0.6817085491788677</v>
      </c>
    </row>
    <row r="5" spans="1:36" x14ac:dyDescent="0.2">
      <c r="A5" s="301"/>
      <c r="B5" s="1015"/>
      <c r="C5" s="709" t="s">
        <v>649</v>
      </c>
      <c r="D5" s="710" t="s">
        <v>650</v>
      </c>
      <c r="E5" s="845" t="s">
        <v>646</v>
      </c>
      <c r="F5" s="711" t="s">
        <v>75</v>
      </c>
      <c r="G5" s="711">
        <v>2</v>
      </c>
      <c r="H5" s="692">
        <f>'3. BL Demand'!H5+'6. Preferred (Scenario Yr)'!H54+'6. Preferred (Scenario Yr)'!H70</f>
        <v>50.56180313030206</v>
      </c>
      <c r="I5" s="331">
        <f>'3. BL Demand'!I5+'6. Preferred (Scenario Yr)'!I54+'6. Preferred (Scenario Yr)'!I70</f>
        <v>52.561532799909045</v>
      </c>
      <c r="J5" s="331">
        <f>'3. BL Demand'!J5+'6. Preferred (Scenario Yr)'!J54+'6. Preferred (Scenario Yr)'!J70</f>
        <v>54.594809375408786</v>
      </c>
      <c r="K5" s="331">
        <f>'3. BL Demand'!K5+'6. Preferred (Scenario Yr)'!K54+'6. Preferred (Scenario Yr)'!K70</f>
        <v>56.77759032589239</v>
      </c>
      <c r="L5" s="483">
        <f>'3. BL Demand'!L5+'6. Preferred (Scenario Yr)'!L54+'6. Preferred (Scenario Yr)'!L70</f>
        <v>73.066798905534213</v>
      </c>
      <c r="M5" s="483">
        <f>'3. BL Demand'!M5+'6. Preferred (Scenario Yr)'!M54+'6. Preferred (Scenario Yr)'!M70</f>
        <v>95.307424707504524</v>
      </c>
      <c r="N5" s="483">
        <f>'3. BL Demand'!N5+'6. Preferred (Scenario Yr)'!N54+'6. Preferred (Scenario Yr)'!N70</f>
        <v>113.89006549177894</v>
      </c>
      <c r="O5" s="483">
        <f>'3. BL Demand'!O5+'6. Preferred (Scenario Yr)'!O54+'6. Preferred (Scenario Yr)'!O70</f>
        <v>126.96880264517519</v>
      </c>
      <c r="P5" s="483">
        <f>'3. BL Demand'!P5+'6. Preferred (Scenario Yr)'!P54+'6. Preferred (Scenario Yr)'!P70</f>
        <v>140.24888743819622</v>
      </c>
      <c r="Q5" s="483">
        <f>'3. BL Demand'!Q5+'6. Preferred (Scenario Yr)'!Q54+'6. Preferred (Scenario Yr)'!Q70</f>
        <v>141.04366152580457</v>
      </c>
      <c r="R5" s="483">
        <f>'3. BL Demand'!R5+'6. Preferred (Scenario Yr)'!R54+'6. Preferred (Scenario Yr)'!R70</f>
        <v>141.75236469811568</v>
      </c>
      <c r="S5" s="483">
        <f>'3. BL Demand'!S5+'6. Preferred (Scenario Yr)'!S54+'6. Preferred (Scenario Yr)'!S70</f>
        <v>142.33937179613085</v>
      </c>
      <c r="T5" s="483">
        <f>'3. BL Demand'!T5+'6. Preferred (Scenario Yr)'!T54+'6. Preferred (Scenario Yr)'!T70</f>
        <v>142.96445634112027</v>
      </c>
      <c r="U5" s="483">
        <f>'3. BL Demand'!U5+'6. Preferred (Scenario Yr)'!U54+'6. Preferred (Scenario Yr)'!U70</f>
        <v>143.58466558163468</v>
      </c>
      <c r="V5" s="483">
        <f>'3. BL Demand'!V5+'6. Preferred (Scenario Yr)'!V54+'6. Preferred (Scenario Yr)'!V70</f>
        <v>143.94976365430981</v>
      </c>
      <c r="W5" s="483">
        <f>'3. BL Demand'!W5+'6. Preferred (Scenario Yr)'!W54+'6. Preferred (Scenario Yr)'!W70</f>
        <v>144.28200747107044</v>
      </c>
      <c r="X5" s="483">
        <f>'3. BL Demand'!X5+'6. Preferred (Scenario Yr)'!X54+'6. Preferred (Scenario Yr)'!X70</f>
        <v>144.61573018081589</v>
      </c>
      <c r="Y5" s="483">
        <f>'3. BL Demand'!Y5+'6. Preferred (Scenario Yr)'!Y54+'6. Preferred (Scenario Yr)'!Y70</f>
        <v>145.00204520679969</v>
      </c>
      <c r="Z5" s="483">
        <f>'3. BL Demand'!Z5+'6. Preferred (Scenario Yr)'!Z54+'6. Preferred (Scenario Yr)'!Z70</f>
        <v>145.38194595245977</v>
      </c>
      <c r="AA5" s="483">
        <f>'3. BL Demand'!AA5+'6. Preferred (Scenario Yr)'!AA54+'6. Preferred (Scenario Yr)'!AA70</f>
        <v>145.89666318296813</v>
      </c>
      <c r="AB5" s="483">
        <f>'3. BL Demand'!AB5+'6. Preferred (Scenario Yr)'!AB54+'6. Preferred (Scenario Yr)'!AB70</f>
        <v>146.43286477486066</v>
      </c>
      <c r="AC5" s="483">
        <f>'3. BL Demand'!AC5+'6. Preferred (Scenario Yr)'!AC54+'6. Preferred (Scenario Yr)'!AC70</f>
        <v>146.89517910673351</v>
      </c>
      <c r="AD5" s="483">
        <f>'3. BL Demand'!AD5+'6. Preferred (Scenario Yr)'!AD54+'6. Preferred (Scenario Yr)'!AD70</f>
        <v>147.32296709469028</v>
      </c>
      <c r="AE5" s="483">
        <f>'3. BL Demand'!AE5+'6. Preferred (Scenario Yr)'!AE54+'6. Preferred (Scenario Yr)'!AE70</f>
        <v>147.75939733124594</v>
      </c>
      <c r="AF5" s="483">
        <f>'3. BL Demand'!AF5+'6. Preferred (Scenario Yr)'!AF54+'6. Preferred (Scenario Yr)'!AF70</f>
        <v>148.21636763627396</v>
      </c>
      <c r="AG5" s="483">
        <f>'3. BL Demand'!AG5+'6. Preferred (Scenario Yr)'!AG54+'6. Preferred (Scenario Yr)'!AG70</f>
        <v>148.94474143468875</v>
      </c>
      <c r="AH5" s="483">
        <f>'3. BL Demand'!AH5+'6. Preferred (Scenario Yr)'!AH54+'6. Preferred (Scenario Yr)'!AH70</f>
        <v>149.27354829461748</v>
      </c>
      <c r="AI5" s="483">
        <f>'3. BL Demand'!AI5+'6. Preferred (Scenario Yr)'!AI54+'6. Preferred (Scenario Yr)'!AI70</f>
        <v>149.73739066343168</v>
      </c>
      <c r="AJ5" s="712">
        <f>'3. BL Demand'!AJ5+'6. Preferred (Scenario Yr)'!AJ54+'6. Preferred (Scenario Yr)'!AJ70</f>
        <v>149.96506129030263</v>
      </c>
    </row>
    <row r="6" spans="1:36" x14ac:dyDescent="0.2">
      <c r="A6" s="301"/>
      <c r="B6" s="1015"/>
      <c r="C6" s="709" t="s">
        <v>651</v>
      </c>
      <c r="D6" s="710" t="s">
        <v>652</v>
      </c>
      <c r="E6" s="845" t="s">
        <v>646</v>
      </c>
      <c r="F6" s="711" t="s">
        <v>75</v>
      </c>
      <c r="G6" s="711">
        <v>2</v>
      </c>
      <c r="H6" s="692">
        <f>'3. BL Demand'!H6+'6. Preferred (Scenario Yr)'!H58+'6. Preferred (Scenario Yr)'!H73</f>
        <v>96.751050285229695</v>
      </c>
      <c r="I6" s="331">
        <f>'3. BL Demand'!I6+'6. Preferred (Scenario Yr)'!I58+'6. Preferred (Scenario Yr)'!I73</f>
        <v>94.728424962123398</v>
      </c>
      <c r="J6" s="331">
        <f>'3. BL Demand'!J6+'6. Preferred (Scenario Yr)'!J58+'6. Preferred (Scenario Yr)'!J73</f>
        <v>92.70551635407837</v>
      </c>
      <c r="K6" s="331">
        <f>'3. BL Demand'!K6+'6. Preferred (Scenario Yr)'!K58+'6. Preferred (Scenario Yr)'!K73</f>
        <v>90.658500603786308</v>
      </c>
      <c r="L6" s="483">
        <f>'3. BL Demand'!L6+'6. Preferred (Scenario Yr)'!L58+'6. Preferred (Scenario Yr)'!L73</f>
        <v>72.322533637268847</v>
      </c>
      <c r="M6" s="483">
        <f>'3. BL Demand'!M6+'6. Preferred (Scenario Yr)'!M58+'6. Preferred (Scenario Yr)'!M73</f>
        <v>48.257709907758624</v>
      </c>
      <c r="N6" s="483">
        <f>'3. BL Demand'!N6+'6. Preferred (Scenario Yr)'!N58+'6. Preferred (Scenario Yr)'!N73</f>
        <v>28.143687334139351</v>
      </c>
      <c r="O6" s="483">
        <f>'3. BL Demand'!O6+'6. Preferred (Scenario Yr)'!O58+'6. Preferred (Scenario Yr)'!O73</f>
        <v>14.095909370354008</v>
      </c>
      <c r="P6" s="483">
        <f>'3. BL Demand'!P6+'6. Preferred (Scenario Yr)'!P58+'6. Preferred (Scenario Yr)'!P73</f>
        <v>-7.9936057773011271E-15</v>
      </c>
      <c r="Q6" s="483">
        <f>'3. BL Demand'!Q6+'6. Preferred (Scenario Yr)'!Q58+'6. Preferred (Scenario Yr)'!Q73</f>
        <v>0</v>
      </c>
      <c r="R6" s="483">
        <f>'3. BL Demand'!R6+'6. Preferred (Scenario Yr)'!R58+'6. Preferred (Scenario Yr)'!R73</f>
        <v>7.1054273576010019E-15</v>
      </c>
      <c r="S6" s="483">
        <f>'3. BL Demand'!S6+'6. Preferred (Scenario Yr)'!S58+'6. Preferred (Scenario Yr)'!S73</f>
        <v>0</v>
      </c>
      <c r="T6" s="483">
        <f>'3. BL Demand'!T6+'6. Preferred (Scenario Yr)'!T58+'6. Preferred (Scenario Yr)'!T73</f>
        <v>0</v>
      </c>
      <c r="U6" s="483">
        <f>'3. BL Demand'!U6+'6. Preferred (Scenario Yr)'!U58+'6. Preferred (Scenario Yr)'!U73</f>
        <v>1.2434497875801753E-14</v>
      </c>
      <c r="V6" s="483">
        <f>'3. BL Demand'!V6+'6. Preferred (Scenario Yr)'!V58+'6. Preferred (Scenario Yr)'!V73</f>
        <v>0</v>
      </c>
      <c r="W6" s="483">
        <f>'3. BL Demand'!W6+'6. Preferred (Scenario Yr)'!W58+'6. Preferred (Scenario Yr)'!W73</f>
        <v>0</v>
      </c>
      <c r="X6" s="483">
        <f>'3. BL Demand'!X6+'6. Preferred (Scenario Yr)'!X58+'6. Preferred (Scenario Yr)'!X73</f>
        <v>7.1054273576010019E-15</v>
      </c>
      <c r="Y6" s="483">
        <f>'3. BL Demand'!Y6+'6. Preferred (Scenario Yr)'!Y58+'6. Preferred (Scenario Yr)'!Y73</f>
        <v>0</v>
      </c>
      <c r="Z6" s="483">
        <f>'3. BL Demand'!Z6+'6. Preferred (Scenario Yr)'!Z58+'6. Preferred (Scenario Yr)'!Z73</f>
        <v>0</v>
      </c>
      <c r="AA6" s="483">
        <f>'3. BL Demand'!AA6+'6. Preferred (Scenario Yr)'!AA58+'6. Preferred (Scenario Yr)'!AA73</f>
        <v>0</v>
      </c>
      <c r="AB6" s="483">
        <f>'3. BL Demand'!AB6+'6. Preferred (Scenario Yr)'!AB58+'6. Preferred (Scenario Yr)'!AB73</f>
        <v>0</v>
      </c>
      <c r="AC6" s="483">
        <f>'3. BL Demand'!AC6+'6. Preferred (Scenario Yr)'!AC58+'6. Preferred (Scenario Yr)'!AC73</f>
        <v>0</v>
      </c>
      <c r="AD6" s="483">
        <f>'3. BL Demand'!AD6+'6. Preferred (Scenario Yr)'!AD58+'6. Preferred (Scenario Yr)'!AD73</f>
        <v>0</v>
      </c>
      <c r="AE6" s="483">
        <f>'3. BL Demand'!AE6+'6. Preferred (Scenario Yr)'!AE58+'6. Preferred (Scenario Yr)'!AE73</f>
        <v>0</v>
      </c>
      <c r="AF6" s="483">
        <f>'3. BL Demand'!AF6+'6. Preferred (Scenario Yr)'!AF58+'6. Preferred (Scenario Yr)'!AF73</f>
        <v>0</v>
      </c>
      <c r="AG6" s="483">
        <f>'3. BL Demand'!AG6+'6. Preferred (Scenario Yr)'!AG58+'6. Preferred (Scenario Yr)'!AG73</f>
        <v>0</v>
      </c>
      <c r="AH6" s="483">
        <f>'3. BL Demand'!AH6+'6. Preferred (Scenario Yr)'!AH58+'6. Preferred (Scenario Yr)'!AH73</f>
        <v>0</v>
      </c>
      <c r="AI6" s="483">
        <f>'3. BL Demand'!AI6+'6. Preferred (Scenario Yr)'!AI58+'6. Preferred (Scenario Yr)'!AI73</f>
        <v>0</v>
      </c>
      <c r="AJ6" s="712">
        <f>'3. BL Demand'!AJ6+'6. Preferred (Scenario Yr)'!AJ58+'6. Preferred (Scenario Yr)'!AJ73</f>
        <v>0</v>
      </c>
    </row>
    <row r="7" spans="1:36" x14ac:dyDescent="0.2">
      <c r="A7" s="301"/>
      <c r="B7" s="1015"/>
      <c r="C7" s="709" t="s">
        <v>653</v>
      </c>
      <c r="D7" s="710" t="s">
        <v>195</v>
      </c>
      <c r="E7" s="881" t="s">
        <v>654</v>
      </c>
      <c r="F7" s="711" t="s">
        <v>75</v>
      </c>
      <c r="G7" s="711">
        <v>2</v>
      </c>
      <c r="H7" s="692">
        <f t="shared" ref="H7:AJ7" si="0">H3-H32</f>
        <v>43.287529273772712</v>
      </c>
      <c r="I7" s="331">
        <f t="shared" si="0"/>
        <v>43.313325335832729</v>
      </c>
      <c r="J7" s="331">
        <f t="shared" si="0"/>
        <v>43.26936992598575</v>
      </c>
      <c r="K7" s="331">
        <f t="shared" si="0"/>
        <v>43.328361575588907</v>
      </c>
      <c r="L7" s="483">
        <f t="shared" si="0"/>
        <v>43.308337497913278</v>
      </c>
      <c r="M7" s="483">
        <f t="shared" si="0"/>
        <v>43.554144136929573</v>
      </c>
      <c r="N7" s="483">
        <f t="shared" si="0"/>
        <v>43.710166041527494</v>
      </c>
      <c r="O7" s="483">
        <f t="shared" si="0"/>
        <v>43.857430173289437</v>
      </c>
      <c r="P7" s="483">
        <f t="shared" si="0"/>
        <v>43.850076854434107</v>
      </c>
      <c r="Q7" s="483">
        <f t="shared" si="0"/>
        <v>44.033753355540163</v>
      </c>
      <c r="R7" s="483">
        <f t="shared" si="0"/>
        <v>44.088904650493795</v>
      </c>
      <c r="S7" s="483">
        <f t="shared" si="0"/>
        <v>44.143283881271721</v>
      </c>
      <c r="T7" s="483">
        <f t="shared" si="0"/>
        <v>44.074732269164237</v>
      </c>
      <c r="U7" s="483">
        <f t="shared" si="0"/>
        <v>44.245310567468373</v>
      </c>
      <c r="V7" s="483">
        <f t="shared" si="0"/>
        <v>44.305669840954671</v>
      </c>
      <c r="W7" s="483">
        <f t="shared" si="0"/>
        <v>44.369548882424866</v>
      </c>
      <c r="X7" s="483">
        <f t="shared" si="0"/>
        <v>44.308971995919634</v>
      </c>
      <c r="Y7" s="483">
        <f t="shared" si="0"/>
        <v>44.484397741148371</v>
      </c>
      <c r="Z7" s="483">
        <f t="shared" si="0"/>
        <v>44.533955825301248</v>
      </c>
      <c r="AA7" s="483">
        <f t="shared" si="0"/>
        <v>44.584455365548258</v>
      </c>
      <c r="AB7" s="483">
        <f t="shared" si="0"/>
        <v>44.511605745391051</v>
      </c>
      <c r="AC7" s="483">
        <f t="shared" si="0"/>
        <v>44.688073658685042</v>
      </c>
      <c r="AD7" s="483">
        <f t="shared" si="0"/>
        <v>44.74568054570868</v>
      </c>
      <c r="AE7" s="483">
        <f t="shared" si="0"/>
        <v>44.805257745168134</v>
      </c>
      <c r="AF7" s="483">
        <f t="shared" si="0"/>
        <v>44.744066604785004</v>
      </c>
      <c r="AG7" s="483">
        <f t="shared" si="0"/>
        <v>44.930636426722522</v>
      </c>
      <c r="AH7" s="483">
        <f t="shared" si="0"/>
        <v>44.996464636416086</v>
      </c>
      <c r="AI7" s="483">
        <f t="shared" si="0"/>
        <v>45.063891412765294</v>
      </c>
      <c r="AJ7" s="712">
        <f t="shared" si="0"/>
        <v>45.009600987084539</v>
      </c>
    </row>
    <row r="8" spans="1:36" x14ac:dyDescent="0.2">
      <c r="A8" s="301"/>
      <c r="B8" s="1015"/>
      <c r="C8" s="709" t="s">
        <v>655</v>
      </c>
      <c r="D8" s="710" t="s">
        <v>198</v>
      </c>
      <c r="E8" s="881" t="s">
        <v>656</v>
      </c>
      <c r="F8" s="711" t="s">
        <v>75</v>
      </c>
      <c r="G8" s="711">
        <v>2</v>
      </c>
      <c r="H8" s="692">
        <f t="shared" ref="H8:AJ8" si="1">H4-H33</f>
        <v>0.66003814294445917</v>
      </c>
      <c r="I8" s="331">
        <f t="shared" si="1"/>
        <v>0.66003814294445917</v>
      </c>
      <c r="J8" s="331">
        <f t="shared" si="1"/>
        <v>0.66003814294445917</v>
      </c>
      <c r="K8" s="331">
        <f t="shared" si="1"/>
        <v>0.66003814294445917</v>
      </c>
      <c r="L8" s="483">
        <f t="shared" si="1"/>
        <v>0.66003814294445917</v>
      </c>
      <c r="M8" s="483">
        <f t="shared" si="1"/>
        <v>0.66003814294445917</v>
      </c>
      <c r="N8" s="483">
        <f t="shared" si="1"/>
        <v>0.66003814294445917</v>
      </c>
      <c r="O8" s="483">
        <f t="shared" si="1"/>
        <v>0.66003814294445917</v>
      </c>
      <c r="P8" s="483">
        <f t="shared" si="1"/>
        <v>0.66003814294445917</v>
      </c>
      <c r="Q8" s="483">
        <f t="shared" si="1"/>
        <v>0.66003814294445917</v>
      </c>
      <c r="R8" s="483">
        <f t="shared" si="1"/>
        <v>0.66003814294445917</v>
      </c>
      <c r="S8" s="483">
        <f t="shared" si="1"/>
        <v>0.66003814294445917</v>
      </c>
      <c r="T8" s="483">
        <f t="shared" si="1"/>
        <v>0.66003814294445917</v>
      </c>
      <c r="U8" s="483">
        <f t="shared" si="1"/>
        <v>0.66003814294445917</v>
      </c>
      <c r="V8" s="483">
        <f t="shared" si="1"/>
        <v>0.66003814294445917</v>
      </c>
      <c r="W8" s="483">
        <f t="shared" si="1"/>
        <v>0.66003814294445917</v>
      </c>
      <c r="X8" s="483">
        <f t="shared" si="1"/>
        <v>0.66003814294445917</v>
      </c>
      <c r="Y8" s="483">
        <f t="shared" si="1"/>
        <v>0.66003814294445917</v>
      </c>
      <c r="Z8" s="483">
        <f t="shared" si="1"/>
        <v>0.66003814294445917</v>
      </c>
      <c r="AA8" s="483">
        <f t="shared" si="1"/>
        <v>0.66003814294445917</v>
      </c>
      <c r="AB8" s="483">
        <f t="shared" si="1"/>
        <v>0.66003814294445917</v>
      </c>
      <c r="AC8" s="483">
        <f t="shared" si="1"/>
        <v>0.66003814294445917</v>
      </c>
      <c r="AD8" s="483">
        <f t="shared" si="1"/>
        <v>0.66003814294445917</v>
      </c>
      <c r="AE8" s="483">
        <f t="shared" si="1"/>
        <v>0.66003814294445917</v>
      </c>
      <c r="AF8" s="483">
        <f t="shared" si="1"/>
        <v>0.66003814294445917</v>
      </c>
      <c r="AG8" s="483">
        <f t="shared" si="1"/>
        <v>0.66003814294445917</v>
      </c>
      <c r="AH8" s="483">
        <f t="shared" si="1"/>
        <v>0.66003814294445917</v>
      </c>
      <c r="AI8" s="483">
        <f t="shared" si="1"/>
        <v>0.66003814294445917</v>
      </c>
      <c r="AJ8" s="712">
        <f t="shared" si="1"/>
        <v>0.66003814294445917</v>
      </c>
    </row>
    <row r="9" spans="1:36" x14ac:dyDescent="0.2">
      <c r="A9" s="301"/>
      <c r="B9" s="1015"/>
      <c r="C9" s="709" t="s">
        <v>83</v>
      </c>
      <c r="D9" s="710" t="s">
        <v>200</v>
      </c>
      <c r="E9" s="881" t="s">
        <v>657</v>
      </c>
      <c r="F9" s="711" t="s">
        <v>75</v>
      </c>
      <c r="G9" s="711">
        <v>2</v>
      </c>
      <c r="H9" s="692">
        <f t="shared" ref="H9:AJ9" si="2">H5-H34</f>
        <v>45.931287360561228</v>
      </c>
      <c r="I9" s="331">
        <f t="shared" si="2"/>
        <v>47.823336303744107</v>
      </c>
      <c r="J9" s="331">
        <f t="shared" si="2"/>
        <v>49.74900976077393</v>
      </c>
      <c r="K9" s="331">
        <f t="shared" si="2"/>
        <v>51.824214391547251</v>
      </c>
      <c r="L9" s="483">
        <f t="shared" si="2"/>
        <v>66.935689194268349</v>
      </c>
      <c r="M9" s="483">
        <f t="shared" si="2"/>
        <v>87.609592194790821</v>
      </c>
      <c r="N9" s="483">
        <f t="shared" si="2"/>
        <v>104.87117080160458</v>
      </c>
      <c r="O9" s="483">
        <f t="shared" si="2"/>
        <v>117.02181294678215</v>
      </c>
      <c r="P9" s="483">
        <f t="shared" si="2"/>
        <v>129.21266186799474</v>
      </c>
      <c r="Q9" s="483">
        <f t="shared" si="2"/>
        <v>129.79699472600524</v>
      </c>
      <c r="R9" s="483">
        <f t="shared" si="2"/>
        <v>130.42346983687119</v>
      </c>
      <c r="S9" s="483">
        <f t="shared" si="2"/>
        <v>131.02684989361538</v>
      </c>
      <c r="T9" s="483">
        <f t="shared" si="2"/>
        <v>131.66809996074406</v>
      </c>
      <c r="U9" s="483">
        <f t="shared" si="2"/>
        <v>132.30429785750175</v>
      </c>
      <c r="V9" s="483">
        <f t="shared" si="2"/>
        <v>132.68521063200927</v>
      </c>
      <c r="W9" s="483">
        <f t="shared" si="2"/>
        <v>133.03309879750259</v>
      </c>
      <c r="X9" s="483">
        <f t="shared" si="2"/>
        <v>133.38227322169618</v>
      </c>
      <c r="Y9" s="483">
        <f t="shared" si="2"/>
        <v>133.7838757135905</v>
      </c>
      <c r="Z9" s="483">
        <f t="shared" si="2"/>
        <v>134.17887742282187</v>
      </c>
      <c r="AA9" s="483">
        <f t="shared" si="2"/>
        <v>134.70853749902136</v>
      </c>
      <c r="AB9" s="483">
        <f t="shared" si="2"/>
        <v>135.25952811605316</v>
      </c>
      <c r="AC9" s="483">
        <f t="shared" si="2"/>
        <v>135.73647912448206</v>
      </c>
      <c r="AD9" s="483">
        <f t="shared" si="2"/>
        <v>136.17875573727648</v>
      </c>
      <c r="AE9" s="483">
        <f t="shared" si="2"/>
        <v>136.62952801925621</v>
      </c>
      <c r="AF9" s="483">
        <f t="shared" si="2"/>
        <v>137.10069772650846</v>
      </c>
      <c r="AG9" s="483">
        <f t="shared" si="2"/>
        <v>137.83920279259951</v>
      </c>
      <c r="AH9" s="483">
        <f t="shared" si="2"/>
        <v>138.17797818505451</v>
      </c>
      <c r="AI9" s="483">
        <f t="shared" si="2"/>
        <v>138.65160160258117</v>
      </c>
      <c r="AJ9" s="712">
        <f t="shared" si="2"/>
        <v>138.88889558994427</v>
      </c>
    </row>
    <row r="10" spans="1:36" ht="15" customHeight="1" x14ac:dyDescent="0.2">
      <c r="A10" s="301"/>
      <c r="B10" s="1015"/>
      <c r="C10" s="709" t="s">
        <v>80</v>
      </c>
      <c r="D10" s="710" t="s">
        <v>202</v>
      </c>
      <c r="E10" s="881" t="s">
        <v>658</v>
      </c>
      <c r="F10" s="711" t="s">
        <v>75</v>
      </c>
      <c r="G10" s="711">
        <v>2</v>
      </c>
      <c r="H10" s="692">
        <f t="shared" ref="H10:AJ10" si="3">H6-H35</f>
        <v>89.64812635621648</v>
      </c>
      <c r="I10" s="331">
        <f t="shared" si="3"/>
        <v>87.751496443611273</v>
      </c>
      <c r="J10" s="331">
        <f t="shared" si="3"/>
        <v>85.854501285934887</v>
      </c>
      <c r="K10" s="331">
        <f t="shared" si="3"/>
        <v>83.933316815698063</v>
      </c>
      <c r="L10" s="483">
        <f t="shared" si="3"/>
        <v>66.904937300764828</v>
      </c>
      <c r="M10" s="483">
        <f t="shared" si="3"/>
        <v>44.577212348805503</v>
      </c>
      <c r="N10" s="483">
        <f t="shared" si="3"/>
        <v>25.928951638993706</v>
      </c>
      <c r="O10" s="483">
        <f t="shared" si="3"/>
        <v>12.912981045484116</v>
      </c>
      <c r="P10" s="483">
        <f t="shared" si="3"/>
        <v>-7.9936057773011271E-15</v>
      </c>
      <c r="Q10" s="483">
        <f t="shared" si="3"/>
        <v>0</v>
      </c>
      <c r="R10" s="483">
        <f t="shared" si="3"/>
        <v>7.1054273576010019E-15</v>
      </c>
      <c r="S10" s="483">
        <f t="shared" si="3"/>
        <v>0</v>
      </c>
      <c r="T10" s="483">
        <f t="shared" si="3"/>
        <v>0</v>
      </c>
      <c r="U10" s="483">
        <f t="shared" si="3"/>
        <v>1.2434497875801753E-14</v>
      </c>
      <c r="V10" s="483">
        <f t="shared" si="3"/>
        <v>0</v>
      </c>
      <c r="W10" s="483">
        <f t="shared" si="3"/>
        <v>0</v>
      </c>
      <c r="X10" s="483">
        <f t="shared" si="3"/>
        <v>7.1054273576010019E-15</v>
      </c>
      <c r="Y10" s="483">
        <f t="shared" si="3"/>
        <v>0</v>
      </c>
      <c r="Z10" s="483">
        <f t="shared" si="3"/>
        <v>0</v>
      </c>
      <c r="AA10" s="483">
        <f t="shared" si="3"/>
        <v>0</v>
      </c>
      <c r="AB10" s="483">
        <f t="shared" si="3"/>
        <v>0</v>
      </c>
      <c r="AC10" s="483">
        <f t="shared" si="3"/>
        <v>0</v>
      </c>
      <c r="AD10" s="483">
        <f t="shared" si="3"/>
        <v>0</v>
      </c>
      <c r="AE10" s="483">
        <f t="shared" si="3"/>
        <v>0</v>
      </c>
      <c r="AF10" s="483">
        <f t="shared" si="3"/>
        <v>0</v>
      </c>
      <c r="AG10" s="483">
        <f t="shared" si="3"/>
        <v>0</v>
      </c>
      <c r="AH10" s="483">
        <f t="shared" si="3"/>
        <v>0</v>
      </c>
      <c r="AI10" s="483">
        <f t="shared" si="3"/>
        <v>0</v>
      </c>
      <c r="AJ10" s="712">
        <f t="shared" si="3"/>
        <v>0</v>
      </c>
    </row>
    <row r="11" spans="1:36" ht="15" customHeight="1" x14ac:dyDescent="0.2">
      <c r="A11" s="301"/>
      <c r="B11" s="1015"/>
      <c r="C11" s="714" t="s">
        <v>659</v>
      </c>
      <c r="D11" s="715" t="s">
        <v>205</v>
      </c>
      <c r="E11" s="939" t="s">
        <v>660</v>
      </c>
      <c r="F11" s="940" t="s">
        <v>661</v>
      </c>
      <c r="G11" s="940">
        <v>1</v>
      </c>
      <c r="H11" s="713" t="s">
        <v>123</v>
      </c>
      <c r="I11" s="941" t="s">
        <v>123</v>
      </c>
      <c r="J11" s="941" t="s">
        <v>123</v>
      </c>
      <c r="K11" s="941" t="s">
        <v>123</v>
      </c>
      <c r="L11" s="716" t="s">
        <v>123</v>
      </c>
      <c r="M11" s="716" t="s">
        <v>123</v>
      </c>
      <c r="N11" s="716" t="s">
        <v>123</v>
      </c>
      <c r="O11" s="716" t="s">
        <v>123</v>
      </c>
      <c r="P11" s="716" t="s">
        <v>123</v>
      </c>
      <c r="Q11" s="716" t="s">
        <v>123</v>
      </c>
      <c r="R11" s="716" t="s">
        <v>123</v>
      </c>
      <c r="S11" s="716" t="s">
        <v>123</v>
      </c>
      <c r="T11" s="716" t="s">
        <v>123</v>
      </c>
      <c r="U11" s="716" t="s">
        <v>123</v>
      </c>
      <c r="V11" s="716" t="s">
        <v>123</v>
      </c>
      <c r="W11" s="716" t="s">
        <v>123</v>
      </c>
      <c r="X11" s="716" t="s">
        <v>123</v>
      </c>
      <c r="Y11" s="716" t="s">
        <v>123</v>
      </c>
      <c r="Z11" s="716" t="s">
        <v>123</v>
      </c>
      <c r="AA11" s="716" t="s">
        <v>123</v>
      </c>
      <c r="AB11" s="716" t="s">
        <v>123</v>
      </c>
      <c r="AC11" s="716" t="s">
        <v>123</v>
      </c>
      <c r="AD11" s="716" t="s">
        <v>123</v>
      </c>
      <c r="AE11" s="716" t="s">
        <v>123</v>
      </c>
      <c r="AF11" s="716" t="s">
        <v>123</v>
      </c>
      <c r="AG11" s="716" t="s">
        <v>123</v>
      </c>
      <c r="AH11" s="716" t="s">
        <v>123</v>
      </c>
      <c r="AI11" s="716" t="s">
        <v>123</v>
      </c>
      <c r="AJ11" s="717" t="s">
        <v>123</v>
      </c>
    </row>
    <row r="12" spans="1:36" ht="15.75" customHeight="1" thickBot="1" x14ac:dyDescent="0.25">
      <c r="A12" s="301"/>
      <c r="B12" s="1015"/>
      <c r="C12" s="883" t="s">
        <v>662</v>
      </c>
      <c r="D12" s="884" t="s">
        <v>208</v>
      </c>
      <c r="E12" s="942" t="s">
        <v>660</v>
      </c>
      <c r="F12" s="943" t="s">
        <v>123</v>
      </c>
      <c r="G12" s="943">
        <v>1</v>
      </c>
      <c r="H12" s="887" t="s">
        <v>636</v>
      </c>
      <c r="I12" s="944" t="s">
        <v>123</v>
      </c>
      <c r="J12" s="944" t="s">
        <v>123</v>
      </c>
      <c r="K12" s="944" t="s">
        <v>123</v>
      </c>
      <c r="L12" s="889" t="s">
        <v>123</v>
      </c>
      <c r="M12" s="889" t="s">
        <v>123</v>
      </c>
      <c r="N12" s="889" t="s">
        <v>123</v>
      </c>
      <c r="O12" s="889" t="s">
        <v>123</v>
      </c>
      <c r="P12" s="889" t="s">
        <v>123</v>
      </c>
      <c r="Q12" s="889" t="s">
        <v>123</v>
      </c>
      <c r="R12" s="889" t="s">
        <v>123</v>
      </c>
      <c r="S12" s="889" t="s">
        <v>123</v>
      </c>
      <c r="T12" s="889" t="s">
        <v>123</v>
      </c>
      <c r="U12" s="889" t="s">
        <v>123</v>
      </c>
      <c r="V12" s="889" t="s">
        <v>123</v>
      </c>
      <c r="W12" s="889" t="s">
        <v>123</v>
      </c>
      <c r="X12" s="889" t="s">
        <v>123</v>
      </c>
      <c r="Y12" s="889" t="s">
        <v>123</v>
      </c>
      <c r="Z12" s="889" t="s">
        <v>123</v>
      </c>
      <c r="AA12" s="889" t="s">
        <v>123</v>
      </c>
      <c r="AB12" s="889" t="s">
        <v>123</v>
      </c>
      <c r="AC12" s="889" t="s">
        <v>123</v>
      </c>
      <c r="AD12" s="889" t="s">
        <v>123</v>
      </c>
      <c r="AE12" s="889" t="s">
        <v>123</v>
      </c>
      <c r="AF12" s="889" t="s">
        <v>123</v>
      </c>
      <c r="AG12" s="889" t="s">
        <v>123</v>
      </c>
      <c r="AH12" s="889" t="s">
        <v>123</v>
      </c>
      <c r="AI12" s="889" t="s">
        <v>123</v>
      </c>
      <c r="AJ12" s="890" t="s">
        <v>123</v>
      </c>
    </row>
    <row r="13" spans="1:36" ht="15" customHeight="1" x14ac:dyDescent="0.2">
      <c r="A13" s="301"/>
      <c r="B13" s="1014" t="s">
        <v>209</v>
      </c>
      <c r="C13" s="891" t="s">
        <v>663</v>
      </c>
      <c r="D13" s="892" t="s">
        <v>211</v>
      </c>
      <c r="E13" s="893" t="s">
        <v>664</v>
      </c>
      <c r="F13" s="738" t="s">
        <v>213</v>
      </c>
      <c r="G13" s="738">
        <v>1</v>
      </c>
      <c r="H13" s="894">
        <f>ROUND((H9*1000000)/(H56*1000),1)</f>
        <v>121.3</v>
      </c>
      <c r="I13" s="945">
        <f t="shared" ref="I13:AJ13" si="4">ROUND((I9*1000000)/(I56*1000),1)</f>
        <v>120.7</v>
      </c>
      <c r="J13" s="945">
        <f t="shared" si="4"/>
        <v>120.2</v>
      </c>
      <c r="K13" s="945">
        <f t="shared" si="4"/>
        <v>119.9</v>
      </c>
      <c r="L13" s="896">
        <f t="shared" si="4"/>
        <v>120</v>
      </c>
      <c r="M13" s="896">
        <f t="shared" si="4"/>
        <v>121.3</v>
      </c>
      <c r="N13" s="896">
        <f t="shared" si="4"/>
        <v>121.8</v>
      </c>
      <c r="O13" s="896">
        <f t="shared" si="4"/>
        <v>121.9</v>
      </c>
      <c r="P13" s="896">
        <f t="shared" si="4"/>
        <v>122.1</v>
      </c>
      <c r="Q13" s="896">
        <f t="shared" si="4"/>
        <v>122</v>
      </c>
      <c r="R13" s="896">
        <f t="shared" si="4"/>
        <v>121.8</v>
      </c>
      <c r="S13" s="896">
        <f t="shared" si="4"/>
        <v>121.7</v>
      </c>
      <c r="T13" s="896">
        <f t="shared" si="4"/>
        <v>121.7</v>
      </c>
      <c r="U13" s="896">
        <f t="shared" si="4"/>
        <v>121.7</v>
      </c>
      <c r="V13" s="896">
        <f t="shared" si="4"/>
        <v>121.4</v>
      </c>
      <c r="W13" s="896">
        <f t="shared" si="4"/>
        <v>121.2</v>
      </c>
      <c r="X13" s="896">
        <f t="shared" si="4"/>
        <v>121</v>
      </c>
      <c r="Y13" s="896">
        <f t="shared" si="4"/>
        <v>120.9</v>
      </c>
      <c r="Z13" s="896">
        <f t="shared" si="4"/>
        <v>120.7</v>
      </c>
      <c r="AA13" s="896">
        <f t="shared" si="4"/>
        <v>120.7</v>
      </c>
      <c r="AB13" s="896">
        <f t="shared" si="4"/>
        <v>120.7</v>
      </c>
      <c r="AC13" s="896">
        <f t="shared" si="4"/>
        <v>120.7</v>
      </c>
      <c r="AD13" s="896">
        <f t="shared" si="4"/>
        <v>120.6</v>
      </c>
      <c r="AE13" s="896">
        <f t="shared" si="4"/>
        <v>120.5</v>
      </c>
      <c r="AF13" s="896">
        <f t="shared" si="4"/>
        <v>120.5</v>
      </c>
      <c r="AG13" s="896">
        <f t="shared" si="4"/>
        <v>120.6</v>
      </c>
      <c r="AH13" s="896">
        <f t="shared" si="4"/>
        <v>120.5</v>
      </c>
      <c r="AI13" s="896">
        <f t="shared" si="4"/>
        <v>120.4</v>
      </c>
      <c r="AJ13" s="491">
        <f t="shared" si="4"/>
        <v>120.1</v>
      </c>
    </row>
    <row r="14" spans="1:36" ht="15" customHeight="1" x14ac:dyDescent="0.2">
      <c r="A14" s="301"/>
      <c r="B14" s="1015"/>
      <c r="C14" s="806" t="s">
        <v>665</v>
      </c>
      <c r="D14" s="946" t="s">
        <v>215</v>
      </c>
      <c r="E14" s="947" t="s">
        <v>666</v>
      </c>
      <c r="F14" s="897" t="s">
        <v>213</v>
      </c>
      <c r="G14" s="897">
        <v>1</v>
      </c>
      <c r="H14" s="713">
        <v>27.713028224443939</v>
      </c>
      <c r="I14" s="374">
        <v>26.846486423950633</v>
      </c>
      <c r="J14" s="374">
        <v>26.035241618570083</v>
      </c>
      <c r="K14" s="374">
        <v>25.266342387432864</v>
      </c>
      <c r="L14" s="718">
        <v>25.020514891323149</v>
      </c>
      <c r="M14" s="718">
        <v>24.70995384202249</v>
      </c>
      <c r="N14" s="718">
        <v>24.235975128124842</v>
      </c>
      <c r="O14" s="718">
        <v>23.661957649336145</v>
      </c>
      <c r="P14" s="718">
        <v>23.063863642649238</v>
      </c>
      <c r="Q14" s="720">
        <v>22.392700604273148</v>
      </c>
      <c r="R14" s="720">
        <v>21.723809715416078</v>
      </c>
      <c r="S14" s="720">
        <v>21.06126912022415</v>
      </c>
      <c r="T14" s="720">
        <v>20.412363860426343</v>
      </c>
      <c r="U14" s="720">
        <v>19.771420823587096</v>
      </c>
      <c r="V14" s="720">
        <v>19.741374927658814</v>
      </c>
      <c r="W14" s="720">
        <v>19.715645915440415</v>
      </c>
      <c r="X14" s="720">
        <v>19.689640551179526</v>
      </c>
      <c r="Y14" s="720">
        <v>19.665232182216588</v>
      </c>
      <c r="Z14" s="720">
        <v>19.640817081630164</v>
      </c>
      <c r="AA14" s="720">
        <v>19.616061881957194</v>
      </c>
      <c r="AB14" s="720">
        <v>19.590450820035635</v>
      </c>
      <c r="AC14" s="720">
        <v>19.564989213295725</v>
      </c>
      <c r="AD14" s="720">
        <v>19.540457951932108</v>
      </c>
      <c r="AE14" s="720">
        <v>19.514291264020681</v>
      </c>
      <c r="AF14" s="720">
        <v>19.487837225382805</v>
      </c>
      <c r="AG14" s="720">
        <v>19.461004910676834</v>
      </c>
      <c r="AH14" s="720">
        <v>19.434089360795582</v>
      </c>
      <c r="AI14" s="720">
        <v>19.406805972310039</v>
      </c>
      <c r="AJ14" s="481">
        <v>19.379023782483518</v>
      </c>
    </row>
    <row r="15" spans="1:36" ht="15" customHeight="1" x14ac:dyDescent="0.2">
      <c r="A15" s="301"/>
      <c r="B15" s="1015"/>
      <c r="C15" s="806" t="s">
        <v>667</v>
      </c>
      <c r="D15" s="946" t="s">
        <v>217</v>
      </c>
      <c r="E15" s="947" t="s">
        <v>666</v>
      </c>
      <c r="F15" s="897" t="s">
        <v>213</v>
      </c>
      <c r="G15" s="897">
        <v>1</v>
      </c>
      <c r="H15" s="713">
        <v>50.905395631606602</v>
      </c>
      <c r="I15" s="374">
        <v>51.791854520822227</v>
      </c>
      <c r="J15" s="374">
        <v>52.686887683392342</v>
      </c>
      <c r="K15" s="374">
        <v>53.605448097191584</v>
      </c>
      <c r="L15" s="718">
        <v>55.332952308373393</v>
      </c>
      <c r="M15" s="718">
        <v>56.924044855835504</v>
      </c>
      <c r="N15" s="718">
        <v>58.192569698180272</v>
      </c>
      <c r="O15" s="718">
        <v>59.257832325231441</v>
      </c>
      <c r="P15" s="718">
        <v>60.280973182834146</v>
      </c>
      <c r="Q15" s="720">
        <v>61.139615181451944</v>
      </c>
      <c r="R15" s="720">
        <v>61.978537062029389</v>
      </c>
      <c r="S15" s="720">
        <v>62.811648671945662</v>
      </c>
      <c r="T15" s="720">
        <v>63.668931858714203</v>
      </c>
      <c r="U15" s="720">
        <v>64.529341514094568</v>
      </c>
      <c r="V15" s="720">
        <v>64.546778851589067</v>
      </c>
      <c r="W15" s="720">
        <v>64.57859336076082</v>
      </c>
      <c r="X15" s="720">
        <v>64.609441899001709</v>
      </c>
      <c r="Y15" s="720">
        <v>64.645481268188618</v>
      </c>
      <c r="Z15" s="720">
        <v>64.681461749380148</v>
      </c>
      <c r="AA15" s="720">
        <v>64.71628671677702</v>
      </c>
      <c r="AB15" s="720">
        <v>64.748248700847938</v>
      </c>
      <c r="AC15" s="720">
        <v>64.780664208784685</v>
      </c>
      <c r="AD15" s="720">
        <v>64.816129185430285</v>
      </c>
      <c r="AE15" s="720">
        <v>64.846137227097969</v>
      </c>
      <c r="AF15" s="720">
        <v>64.875149590531365</v>
      </c>
      <c r="AG15" s="720">
        <v>64.902860654568656</v>
      </c>
      <c r="AH15" s="720">
        <v>64.930252046675378</v>
      </c>
      <c r="AI15" s="720">
        <v>64.956372305730611</v>
      </c>
      <c r="AJ15" s="481">
        <v>64.980778185260547</v>
      </c>
    </row>
    <row r="16" spans="1:36" ht="15" customHeight="1" x14ac:dyDescent="0.2">
      <c r="A16" s="301"/>
      <c r="B16" s="1015"/>
      <c r="C16" s="806" t="s">
        <v>668</v>
      </c>
      <c r="D16" s="946" t="s">
        <v>219</v>
      </c>
      <c r="E16" s="947" t="s">
        <v>666</v>
      </c>
      <c r="F16" s="897" t="s">
        <v>213</v>
      </c>
      <c r="G16" s="897">
        <v>1</v>
      </c>
      <c r="H16" s="713">
        <v>15.072492965364196</v>
      </c>
      <c r="I16" s="374">
        <v>14.968017472668274</v>
      </c>
      <c r="J16" s="374">
        <v>14.870283818571135</v>
      </c>
      <c r="K16" s="374">
        <v>14.780216012294833</v>
      </c>
      <c r="L16" s="718">
        <v>14.881316759103306</v>
      </c>
      <c r="M16" s="718">
        <v>14.956877997317346</v>
      </c>
      <c r="N16" s="718">
        <v>14.963182574160282</v>
      </c>
      <c r="O16" s="718">
        <v>14.924634758057769</v>
      </c>
      <c r="P16" s="718">
        <v>14.877463017302246</v>
      </c>
      <c r="Q16" s="720">
        <v>14.792704738844536</v>
      </c>
      <c r="R16" s="720">
        <v>14.704633145114903</v>
      </c>
      <c r="S16" s="720">
        <v>14.616520915453973</v>
      </c>
      <c r="T16" s="720">
        <v>14.534836042855552</v>
      </c>
      <c r="U16" s="720">
        <v>14.454868091492141</v>
      </c>
      <c r="V16" s="720">
        <v>14.342298141279636</v>
      </c>
      <c r="W16" s="720">
        <v>14.232830346367386</v>
      </c>
      <c r="X16" s="720">
        <v>14.123057546082153</v>
      </c>
      <c r="Y16" s="720">
        <v>14.014319230914822</v>
      </c>
      <c r="Z16" s="720">
        <v>13.905458269436046</v>
      </c>
      <c r="AA16" s="720">
        <v>13.796240778597385</v>
      </c>
      <c r="AB16" s="720">
        <v>13.68631167842849</v>
      </c>
      <c r="AC16" s="720">
        <v>13.576381109529034</v>
      </c>
      <c r="AD16" s="720">
        <v>13.46698559527993</v>
      </c>
      <c r="AE16" s="720">
        <v>13.356356207594908</v>
      </c>
      <c r="AF16" s="720">
        <v>13.245432927315088</v>
      </c>
      <c r="AG16" s="720">
        <v>13.134158930854611</v>
      </c>
      <c r="AH16" s="720">
        <v>13.022737782601073</v>
      </c>
      <c r="AI16" s="720">
        <v>12.910981754543561</v>
      </c>
      <c r="AJ16" s="481">
        <v>12.798810081190268</v>
      </c>
    </row>
    <row r="17" spans="1:36" ht="15" customHeight="1" x14ac:dyDescent="0.2">
      <c r="A17" s="301"/>
      <c r="B17" s="1015"/>
      <c r="C17" s="806" t="s">
        <v>669</v>
      </c>
      <c r="D17" s="946" t="s">
        <v>221</v>
      </c>
      <c r="E17" s="947" t="s">
        <v>666</v>
      </c>
      <c r="F17" s="897" t="s">
        <v>213</v>
      </c>
      <c r="G17" s="897">
        <v>1</v>
      </c>
      <c r="H17" s="713">
        <v>11.857595000182387</v>
      </c>
      <c r="I17" s="374">
        <v>11.851240585690112</v>
      </c>
      <c r="J17" s="374">
        <v>11.847186411946993</v>
      </c>
      <c r="K17" s="374">
        <v>11.848083928894242</v>
      </c>
      <c r="L17" s="718">
        <v>12.002523396748531</v>
      </c>
      <c r="M17" s="718">
        <v>12.13489158851757</v>
      </c>
      <c r="N17" s="718">
        <v>12.207999294696009</v>
      </c>
      <c r="O17" s="718">
        <v>12.24280380680354</v>
      </c>
      <c r="P17" s="718">
        <v>12.270197581396488</v>
      </c>
      <c r="Q17" s="720">
        <v>12.265239208567808</v>
      </c>
      <c r="R17" s="720">
        <v>12.256473565094709</v>
      </c>
      <c r="S17" s="720">
        <v>12.246747828482402</v>
      </c>
      <c r="T17" s="720">
        <v>12.241804706639698</v>
      </c>
      <c r="U17" s="720">
        <v>12.237509363243269</v>
      </c>
      <c r="V17" s="720">
        <v>12.230719452240065</v>
      </c>
      <c r="W17" s="720">
        <v>12.226645909297677</v>
      </c>
      <c r="X17" s="720">
        <v>12.222383943816265</v>
      </c>
      <c r="Y17" s="720">
        <v>12.219097656922994</v>
      </c>
      <c r="Z17" s="720">
        <v>12.215793059837198</v>
      </c>
      <c r="AA17" s="720">
        <v>12.212263155804401</v>
      </c>
      <c r="AB17" s="720">
        <v>12.208186461746934</v>
      </c>
      <c r="AC17" s="720">
        <v>12.204189041864987</v>
      </c>
      <c r="AD17" s="720">
        <v>12.200759256203131</v>
      </c>
      <c r="AE17" s="720">
        <v>12.196295712465782</v>
      </c>
      <c r="AF17" s="720">
        <v>12.191639268658655</v>
      </c>
      <c r="AG17" s="720">
        <v>12.186732931356415</v>
      </c>
      <c r="AH17" s="720">
        <v>12.181761403969363</v>
      </c>
      <c r="AI17" s="720">
        <v>12.176546408490875</v>
      </c>
      <c r="AJ17" s="481">
        <v>12.171005450689737</v>
      </c>
    </row>
    <row r="18" spans="1:36" ht="15" customHeight="1" x14ac:dyDescent="0.2">
      <c r="A18" s="301"/>
      <c r="B18" s="1015"/>
      <c r="C18" s="806" t="s">
        <v>670</v>
      </c>
      <c r="D18" s="946" t="s">
        <v>223</v>
      </c>
      <c r="E18" s="947" t="s">
        <v>666</v>
      </c>
      <c r="F18" s="897" t="s">
        <v>213</v>
      </c>
      <c r="G18" s="897">
        <v>1</v>
      </c>
      <c r="H18" s="713">
        <v>14.338173450287316</v>
      </c>
      <c r="I18" s="374">
        <v>14.223251305426201</v>
      </c>
      <c r="J18" s="374">
        <v>14.118440571540187</v>
      </c>
      <c r="K18" s="374">
        <v>14.019265740436738</v>
      </c>
      <c r="L18" s="718">
        <v>13.578774646284542</v>
      </c>
      <c r="M18" s="718">
        <v>13.239213659332441</v>
      </c>
      <c r="N18" s="718">
        <v>13.057554475570484</v>
      </c>
      <c r="O18" s="718">
        <v>12.959772246774211</v>
      </c>
      <c r="P18" s="718">
        <v>12.887445032690971</v>
      </c>
      <c r="Q18" s="720">
        <v>12.884082769353229</v>
      </c>
      <c r="R18" s="720">
        <v>12.877374807851806</v>
      </c>
      <c r="S18" s="720">
        <v>12.870205404362322</v>
      </c>
      <c r="T18" s="720">
        <v>12.867033867630493</v>
      </c>
      <c r="U18" s="720">
        <v>12.864558375505922</v>
      </c>
      <c r="V18" s="720">
        <v>12.860903534616833</v>
      </c>
      <c r="W18" s="720">
        <v>12.859946110151821</v>
      </c>
      <c r="X18" s="720">
        <v>12.858902516472767</v>
      </c>
      <c r="Y18" s="720">
        <v>12.858995304872709</v>
      </c>
      <c r="Z18" s="720">
        <v>12.859176730976573</v>
      </c>
      <c r="AA18" s="720">
        <v>12.859226629887305</v>
      </c>
      <c r="AB18" s="720">
        <v>12.858804052029072</v>
      </c>
      <c r="AC18" s="720">
        <v>12.858566035635114</v>
      </c>
      <c r="AD18" s="720">
        <v>12.859025355680018</v>
      </c>
      <c r="AE18" s="720">
        <v>12.858492303753456</v>
      </c>
      <c r="AF18" s="720">
        <v>12.857850721093236</v>
      </c>
      <c r="AG18" s="720">
        <v>12.857038423258915</v>
      </c>
      <c r="AH18" s="720">
        <v>12.856248266519255</v>
      </c>
      <c r="AI18" s="720">
        <v>12.855290208833155</v>
      </c>
      <c r="AJ18" s="481">
        <v>12.854075143380861</v>
      </c>
    </row>
    <row r="19" spans="1:36" ht="15.75" customHeight="1" x14ac:dyDescent="0.2">
      <c r="A19" s="301"/>
      <c r="B19" s="1015"/>
      <c r="C19" s="806" t="s">
        <v>671</v>
      </c>
      <c r="D19" s="946" t="s">
        <v>225</v>
      </c>
      <c r="E19" s="947" t="s">
        <v>666</v>
      </c>
      <c r="F19" s="897" t="s">
        <v>213</v>
      </c>
      <c r="G19" s="897">
        <v>1</v>
      </c>
      <c r="H19" s="713">
        <v>1.4312694950686922</v>
      </c>
      <c r="I19" s="374">
        <v>1.4715892100014452</v>
      </c>
      <c r="J19" s="374">
        <v>1.5117055421268821</v>
      </c>
      <c r="K19" s="374">
        <v>1.5516566556206699</v>
      </c>
      <c r="L19" s="718">
        <v>1.585232468249216</v>
      </c>
      <c r="M19" s="718">
        <v>1.6203615080406915</v>
      </c>
      <c r="N19" s="718">
        <v>1.6579567982001668</v>
      </c>
      <c r="O19" s="718">
        <v>1.6964680806282197</v>
      </c>
      <c r="P19" s="718">
        <v>1.7354365729913364</v>
      </c>
      <c r="Q19" s="720">
        <v>1.7750711793911995</v>
      </c>
      <c r="R19" s="720">
        <v>1.8144018927055008</v>
      </c>
      <c r="S19" s="720">
        <v>1.8537098817600914</v>
      </c>
      <c r="T19" s="720">
        <v>1.8932249694823089</v>
      </c>
      <c r="U19" s="720">
        <v>1.9327535118418186</v>
      </c>
      <c r="V19" s="720">
        <v>1.9709346133707553</v>
      </c>
      <c r="W19" s="720">
        <v>2.0089767513110632</v>
      </c>
      <c r="X19" s="720">
        <v>2.0467481207007605</v>
      </c>
      <c r="Y19" s="720">
        <v>2.0842870793777246</v>
      </c>
      <c r="Z19" s="720">
        <v>2.1215480122437813</v>
      </c>
      <c r="AA19" s="720">
        <v>2.1585248388298091</v>
      </c>
      <c r="AB19" s="720">
        <v>2.1952156790947521</v>
      </c>
      <c r="AC19" s="720">
        <v>2.2316320252808577</v>
      </c>
      <c r="AD19" s="720">
        <v>2.2677680119650918</v>
      </c>
      <c r="AE19" s="720">
        <v>2.3036245371485538</v>
      </c>
      <c r="AF19" s="720">
        <v>2.3392067942410959</v>
      </c>
      <c r="AG19" s="720">
        <v>2.3745178356498613</v>
      </c>
      <c r="AH19" s="720">
        <v>2.409554369570083</v>
      </c>
      <c r="AI19" s="720">
        <v>2.4443225417145524</v>
      </c>
      <c r="AJ19" s="481">
        <v>2.4788296589448469</v>
      </c>
    </row>
    <row r="20" spans="1:36" ht="15" customHeight="1" x14ac:dyDescent="0.2">
      <c r="A20" s="301"/>
      <c r="B20" s="1015"/>
      <c r="C20" s="806" t="s">
        <v>852</v>
      </c>
      <c r="D20" s="946" t="s">
        <v>849</v>
      </c>
      <c r="E20" s="947" t="s">
        <v>666</v>
      </c>
      <c r="F20" s="897" t="s">
        <v>213</v>
      </c>
      <c r="G20" s="897">
        <v>1</v>
      </c>
      <c r="H20" s="713">
        <v>-1.795476695312459E-2</v>
      </c>
      <c r="I20" s="374">
        <v>-0.45243951855889009</v>
      </c>
      <c r="J20" s="374">
        <v>-0.86974564614762073</v>
      </c>
      <c r="K20" s="374">
        <v>-1.1710128218709315</v>
      </c>
      <c r="L20" s="718">
        <v>-2.4013144700821414</v>
      </c>
      <c r="M20" s="718">
        <v>-2.2853434510660406</v>
      </c>
      <c r="N20" s="718">
        <v>-2.5152379689320554</v>
      </c>
      <c r="O20" s="718">
        <v>-2.8434688668313015</v>
      </c>
      <c r="P20" s="718">
        <v>-3.0153790298644338</v>
      </c>
      <c r="Q20" s="720">
        <v>-3.2494136818818617</v>
      </c>
      <c r="R20" s="720">
        <v>-3.5552301882123913</v>
      </c>
      <c r="S20" s="720">
        <v>-3.7601018222286058</v>
      </c>
      <c r="T20" s="720">
        <v>-3.9181953057485828</v>
      </c>
      <c r="U20" s="720">
        <v>-4.0904516797648256</v>
      </c>
      <c r="V20" s="720">
        <v>-4.2930095207551773</v>
      </c>
      <c r="W20" s="720">
        <v>-4.4226383933291942</v>
      </c>
      <c r="X20" s="720">
        <v>-4.5501745772531734</v>
      </c>
      <c r="Y20" s="720">
        <v>-4.587412722493454</v>
      </c>
      <c r="Z20" s="720">
        <v>-4.7242549035038905</v>
      </c>
      <c r="AA20" s="720">
        <v>-4.6586040018531065</v>
      </c>
      <c r="AB20" s="720">
        <v>-4.5872173921828363</v>
      </c>
      <c r="AC20" s="720">
        <v>-4.5164216343904116</v>
      </c>
      <c r="AD20" s="720">
        <v>-4.5511253564905729</v>
      </c>
      <c r="AE20" s="720">
        <v>-4.5751972520813524</v>
      </c>
      <c r="AF20" s="720">
        <v>-4.4971165272222464</v>
      </c>
      <c r="AG20" s="720">
        <v>-4.3163136863653051</v>
      </c>
      <c r="AH20" s="720">
        <v>-4.3346432301307374</v>
      </c>
      <c r="AI20" s="720">
        <v>-4.3503191916227877</v>
      </c>
      <c r="AJ20" s="481">
        <v>-4.5625223019497696</v>
      </c>
    </row>
    <row r="21" spans="1:36" ht="15" customHeight="1" x14ac:dyDescent="0.2">
      <c r="A21" s="301"/>
      <c r="B21" s="1015"/>
      <c r="C21" s="709" t="s">
        <v>672</v>
      </c>
      <c r="D21" s="710" t="s">
        <v>227</v>
      </c>
      <c r="E21" s="881" t="s">
        <v>673</v>
      </c>
      <c r="F21" s="897" t="s">
        <v>213</v>
      </c>
      <c r="G21" s="897">
        <v>1</v>
      </c>
      <c r="H21" s="713">
        <f>ROUND((H10*1000000)/(H57*1000),1)</f>
        <v>141.5</v>
      </c>
      <c r="I21" s="374">
        <f t="shared" ref="I21:O21" si="5">ROUND((I10*1000000)/(I57*1000),1)</f>
        <v>141</v>
      </c>
      <c r="J21" s="374">
        <f t="shared" si="5"/>
        <v>140.69999999999999</v>
      </c>
      <c r="K21" s="374">
        <f t="shared" si="5"/>
        <v>140.5</v>
      </c>
      <c r="L21" s="482">
        <f t="shared" si="5"/>
        <v>140.19999999999999</v>
      </c>
      <c r="M21" s="482">
        <f t="shared" si="5"/>
        <v>140.1</v>
      </c>
      <c r="N21" s="482">
        <f t="shared" si="5"/>
        <v>140</v>
      </c>
      <c r="O21" s="482">
        <f t="shared" si="5"/>
        <v>139.9</v>
      </c>
      <c r="P21" s="482" t="s">
        <v>636</v>
      </c>
      <c r="Q21" s="482" t="s">
        <v>636</v>
      </c>
      <c r="R21" s="482" t="s">
        <v>636</v>
      </c>
      <c r="S21" s="482" t="s">
        <v>636</v>
      </c>
      <c r="T21" s="482" t="s">
        <v>636</v>
      </c>
      <c r="U21" s="482" t="s">
        <v>636</v>
      </c>
      <c r="V21" s="482" t="s">
        <v>636</v>
      </c>
      <c r="W21" s="482" t="s">
        <v>636</v>
      </c>
      <c r="X21" s="482" t="s">
        <v>636</v>
      </c>
      <c r="Y21" s="482" t="s">
        <v>636</v>
      </c>
      <c r="Z21" s="482" t="s">
        <v>636</v>
      </c>
      <c r="AA21" s="482" t="s">
        <v>636</v>
      </c>
      <c r="AB21" s="482" t="s">
        <v>636</v>
      </c>
      <c r="AC21" s="482" t="s">
        <v>636</v>
      </c>
      <c r="AD21" s="482" t="s">
        <v>636</v>
      </c>
      <c r="AE21" s="482" t="s">
        <v>636</v>
      </c>
      <c r="AF21" s="482" t="s">
        <v>636</v>
      </c>
      <c r="AG21" s="482" t="s">
        <v>636</v>
      </c>
      <c r="AH21" s="482" t="s">
        <v>636</v>
      </c>
      <c r="AI21" s="482" t="s">
        <v>636</v>
      </c>
      <c r="AJ21" s="898" t="s">
        <v>636</v>
      </c>
    </row>
    <row r="22" spans="1:36" ht="15" customHeight="1" x14ac:dyDescent="0.2">
      <c r="A22" s="301"/>
      <c r="B22" s="1015"/>
      <c r="C22" s="806" t="s">
        <v>674</v>
      </c>
      <c r="D22" s="807" t="s">
        <v>230</v>
      </c>
      <c r="E22" s="947" t="s">
        <v>666</v>
      </c>
      <c r="F22" s="897" t="s">
        <v>213</v>
      </c>
      <c r="G22" s="897">
        <v>1</v>
      </c>
      <c r="H22" s="713">
        <v>31.943666054596111</v>
      </c>
      <c r="I22" s="374">
        <v>31.119932632432388</v>
      </c>
      <c r="J22" s="374">
        <v>30.30429832579987</v>
      </c>
      <c r="K22" s="374">
        <v>29.512905409269973</v>
      </c>
      <c r="L22" s="718">
        <v>28.713656313890688</v>
      </c>
      <c r="M22" s="718">
        <v>27.936063729414212</v>
      </c>
      <c r="N22" s="718">
        <v>27.149266837391139</v>
      </c>
      <c r="O22" s="718">
        <v>26.349604326861069</v>
      </c>
      <c r="P22" s="718" t="s">
        <v>636</v>
      </c>
      <c r="Q22" s="720" t="s">
        <v>636</v>
      </c>
      <c r="R22" s="720" t="s">
        <v>636</v>
      </c>
      <c r="S22" s="720" t="s">
        <v>636</v>
      </c>
      <c r="T22" s="720" t="s">
        <v>636</v>
      </c>
      <c r="U22" s="720" t="s">
        <v>636</v>
      </c>
      <c r="V22" s="720" t="s">
        <v>636</v>
      </c>
      <c r="W22" s="720" t="s">
        <v>636</v>
      </c>
      <c r="X22" s="720" t="s">
        <v>636</v>
      </c>
      <c r="Y22" s="720" t="s">
        <v>636</v>
      </c>
      <c r="Z22" s="720" t="s">
        <v>636</v>
      </c>
      <c r="AA22" s="720" t="s">
        <v>636</v>
      </c>
      <c r="AB22" s="720" t="s">
        <v>636</v>
      </c>
      <c r="AC22" s="720" t="s">
        <v>636</v>
      </c>
      <c r="AD22" s="720" t="s">
        <v>636</v>
      </c>
      <c r="AE22" s="720" t="s">
        <v>636</v>
      </c>
      <c r="AF22" s="720" t="s">
        <v>636</v>
      </c>
      <c r="AG22" s="720" t="s">
        <v>636</v>
      </c>
      <c r="AH22" s="720" t="s">
        <v>636</v>
      </c>
      <c r="AI22" s="720" t="s">
        <v>636</v>
      </c>
      <c r="AJ22" s="481" t="s">
        <v>636</v>
      </c>
    </row>
    <row r="23" spans="1:36" ht="15" customHeight="1" x14ac:dyDescent="0.2">
      <c r="A23" s="301"/>
      <c r="B23" s="1015"/>
      <c r="C23" s="806" t="s">
        <v>675</v>
      </c>
      <c r="D23" s="807" t="s">
        <v>232</v>
      </c>
      <c r="E23" s="947" t="s">
        <v>666</v>
      </c>
      <c r="F23" s="897" t="s">
        <v>213</v>
      </c>
      <c r="G23" s="897">
        <v>1</v>
      </c>
      <c r="H23" s="713">
        <v>58.994318652503431</v>
      </c>
      <c r="I23" s="374">
        <v>59.856211111919748</v>
      </c>
      <c r="J23" s="374">
        <v>60.734405332090624</v>
      </c>
      <c r="K23" s="374">
        <v>61.66470676427754</v>
      </c>
      <c r="L23" s="718">
        <v>62.583839289467427</v>
      </c>
      <c r="M23" s="718">
        <v>63.557225176230887</v>
      </c>
      <c r="N23" s="718">
        <v>64.518566080548013</v>
      </c>
      <c r="O23" s="718">
        <v>65.456720534039107</v>
      </c>
      <c r="P23" s="718" t="s">
        <v>636</v>
      </c>
      <c r="Q23" s="720" t="s">
        <v>636</v>
      </c>
      <c r="R23" s="720" t="s">
        <v>636</v>
      </c>
      <c r="S23" s="720" t="s">
        <v>636</v>
      </c>
      <c r="T23" s="720" t="s">
        <v>636</v>
      </c>
      <c r="U23" s="720" t="s">
        <v>636</v>
      </c>
      <c r="V23" s="720" t="s">
        <v>636</v>
      </c>
      <c r="W23" s="720" t="s">
        <v>636</v>
      </c>
      <c r="X23" s="720" t="s">
        <v>636</v>
      </c>
      <c r="Y23" s="720" t="s">
        <v>636</v>
      </c>
      <c r="Z23" s="720" t="s">
        <v>636</v>
      </c>
      <c r="AA23" s="720" t="s">
        <v>636</v>
      </c>
      <c r="AB23" s="720" t="s">
        <v>636</v>
      </c>
      <c r="AC23" s="720" t="s">
        <v>636</v>
      </c>
      <c r="AD23" s="720" t="s">
        <v>636</v>
      </c>
      <c r="AE23" s="720" t="s">
        <v>636</v>
      </c>
      <c r="AF23" s="720" t="s">
        <v>636</v>
      </c>
      <c r="AG23" s="720" t="s">
        <v>636</v>
      </c>
      <c r="AH23" s="720" t="s">
        <v>636</v>
      </c>
      <c r="AI23" s="720" t="s">
        <v>636</v>
      </c>
      <c r="AJ23" s="481" t="s">
        <v>636</v>
      </c>
    </row>
    <row r="24" spans="1:36" ht="15" customHeight="1" x14ac:dyDescent="0.2">
      <c r="A24" s="301"/>
      <c r="B24" s="1015"/>
      <c r="C24" s="806" t="s">
        <v>676</v>
      </c>
      <c r="D24" s="807" t="s">
        <v>234</v>
      </c>
      <c r="E24" s="947" t="s">
        <v>666</v>
      </c>
      <c r="F24" s="897" t="s">
        <v>213</v>
      </c>
      <c r="G24" s="897">
        <v>1</v>
      </c>
      <c r="H24" s="713">
        <v>17.048165774910522</v>
      </c>
      <c r="I24" s="374">
        <v>16.945831661790351</v>
      </c>
      <c r="J24" s="374">
        <v>16.848010235337259</v>
      </c>
      <c r="K24" s="374">
        <v>16.764164795001655</v>
      </c>
      <c r="L24" s="718">
        <v>16.676599268311474</v>
      </c>
      <c r="M24" s="718">
        <v>16.602609563055708</v>
      </c>
      <c r="N24" s="718">
        <v>16.524408663913345</v>
      </c>
      <c r="O24" s="718">
        <v>16.439422700500387</v>
      </c>
      <c r="P24" s="718" t="s">
        <v>636</v>
      </c>
      <c r="Q24" s="720" t="s">
        <v>636</v>
      </c>
      <c r="R24" s="720" t="s">
        <v>636</v>
      </c>
      <c r="S24" s="720" t="s">
        <v>636</v>
      </c>
      <c r="T24" s="720" t="s">
        <v>636</v>
      </c>
      <c r="U24" s="720" t="s">
        <v>636</v>
      </c>
      <c r="V24" s="720" t="s">
        <v>636</v>
      </c>
      <c r="W24" s="720" t="s">
        <v>636</v>
      </c>
      <c r="X24" s="720" t="s">
        <v>636</v>
      </c>
      <c r="Y24" s="720" t="s">
        <v>636</v>
      </c>
      <c r="Z24" s="720" t="s">
        <v>636</v>
      </c>
      <c r="AA24" s="720" t="s">
        <v>636</v>
      </c>
      <c r="AB24" s="720" t="s">
        <v>636</v>
      </c>
      <c r="AC24" s="720" t="s">
        <v>636</v>
      </c>
      <c r="AD24" s="720" t="s">
        <v>636</v>
      </c>
      <c r="AE24" s="720" t="s">
        <v>636</v>
      </c>
      <c r="AF24" s="720" t="s">
        <v>636</v>
      </c>
      <c r="AG24" s="720" t="s">
        <v>636</v>
      </c>
      <c r="AH24" s="720" t="s">
        <v>636</v>
      </c>
      <c r="AI24" s="720" t="s">
        <v>636</v>
      </c>
      <c r="AJ24" s="481" t="s">
        <v>636</v>
      </c>
    </row>
    <row r="25" spans="1:36" ht="15" customHeight="1" x14ac:dyDescent="0.2">
      <c r="A25" s="301"/>
      <c r="B25" s="1015"/>
      <c r="C25" s="806" t="s">
        <v>677</v>
      </c>
      <c r="D25" s="807" t="s">
        <v>236</v>
      </c>
      <c r="E25" s="947" t="s">
        <v>666</v>
      </c>
      <c r="F25" s="897" t="s">
        <v>213</v>
      </c>
      <c r="G25" s="897">
        <v>1</v>
      </c>
      <c r="H25" s="713">
        <v>13.478656430475958</v>
      </c>
      <c r="I25" s="374">
        <v>13.468438836298182</v>
      </c>
      <c r="J25" s="374">
        <v>13.461828941264844</v>
      </c>
      <c r="K25" s="374">
        <v>13.466486418754023</v>
      </c>
      <c r="L25" s="718">
        <v>13.468301787023936</v>
      </c>
      <c r="M25" s="718">
        <v>13.481273408935333</v>
      </c>
      <c r="N25" s="718">
        <v>13.491062506188575</v>
      </c>
      <c r="O25" s="718">
        <v>13.495504210070056</v>
      </c>
      <c r="P25" s="718" t="s">
        <v>636</v>
      </c>
      <c r="Q25" s="720" t="s">
        <v>636</v>
      </c>
      <c r="R25" s="720" t="s">
        <v>636</v>
      </c>
      <c r="S25" s="720" t="s">
        <v>636</v>
      </c>
      <c r="T25" s="720" t="s">
        <v>636</v>
      </c>
      <c r="U25" s="720" t="s">
        <v>636</v>
      </c>
      <c r="V25" s="720" t="s">
        <v>636</v>
      </c>
      <c r="W25" s="720" t="s">
        <v>636</v>
      </c>
      <c r="X25" s="720" t="s">
        <v>636</v>
      </c>
      <c r="Y25" s="720" t="s">
        <v>636</v>
      </c>
      <c r="Z25" s="720" t="s">
        <v>636</v>
      </c>
      <c r="AA25" s="720" t="s">
        <v>636</v>
      </c>
      <c r="AB25" s="720" t="s">
        <v>636</v>
      </c>
      <c r="AC25" s="720" t="s">
        <v>636</v>
      </c>
      <c r="AD25" s="720" t="s">
        <v>636</v>
      </c>
      <c r="AE25" s="720" t="s">
        <v>636</v>
      </c>
      <c r="AF25" s="720" t="s">
        <v>636</v>
      </c>
      <c r="AG25" s="720" t="s">
        <v>636</v>
      </c>
      <c r="AH25" s="720" t="s">
        <v>636</v>
      </c>
      <c r="AI25" s="720" t="s">
        <v>636</v>
      </c>
      <c r="AJ25" s="481" t="s">
        <v>636</v>
      </c>
    </row>
    <row r="26" spans="1:36" ht="15" customHeight="1" x14ac:dyDescent="0.2">
      <c r="A26" s="301"/>
      <c r="B26" s="1015"/>
      <c r="C26" s="806" t="s">
        <v>678</v>
      </c>
      <c r="D26" s="807" t="s">
        <v>238</v>
      </c>
      <c r="E26" s="947" t="s">
        <v>666</v>
      </c>
      <c r="F26" s="897" t="s">
        <v>213</v>
      </c>
      <c r="G26" s="897">
        <v>1</v>
      </c>
      <c r="H26" s="713">
        <v>18.51581992909087</v>
      </c>
      <c r="I26" s="374">
        <v>18.516077482766065</v>
      </c>
      <c r="J26" s="374">
        <v>18.521299045139916</v>
      </c>
      <c r="K26" s="374">
        <v>18.542042764563199</v>
      </c>
      <c r="L26" s="718">
        <v>18.558902271300287</v>
      </c>
      <c r="M26" s="718">
        <v>18.591172793368152</v>
      </c>
      <c r="N26" s="718">
        <v>18.619101147638698</v>
      </c>
      <c r="O26" s="718">
        <v>18.639687155563468</v>
      </c>
      <c r="P26" s="718" t="s">
        <v>636</v>
      </c>
      <c r="Q26" s="720" t="s">
        <v>636</v>
      </c>
      <c r="R26" s="720" t="s">
        <v>636</v>
      </c>
      <c r="S26" s="720" t="s">
        <v>636</v>
      </c>
      <c r="T26" s="720" t="s">
        <v>636</v>
      </c>
      <c r="U26" s="720" t="s">
        <v>636</v>
      </c>
      <c r="V26" s="720" t="s">
        <v>636</v>
      </c>
      <c r="W26" s="720" t="s">
        <v>636</v>
      </c>
      <c r="X26" s="720" t="s">
        <v>636</v>
      </c>
      <c r="Y26" s="720" t="s">
        <v>636</v>
      </c>
      <c r="Z26" s="720" t="s">
        <v>636</v>
      </c>
      <c r="AA26" s="720" t="s">
        <v>636</v>
      </c>
      <c r="AB26" s="720" t="s">
        <v>636</v>
      </c>
      <c r="AC26" s="720" t="s">
        <v>636</v>
      </c>
      <c r="AD26" s="720" t="s">
        <v>636</v>
      </c>
      <c r="AE26" s="720" t="s">
        <v>636</v>
      </c>
      <c r="AF26" s="720" t="s">
        <v>636</v>
      </c>
      <c r="AG26" s="720" t="s">
        <v>636</v>
      </c>
      <c r="AH26" s="720" t="s">
        <v>636</v>
      </c>
      <c r="AI26" s="720" t="s">
        <v>636</v>
      </c>
      <c r="AJ26" s="481" t="s">
        <v>636</v>
      </c>
    </row>
    <row r="27" spans="1:36" ht="15" customHeight="1" x14ac:dyDescent="0.2">
      <c r="A27" s="301"/>
      <c r="B27" s="1015"/>
      <c r="C27" s="806" t="s">
        <v>679</v>
      </c>
      <c r="D27" s="807" t="s">
        <v>240</v>
      </c>
      <c r="E27" s="947" t="s">
        <v>666</v>
      </c>
      <c r="F27" s="897" t="s">
        <v>213</v>
      </c>
      <c r="G27" s="897">
        <v>1</v>
      </c>
      <c r="H27" s="713">
        <v>1.4785632734867009</v>
      </c>
      <c r="I27" s="374">
        <v>1.5242806338887183</v>
      </c>
      <c r="J27" s="374">
        <v>1.5703351611257961</v>
      </c>
      <c r="K27" s="374">
        <v>1.6175246239453394</v>
      </c>
      <c r="L27" s="718">
        <v>1.664328611889212</v>
      </c>
      <c r="M27" s="718">
        <v>1.7122029007875985</v>
      </c>
      <c r="N27" s="718">
        <v>1.7596396437202082</v>
      </c>
      <c r="O27" s="718">
        <v>1.8064336020419716</v>
      </c>
      <c r="P27" s="718" t="s">
        <v>636</v>
      </c>
      <c r="Q27" s="720" t="s">
        <v>636</v>
      </c>
      <c r="R27" s="720" t="s">
        <v>636</v>
      </c>
      <c r="S27" s="720" t="s">
        <v>636</v>
      </c>
      <c r="T27" s="720" t="s">
        <v>636</v>
      </c>
      <c r="U27" s="720" t="s">
        <v>636</v>
      </c>
      <c r="V27" s="720" t="s">
        <v>636</v>
      </c>
      <c r="W27" s="720" t="s">
        <v>636</v>
      </c>
      <c r="X27" s="720" t="s">
        <v>636</v>
      </c>
      <c r="Y27" s="720" t="s">
        <v>636</v>
      </c>
      <c r="Z27" s="720" t="s">
        <v>636</v>
      </c>
      <c r="AA27" s="720" t="s">
        <v>636</v>
      </c>
      <c r="AB27" s="720" t="s">
        <v>636</v>
      </c>
      <c r="AC27" s="720" t="s">
        <v>636</v>
      </c>
      <c r="AD27" s="720" t="s">
        <v>636</v>
      </c>
      <c r="AE27" s="720" t="s">
        <v>636</v>
      </c>
      <c r="AF27" s="720" t="s">
        <v>636</v>
      </c>
      <c r="AG27" s="720" t="s">
        <v>636</v>
      </c>
      <c r="AH27" s="720" t="s">
        <v>636</v>
      </c>
      <c r="AI27" s="720" t="s">
        <v>636</v>
      </c>
      <c r="AJ27" s="481" t="s">
        <v>636</v>
      </c>
    </row>
    <row r="28" spans="1:36" ht="15" customHeight="1" x14ac:dyDescent="0.2">
      <c r="A28" s="301"/>
      <c r="B28" s="1015"/>
      <c r="C28" s="806" t="s">
        <v>850</v>
      </c>
      <c r="D28" s="946" t="s">
        <v>851</v>
      </c>
      <c r="E28" s="947" t="s">
        <v>666</v>
      </c>
      <c r="F28" s="897" t="s">
        <v>213</v>
      </c>
      <c r="G28" s="897">
        <v>1</v>
      </c>
      <c r="H28" s="713">
        <v>4.0809884936408025E-2</v>
      </c>
      <c r="I28" s="374">
        <v>-0.430772359095414</v>
      </c>
      <c r="J28" s="374">
        <v>-0.74017704075831148</v>
      </c>
      <c r="K28" s="374">
        <v>-1.0678307758117285</v>
      </c>
      <c r="L28" s="718">
        <v>-1.4656275418830376</v>
      </c>
      <c r="M28" s="718">
        <v>-1.7805475717918853</v>
      </c>
      <c r="N28" s="718">
        <v>-2.0620448793999913</v>
      </c>
      <c r="O28" s="718">
        <v>-2.287372529076066</v>
      </c>
      <c r="P28" s="718" t="s">
        <v>636</v>
      </c>
      <c r="Q28" s="720" t="s">
        <v>636</v>
      </c>
      <c r="R28" s="720" t="s">
        <v>636</v>
      </c>
      <c r="S28" s="720" t="s">
        <v>636</v>
      </c>
      <c r="T28" s="720" t="s">
        <v>636</v>
      </c>
      <c r="U28" s="720" t="s">
        <v>636</v>
      </c>
      <c r="V28" s="720" t="s">
        <v>636</v>
      </c>
      <c r="W28" s="720" t="s">
        <v>636</v>
      </c>
      <c r="X28" s="720" t="s">
        <v>636</v>
      </c>
      <c r="Y28" s="720" t="s">
        <v>636</v>
      </c>
      <c r="Z28" s="720" t="s">
        <v>636</v>
      </c>
      <c r="AA28" s="720" t="s">
        <v>636</v>
      </c>
      <c r="AB28" s="720" t="s">
        <v>636</v>
      </c>
      <c r="AC28" s="720" t="s">
        <v>636</v>
      </c>
      <c r="AD28" s="720" t="s">
        <v>636</v>
      </c>
      <c r="AE28" s="720" t="s">
        <v>636</v>
      </c>
      <c r="AF28" s="720" t="s">
        <v>636</v>
      </c>
      <c r="AG28" s="720" t="s">
        <v>636</v>
      </c>
      <c r="AH28" s="720" t="s">
        <v>636</v>
      </c>
      <c r="AI28" s="720" t="s">
        <v>636</v>
      </c>
      <c r="AJ28" s="481" t="s">
        <v>636</v>
      </c>
    </row>
    <row r="29" spans="1:36" ht="15" customHeight="1" x14ac:dyDescent="0.2">
      <c r="A29" s="301"/>
      <c r="B29" s="1015"/>
      <c r="C29" s="709" t="s">
        <v>680</v>
      </c>
      <c r="D29" s="710" t="s">
        <v>242</v>
      </c>
      <c r="E29" s="881" t="s">
        <v>681</v>
      </c>
      <c r="F29" s="897" t="s">
        <v>213</v>
      </c>
      <c r="G29" s="897">
        <v>1</v>
      </c>
      <c r="H29" s="713">
        <f t="shared" ref="H29:AJ29" si="6">((H9+H10)*1000000)/((H56+H57)*1000)</f>
        <v>133.9266263070605</v>
      </c>
      <c r="I29" s="374">
        <f t="shared" si="6"/>
        <v>133.12270534413992</v>
      </c>
      <c r="J29" s="374">
        <f t="shared" si="6"/>
        <v>132.40063268415878</v>
      </c>
      <c r="K29" s="374">
        <f t="shared" si="6"/>
        <v>131.86957294064914</v>
      </c>
      <c r="L29" s="482">
        <f t="shared" si="6"/>
        <v>129.34835491533491</v>
      </c>
      <c r="M29" s="482">
        <f t="shared" si="6"/>
        <v>127.060235926597</v>
      </c>
      <c r="N29" s="482">
        <f t="shared" si="6"/>
        <v>125.02886624298939</v>
      </c>
      <c r="O29" s="482">
        <f t="shared" si="6"/>
        <v>123.50389718224349</v>
      </c>
      <c r="P29" s="482">
        <f t="shared" si="6"/>
        <v>122.09175028844452</v>
      </c>
      <c r="Q29" s="482">
        <f t="shared" si="6"/>
        <v>121.97149649673709</v>
      </c>
      <c r="R29" s="482">
        <f t="shared" si="6"/>
        <v>121.84685176386104</v>
      </c>
      <c r="S29" s="482">
        <f t="shared" si="6"/>
        <v>121.73066656905733</v>
      </c>
      <c r="T29" s="482">
        <f t="shared" si="6"/>
        <v>121.69802471247746</v>
      </c>
      <c r="U29" s="482">
        <f t="shared" si="6"/>
        <v>121.68518979188718</v>
      </c>
      <c r="V29" s="482">
        <f t="shared" si="6"/>
        <v>121.42245798378904</v>
      </c>
      <c r="W29" s="482">
        <f t="shared" si="6"/>
        <v>121.19993519977899</v>
      </c>
      <c r="X29" s="482">
        <f t="shared" si="6"/>
        <v>120.98044519458179</v>
      </c>
      <c r="Y29" s="482">
        <f t="shared" si="6"/>
        <v>120.85087553264495</v>
      </c>
      <c r="Z29" s="482">
        <f t="shared" si="6"/>
        <v>120.72317131667536</v>
      </c>
      <c r="AA29" s="482">
        <f t="shared" si="6"/>
        <v>120.71663806457369</v>
      </c>
      <c r="AB29" s="482">
        <f t="shared" si="6"/>
        <v>120.71695082868237</v>
      </c>
      <c r="AC29" s="482">
        <f t="shared" si="6"/>
        <v>120.6614206288308</v>
      </c>
      <c r="AD29" s="482">
        <f t="shared" si="6"/>
        <v>120.60376652066279</v>
      </c>
      <c r="AE29" s="482">
        <f t="shared" si="6"/>
        <v>120.52376964469862</v>
      </c>
      <c r="AF29" s="482">
        <f t="shared" si="6"/>
        <v>120.46226903503964</v>
      </c>
      <c r="AG29" s="482">
        <f t="shared" si="6"/>
        <v>120.6328971244111</v>
      </c>
      <c r="AH29" s="482">
        <f t="shared" si="6"/>
        <v>120.45824971013327</v>
      </c>
      <c r="AI29" s="482">
        <f t="shared" si="6"/>
        <v>120.39978274506305</v>
      </c>
      <c r="AJ29" s="898">
        <f t="shared" si="6"/>
        <v>120.13168666128337</v>
      </c>
    </row>
    <row r="30" spans="1:36" ht="15" customHeight="1" x14ac:dyDescent="0.2">
      <c r="A30" s="301"/>
      <c r="B30" s="1015"/>
      <c r="C30" s="709" t="s">
        <v>682</v>
      </c>
      <c r="D30" s="710" t="s">
        <v>245</v>
      </c>
      <c r="E30" s="845" t="s">
        <v>646</v>
      </c>
      <c r="F30" s="711" t="s">
        <v>75</v>
      </c>
      <c r="G30" s="711">
        <v>1</v>
      </c>
      <c r="H30" s="713">
        <f>'3. BL Demand'!H30+'6. Preferred (Scenario Yr)'!H61</f>
        <v>6.0544475074631237</v>
      </c>
      <c r="I30" s="374">
        <f>'3. BL Demand'!I30+'6. Preferred (Scenario Yr)'!I61</f>
        <v>6.0544475074631237</v>
      </c>
      <c r="J30" s="374">
        <f>'3. BL Demand'!J30+'6. Preferred (Scenario Yr)'!J61</f>
        <v>6.0544475074631237</v>
      </c>
      <c r="K30" s="374">
        <f>'3. BL Demand'!K30+'6. Preferred (Scenario Yr)'!K61</f>
        <v>6.0544475074631237</v>
      </c>
      <c r="L30" s="482">
        <f>'3. BL Demand'!L30+'6. Preferred (Scenario Yr)'!L61</f>
        <v>6.0544475074631237</v>
      </c>
      <c r="M30" s="482">
        <f>'3. BL Demand'!M30+'6. Preferred (Scenario Yr)'!M61</f>
        <v>6.0544475074631237</v>
      </c>
      <c r="N30" s="482">
        <f>'3. BL Demand'!N30+'6. Preferred (Scenario Yr)'!N61</f>
        <v>6.0544475074631237</v>
      </c>
      <c r="O30" s="482">
        <f>'3. BL Demand'!O30+'6. Preferred (Scenario Yr)'!O61</f>
        <v>6.0544475074631237</v>
      </c>
      <c r="P30" s="482">
        <f>'3. BL Demand'!P30+'6. Preferred (Scenario Yr)'!P61</f>
        <v>6.0544475074631237</v>
      </c>
      <c r="Q30" s="482">
        <f>'3. BL Demand'!Q30+'6. Preferred (Scenario Yr)'!Q61</f>
        <v>6.0544475074631237</v>
      </c>
      <c r="R30" s="482">
        <f>'3. BL Demand'!R30+'6. Preferred (Scenario Yr)'!R61</f>
        <v>6.0544475074631237</v>
      </c>
      <c r="S30" s="482">
        <f>'3. BL Demand'!S30+'6. Preferred (Scenario Yr)'!S61</f>
        <v>6.0544475074631237</v>
      </c>
      <c r="T30" s="482">
        <f>'3. BL Demand'!T30+'6. Preferred (Scenario Yr)'!T61</f>
        <v>6.0544475074631237</v>
      </c>
      <c r="U30" s="482">
        <f>'3. BL Demand'!U30+'6. Preferred (Scenario Yr)'!U61</f>
        <v>6.0544475074631237</v>
      </c>
      <c r="V30" s="482">
        <f>'3. BL Demand'!V30+'6. Preferred (Scenario Yr)'!V61</f>
        <v>6.0544475074631237</v>
      </c>
      <c r="W30" s="482">
        <f>'3. BL Demand'!W30+'6. Preferred (Scenario Yr)'!W61</f>
        <v>6.0544475074631237</v>
      </c>
      <c r="X30" s="482">
        <f>'3. BL Demand'!X30+'6. Preferred (Scenario Yr)'!X61</f>
        <v>6.0544475074631237</v>
      </c>
      <c r="Y30" s="482">
        <f>'3. BL Demand'!Y30+'6. Preferred (Scenario Yr)'!Y61</f>
        <v>6.0544475074631237</v>
      </c>
      <c r="Z30" s="482">
        <f>'3. BL Demand'!Z30+'6. Preferred (Scenario Yr)'!Z61</f>
        <v>6.0544475074631237</v>
      </c>
      <c r="AA30" s="482">
        <f>'3. BL Demand'!AA30+'6. Preferred (Scenario Yr)'!AA61</f>
        <v>6.0544475074631237</v>
      </c>
      <c r="AB30" s="482">
        <f>'3. BL Demand'!AB30+'6. Preferred (Scenario Yr)'!AB61</f>
        <v>6.0544475074631237</v>
      </c>
      <c r="AC30" s="482">
        <f>'3. BL Demand'!AC30+'6. Preferred (Scenario Yr)'!AC61</f>
        <v>6.0544475074631237</v>
      </c>
      <c r="AD30" s="482">
        <f>'3. BL Demand'!AD30+'6. Preferred (Scenario Yr)'!AD61</f>
        <v>6.0544475074631237</v>
      </c>
      <c r="AE30" s="482">
        <f>'3. BL Demand'!AE30+'6. Preferred (Scenario Yr)'!AE61</f>
        <v>6.0544475074631237</v>
      </c>
      <c r="AF30" s="482">
        <f>'3. BL Demand'!AF30+'6. Preferred (Scenario Yr)'!AF61</f>
        <v>6.0544475074631237</v>
      </c>
      <c r="AG30" s="482">
        <f>'3. BL Demand'!AG30+'6. Preferred (Scenario Yr)'!AG61</f>
        <v>6.0544475074631237</v>
      </c>
      <c r="AH30" s="482">
        <f>'3. BL Demand'!AH30+'6. Preferred (Scenario Yr)'!AH61</f>
        <v>6.0544475074631237</v>
      </c>
      <c r="AI30" s="482">
        <f>'3. BL Demand'!AI30+'6. Preferred (Scenario Yr)'!AI61</f>
        <v>6.0544475074631237</v>
      </c>
      <c r="AJ30" s="898">
        <f>'3. BL Demand'!AJ30+'6. Preferred (Scenario Yr)'!AJ61</f>
        <v>6.0544475074631237</v>
      </c>
    </row>
    <row r="31" spans="1:36" ht="15.75" customHeight="1" thickBot="1" x14ac:dyDescent="0.25">
      <c r="A31" s="301"/>
      <c r="B31" s="1016"/>
      <c r="C31" s="903" t="s">
        <v>683</v>
      </c>
      <c r="D31" s="904" t="s">
        <v>247</v>
      </c>
      <c r="E31" s="948" t="s">
        <v>646</v>
      </c>
      <c r="F31" s="906" t="s">
        <v>75</v>
      </c>
      <c r="G31" s="906">
        <v>1</v>
      </c>
      <c r="H31" s="887">
        <f>'3. BL Demand'!H31+'6. Preferred (Scenario Yr)'!H37</f>
        <v>0.68338245349700488</v>
      </c>
      <c r="I31" s="949">
        <f>'3. BL Demand'!I31+'6. Preferred (Scenario Yr)'!I37</f>
        <v>0.68338245349700488</v>
      </c>
      <c r="J31" s="949">
        <f>'3. BL Demand'!J31+'6. Preferred (Scenario Yr)'!J37</f>
        <v>0.68338245349700488</v>
      </c>
      <c r="K31" s="949">
        <f>'3. BL Demand'!K31+'6. Preferred (Scenario Yr)'!K37</f>
        <v>0.68338245349700488</v>
      </c>
      <c r="L31" s="950">
        <f>'3. BL Demand'!L31+'6. Preferred (Scenario Yr)'!L37</f>
        <v>0.68338245349700488</v>
      </c>
      <c r="M31" s="950">
        <f>'3. BL Demand'!M31+'6. Preferred (Scenario Yr)'!M37</f>
        <v>0.68338245349700488</v>
      </c>
      <c r="N31" s="950">
        <f>'3. BL Demand'!N31+'6. Preferred (Scenario Yr)'!N37</f>
        <v>0.68338245349700488</v>
      </c>
      <c r="O31" s="950">
        <f>'3. BL Demand'!O31+'6. Preferred (Scenario Yr)'!O37</f>
        <v>0.68338245349700488</v>
      </c>
      <c r="P31" s="950">
        <f>'3. BL Demand'!P31+'6. Preferred (Scenario Yr)'!P37</f>
        <v>0.68338245349700488</v>
      </c>
      <c r="Q31" s="950">
        <f>'3. BL Demand'!Q31+'6. Preferred (Scenario Yr)'!Q37</f>
        <v>0.68338245349700488</v>
      </c>
      <c r="R31" s="950">
        <f>'3. BL Demand'!R31+'6. Preferred (Scenario Yr)'!R37</f>
        <v>0.68338245349700488</v>
      </c>
      <c r="S31" s="950">
        <f>'3. BL Demand'!S31+'6. Preferred (Scenario Yr)'!S37</f>
        <v>0.68338245349700488</v>
      </c>
      <c r="T31" s="950">
        <f>'3. BL Demand'!T31+'6. Preferred (Scenario Yr)'!T37</f>
        <v>0.68338245349700488</v>
      </c>
      <c r="U31" s="950">
        <f>'3. BL Demand'!U31+'6. Preferred (Scenario Yr)'!U37</f>
        <v>0.68338245349700488</v>
      </c>
      <c r="V31" s="950">
        <f>'3. BL Demand'!V31+'6. Preferred (Scenario Yr)'!V37</f>
        <v>0.68338245349700488</v>
      </c>
      <c r="W31" s="950">
        <f>'3. BL Demand'!W31+'6. Preferred (Scenario Yr)'!W37</f>
        <v>0.68338245349700488</v>
      </c>
      <c r="X31" s="950">
        <f>'3. BL Demand'!X31+'6. Preferred (Scenario Yr)'!X37</f>
        <v>0.68338245349700488</v>
      </c>
      <c r="Y31" s="950">
        <f>'3. BL Demand'!Y31+'6. Preferred (Scenario Yr)'!Y37</f>
        <v>0.68338245349700488</v>
      </c>
      <c r="Z31" s="950">
        <f>'3. BL Demand'!Z31+'6. Preferred (Scenario Yr)'!Z37</f>
        <v>0.68338245349700488</v>
      </c>
      <c r="AA31" s="950">
        <f>'3. BL Demand'!AA31+'6. Preferred (Scenario Yr)'!AA37</f>
        <v>0.68338245349700488</v>
      </c>
      <c r="AB31" s="950">
        <f>'3. BL Demand'!AB31+'6. Preferred (Scenario Yr)'!AB37</f>
        <v>0.68338245349700488</v>
      </c>
      <c r="AC31" s="950">
        <f>'3. BL Demand'!AC31+'6. Preferred (Scenario Yr)'!AC37</f>
        <v>0.68338245349700488</v>
      </c>
      <c r="AD31" s="950">
        <f>'3. BL Demand'!AD31+'6. Preferred (Scenario Yr)'!AD37</f>
        <v>0.68338245349700488</v>
      </c>
      <c r="AE31" s="950">
        <f>'3. BL Demand'!AE31+'6. Preferred (Scenario Yr)'!AE37</f>
        <v>0.68338245349700488</v>
      </c>
      <c r="AF31" s="950">
        <f>'3. BL Demand'!AF31+'6. Preferred (Scenario Yr)'!AF37</f>
        <v>0.68338245349700488</v>
      </c>
      <c r="AG31" s="950">
        <f>'3. BL Demand'!AG31+'6. Preferred (Scenario Yr)'!AG37</f>
        <v>0.68338245349700488</v>
      </c>
      <c r="AH31" s="950">
        <f>'3. BL Demand'!AH31+'6. Preferred (Scenario Yr)'!AH37</f>
        <v>0.68338245349700488</v>
      </c>
      <c r="AI31" s="950">
        <f>'3. BL Demand'!AI31+'6. Preferred (Scenario Yr)'!AI37</f>
        <v>0.68338245349700488</v>
      </c>
      <c r="AJ31" s="951">
        <f>'3. BL Demand'!AJ31+'6. Preferred (Scenario Yr)'!AJ37</f>
        <v>0.68338245349700488</v>
      </c>
    </row>
    <row r="32" spans="1:36" ht="15" customHeight="1" x14ac:dyDescent="0.2">
      <c r="A32" s="301"/>
      <c r="B32" s="1017" t="s">
        <v>248</v>
      </c>
      <c r="C32" s="891" t="s">
        <v>684</v>
      </c>
      <c r="D32" s="892" t="s">
        <v>250</v>
      </c>
      <c r="E32" s="928" t="s">
        <v>646</v>
      </c>
      <c r="F32" s="918" t="s">
        <v>75</v>
      </c>
      <c r="G32" s="918">
        <v>2</v>
      </c>
      <c r="H32" s="726">
        <f>'3. BL Demand'!H32+'6. Preferred (Scenario Yr)'!H64</f>
        <v>0.74367375065897068</v>
      </c>
      <c r="I32" s="332">
        <f>'3. BL Demand'!I32+'6. Preferred (Scenario Yr)'!I64</f>
        <v>0.74367375065897068</v>
      </c>
      <c r="J32" s="332">
        <f>'3. BL Demand'!J32+'6. Preferred (Scenario Yr)'!J64</f>
        <v>0.74367375065897068</v>
      </c>
      <c r="K32" s="332">
        <f>'3. BL Demand'!K32+'6. Preferred (Scenario Yr)'!K64</f>
        <v>0.74367375065897068</v>
      </c>
      <c r="L32" s="919">
        <f>'3. BL Demand'!L32+'6. Preferred (Scenario Yr)'!L64</f>
        <v>0.74367375065897068</v>
      </c>
      <c r="M32" s="919">
        <f>'3. BL Demand'!M32+'6. Preferred (Scenario Yr)'!M64</f>
        <v>0.74367375065897068</v>
      </c>
      <c r="N32" s="919">
        <f>'3. BL Demand'!N32+'6. Preferred (Scenario Yr)'!N64</f>
        <v>0.74367375065897068</v>
      </c>
      <c r="O32" s="919">
        <f>'3. BL Demand'!O32+'6. Preferred (Scenario Yr)'!O64</f>
        <v>0.74367375065897068</v>
      </c>
      <c r="P32" s="919">
        <f>'3. BL Demand'!P32+'6. Preferred (Scenario Yr)'!P64</f>
        <v>0.74367375065897068</v>
      </c>
      <c r="Q32" s="919">
        <f>'3. BL Demand'!Q32+'6. Preferred (Scenario Yr)'!Q64</f>
        <v>0.74367375065897068</v>
      </c>
      <c r="R32" s="919">
        <f>'3. BL Demand'!R32+'6. Preferred (Scenario Yr)'!R64</f>
        <v>0.74367375065897068</v>
      </c>
      <c r="S32" s="919">
        <f>'3. BL Demand'!S32+'6. Preferred (Scenario Yr)'!S64</f>
        <v>0.74367375065897068</v>
      </c>
      <c r="T32" s="919">
        <f>'3. BL Demand'!T32+'6. Preferred (Scenario Yr)'!T64</f>
        <v>0.74367375065897068</v>
      </c>
      <c r="U32" s="919">
        <f>'3. BL Demand'!U32+'6. Preferred (Scenario Yr)'!U64</f>
        <v>0.74367375065897068</v>
      </c>
      <c r="V32" s="919">
        <f>'3. BL Demand'!V32+'6. Preferred (Scenario Yr)'!V64</f>
        <v>0.74367375065897068</v>
      </c>
      <c r="W32" s="919">
        <f>'3. BL Demand'!W32+'6. Preferred (Scenario Yr)'!W64</f>
        <v>0.74367375065897068</v>
      </c>
      <c r="X32" s="919">
        <f>'3. BL Demand'!X32+'6. Preferred (Scenario Yr)'!X64</f>
        <v>0.74367375065897068</v>
      </c>
      <c r="Y32" s="919">
        <f>'3. BL Demand'!Y32+'6. Preferred (Scenario Yr)'!Y64</f>
        <v>0.74367375065897068</v>
      </c>
      <c r="Z32" s="919">
        <f>'3. BL Demand'!Z32+'6. Preferred (Scenario Yr)'!Z64</f>
        <v>0.74367375065897068</v>
      </c>
      <c r="AA32" s="919">
        <f>'3. BL Demand'!AA32+'6. Preferred (Scenario Yr)'!AA64</f>
        <v>0.74367375065897068</v>
      </c>
      <c r="AB32" s="919">
        <f>'3. BL Demand'!AB32+'6. Preferred (Scenario Yr)'!AB64</f>
        <v>0.74367375065897068</v>
      </c>
      <c r="AC32" s="919">
        <f>'3. BL Demand'!AC32+'6. Preferred (Scenario Yr)'!AC64</f>
        <v>0.74367375065897068</v>
      </c>
      <c r="AD32" s="919">
        <f>'3. BL Demand'!AD32+'6. Preferred (Scenario Yr)'!AD64</f>
        <v>0.74367375065897068</v>
      </c>
      <c r="AE32" s="919">
        <f>'3. BL Demand'!AE32+'6. Preferred (Scenario Yr)'!AE64</f>
        <v>0.74367375065897068</v>
      </c>
      <c r="AF32" s="919">
        <f>'3. BL Demand'!AF32+'6. Preferred (Scenario Yr)'!AF64</f>
        <v>0.74367375065897068</v>
      </c>
      <c r="AG32" s="919">
        <f>'3. BL Demand'!AG32+'6. Preferred (Scenario Yr)'!AG64</f>
        <v>0.74367375065897068</v>
      </c>
      <c r="AH32" s="919">
        <f>'3. BL Demand'!AH32+'6. Preferred (Scenario Yr)'!AH64</f>
        <v>0.74367375065897068</v>
      </c>
      <c r="AI32" s="919">
        <f>'3. BL Demand'!AI32+'6. Preferred (Scenario Yr)'!AI64</f>
        <v>0.74367375065897068</v>
      </c>
      <c r="AJ32" s="920">
        <f>'3. BL Demand'!AJ32+'6. Preferred (Scenario Yr)'!AJ64</f>
        <v>0.74367375065897068</v>
      </c>
    </row>
    <row r="33" spans="1:36" ht="15" customHeight="1" x14ac:dyDescent="0.2">
      <c r="A33" s="301"/>
      <c r="B33" s="1018"/>
      <c r="C33" s="709" t="s">
        <v>685</v>
      </c>
      <c r="D33" s="710" t="s">
        <v>252</v>
      </c>
      <c r="E33" s="845" t="s">
        <v>646</v>
      </c>
      <c r="F33" s="711" t="s">
        <v>75</v>
      </c>
      <c r="G33" s="711">
        <v>2</v>
      </c>
      <c r="H33" s="692">
        <f>'3. BL Demand'!H33+'6. Preferred (Scenario Yr)'!H67</f>
        <v>2.167040623440851E-2</v>
      </c>
      <c r="I33" s="331">
        <f>'3. BL Demand'!I33+'6. Preferred (Scenario Yr)'!I67</f>
        <v>2.167040623440851E-2</v>
      </c>
      <c r="J33" s="331">
        <f>'3. BL Demand'!J33+'6. Preferred (Scenario Yr)'!J67</f>
        <v>2.167040623440851E-2</v>
      </c>
      <c r="K33" s="331">
        <f>'3. BL Demand'!K33+'6. Preferred (Scenario Yr)'!K67</f>
        <v>2.167040623440851E-2</v>
      </c>
      <c r="L33" s="483">
        <f>'3. BL Demand'!L33+'6. Preferred (Scenario Yr)'!L67</f>
        <v>2.167040623440851E-2</v>
      </c>
      <c r="M33" s="483">
        <f>'3. BL Demand'!M33+'6. Preferred (Scenario Yr)'!M67</f>
        <v>2.167040623440851E-2</v>
      </c>
      <c r="N33" s="483">
        <f>'3. BL Demand'!N33+'6. Preferred (Scenario Yr)'!N67</f>
        <v>2.167040623440851E-2</v>
      </c>
      <c r="O33" s="483">
        <f>'3. BL Demand'!O33+'6. Preferred (Scenario Yr)'!O67</f>
        <v>2.167040623440851E-2</v>
      </c>
      <c r="P33" s="483">
        <f>'3. BL Demand'!P33+'6. Preferred (Scenario Yr)'!P67</f>
        <v>2.167040623440851E-2</v>
      </c>
      <c r="Q33" s="483">
        <f>'3. BL Demand'!Q33+'6. Preferred (Scenario Yr)'!Q67</f>
        <v>2.167040623440851E-2</v>
      </c>
      <c r="R33" s="483">
        <f>'3. BL Demand'!R33+'6. Preferred (Scenario Yr)'!R67</f>
        <v>2.167040623440851E-2</v>
      </c>
      <c r="S33" s="483">
        <f>'3. BL Demand'!S33+'6. Preferred (Scenario Yr)'!S67</f>
        <v>2.167040623440851E-2</v>
      </c>
      <c r="T33" s="483">
        <f>'3. BL Demand'!T33+'6. Preferred (Scenario Yr)'!T67</f>
        <v>2.167040623440851E-2</v>
      </c>
      <c r="U33" s="483">
        <f>'3. BL Demand'!U33+'6. Preferred (Scenario Yr)'!U67</f>
        <v>2.167040623440851E-2</v>
      </c>
      <c r="V33" s="483">
        <f>'3. BL Demand'!V33+'6. Preferred (Scenario Yr)'!V67</f>
        <v>2.167040623440851E-2</v>
      </c>
      <c r="W33" s="483">
        <f>'3. BL Demand'!W33+'6. Preferred (Scenario Yr)'!W67</f>
        <v>2.167040623440851E-2</v>
      </c>
      <c r="X33" s="483">
        <f>'3. BL Demand'!X33+'6. Preferred (Scenario Yr)'!X67</f>
        <v>2.167040623440851E-2</v>
      </c>
      <c r="Y33" s="483">
        <f>'3. BL Demand'!Y33+'6. Preferred (Scenario Yr)'!Y67</f>
        <v>2.167040623440851E-2</v>
      </c>
      <c r="Z33" s="483">
        <f>'3. BL Demand'!Z33+'6. Preferred (Scenario Yr)'!Z67</f>
        <v>2.167040623440851E-2</v>
      </c>
      <c r="AA33" s="483">
        <f>'3. BL Demand'!AA33+'6. Preferred (Scenario Yr)'!AA67</f>
        <v>2.167040623440851E-2</v>
      </c>
      <c r="AB33" s="483">
        <f>'3. BL Demand'!AB33+'6. Preferred (Scenario Yr)'!AB67</f>
        <v>2.167040623440851E-2</v>
      </c>
      <c r="AC33" s="483">
        <f>'3. BL Demand'!AC33+'6. Preferred (Scenario Yr)'!AC67</f>
        <v>2.167040623440851E-2</v>
      </c>
      <c r="AD33" s="483">
        <f>'3. BL Demand'!AD33+'6. Preferred (Scenario Yr)'!AD67</f>
        <v>2.167040623440851E-2</v>
      </c>
      <c r="AE33" s="483">
        <f>'3. BL Demand'!AE33+'6. Preferred (Scenario Yr)'!AE67</f>
        <v>2.167040623440851E-2</v>
      </c>
      <c r="AF33" s="483">
        <f>'3. BL Demand'!AF33+'6. Preferred (Scenario Yr)'!AF67</f>
        <v>2.167040623440851E-2</v>
      </c>
      <c r="AG33" s="483">
        <f>'3. BL Demand'!AG33+'6. Preferred (Scenario Yr)'!AG67</f>
        <v>2.167040623440851E-2</v>
      </c>
      <c r="AH33" s="483">
        <f>'3. BL Demand'!AH33+'6. Preferred (Scenario Yr)'!AH67</f>
        <v>2.167040623440851E-2</v>
      </c>
      <c r="AI33" s="483">
        <f>'3. BL Demand'!AI33+'6. Preferred (Scenario Yr)'!AI67</f>
        <v>2.167040623440851E-2</v>
      </c>
      <c r="AJ33" s="712">
        <f>'3. BL Demand'!AJ33+'6. Preferred (Scenario Yr)'!AJ67</f>
        <v>2.167040623440851E-2</v>
      </c>
    </row>
    <row r="34" spans="1:36" ht="15" customHeight="1" x14ac:dyDescent="0.2">
      <c r="A34" s="301"/>
      <c r="B34" s="1018"/>
      <c r="C34" s="709" t="s">
        <v>686</v>
      </c>
      <c r="D34" s="710" t="s">
        <v>254</v>
      </c>
      <c r="E34" s="845" t="s">
        <v>646</v>
      </c>
      <c r="F34" s="711" t="s">
        <v>75</v>
      </c>
      <c r="G34" s="711">
        <v>2</v>
      </c>
      <c r="H34" s="692">
        <f>'3. BL Demand'!H34+'6. Preferred (Scenario Yr)'!H70</f>
        <v>4.6305157697408337</v>
      </c>
      <c r="I34" s="331">
        <f>'3. BL Demand'!I34+'6. Preferred (Scenario Yr)'!I70</f>
        <v>4.7381964961649361</v>
      </c>
      <c r="J34" s="331">
        <f>'3. BL Demand'!J34+'6. Preferred (Scenario Yr)'!J70</f>
        <v>4.8457996146348545</v>
      </c>
      <c r="K34" s="331">
        <f>'3. BL Demand'!K34+'6. Preferred (Scenario Yr)'!K70</f>
        <v>4.9533759343451367</v>
      </c>
      <c r="L34" s="483">
        <f>'3. BL Demand'!L34+'6. Preferred (Scenario Yr)'!L70</f>
        <v>6.1311097112658715</v>
      </c>
      <c r="M34" s="483">
        <f>'3. BL Demand'!M34+'6. Preferred (Scenario Yr)'!M70</f>
        <v>7.6978325127136991</v>
      </c>
      <c r="N34" s="483">
        <f>'3. BL Demand'!N34+'6. Preferred (Scenario Yr)'!N70</f>
        <v>9.0188946901743599</v>
      </c>
      <c r="O34" s="483">
        <f>'3. BL Demand'!O34+'6. Preferred (Scenario Yr)'!O70</f>
        <v>9.9469896983930468</v>
      </c>
      <c r="P34" s="483">
        <f>'3. BL Demand'!P34+'6. Preferred (Scenario Yr)'!P70</f>
        <v>11.036225570201481</v>
      </c>
      <c r="Q34" s="483">
        <f>'3. BL Demand'!Q34+'6. Preferred (Scenario Yr)'!Q70</f>
        <v>11.246666799799318</v>
      </c>
      <c r="R34" s="483">
        <f>'3. BL Demand'!R34+'6. Preferred (Scenario Yr)'!R70</f>
        <v>11.328894861244496</v>
      </c>
      <c r="S34" s="483">
        <f>'3. BL Demand'!S34+'6. Preferred (Scenario Yr)'!S70</f>
        <v>11.312521902515471</v>
      </c>
      <c r="T34" s="483">
        <f>'3. BL Demand'!T34+'6. Preferred (Scenario Yr)'!T70</f>
        <v>11.296356380376199</v>
      </c>
      <c r="U34" s="483">
        <f>'3. BL Demand'!U34+'6. Preferred (Scenario Yr)'!U70</f>
        <v>11.280367724132939</v>
      </c>
      <c r="V34" s="483">
        <f>'3. BL Demand'!V34+'6. Preferred (Scenario Yr)'!V70</f>
        <v>11.264553022300543</v>
      </c>
      <c r="W34" s="483">
        <f>'3. BL Demand'!W34+'6. Preferred (Scenario Yr)'!W70</f>
        <v>11.248908673567865</v>
      </c>
      <c r="X34" s="483">
        <f>'3. BL Demand'!X34+'6. Preferred (Scenario Yr)'!X70</f>
        <v>11.2334569591197</v>
      </c>
      <c r="Y34" s="483">
        <f>'3. BL Demand'!Y34+'6. Preferred (Scenario Yr)'!Y70</f>
        <v>11.21816949320919</v>
      </c>
      <c r="Z34" s="483">
        <f>'3. BL Demand'!Z34+'6. Preferred (Scenario Yr)'!Z70</f>
        <v>11.203068529637893</v>
      </c>
      <c r="AA34" s="483">
        <f>'3. BL Demand'!AA34+'6. Preferred (Scenario Yr)'!AA70</f>
        <v>11.188125683946762</v>
      </c>
      <c r="AB34" s="483">
        <f>'3. BL Demand'!AB34+'6. Preferred (Scenario Yr)'!AB70</f>
        <v>11.173336658807504</v>
      </c>
      <c r="AC34" s="483">
        <f>'3. BL Demand'!AC34+'6. Preferred (Scenario Yr)'!AC70</f>
        <v>11.158699982251459</v>
      </c>
      <c r="AD34" s="483">
        <f>'3. BL Demand'!AD34+'6. Preferred (Scenario Yr)'!AD70</f>
        <v>11.144211357413807</v>
      </c>
      <c r="AE34" s="483">
        <f>'3. BL Demand'!AE34+'6. Preferred (Scenario Yr)'!AE70</f>
        <v>11.129869311989712</v>
      </c>
      <c r="AF34" s="483">
        <f>'3. BL Demand'!AF34+'6. Preferred (Scenario Yr)'!AF70</f>
        <v>11.11566990976551</v>
      </c>
      <c r="AG34" s="483">
        <f>'3. BL Demand'!AG34+'6. Preferred (Scenario Yr)'!AG70</f>
        <v>11.10553864208925</v>
      </c>
      <c r="AH34" s="483">
        <f>'3. BL Demand'!AH34+'6. Preferred (Scenario Yr)'!AH70</f>
        <v>11.095570109562974</v>
      </c>
      <c r="AI34" s="483">
        <f>'3. BL Demand'!AI34+'6. Preferred (Scenario Yr)'!AI70</f>
        <v>11.085789060850525</v>
      </c>
      <c r="AJ34" s="712">
        <f>'3. BL Demand'!AJ34+'6. Preferred (Scenario Yr)'!AJ70</f>
        <v>11.076165700358347</v>
      </c>
    </row>
    <row r="35" spans="1:36" ht="15" customHeight="1" x14ac:dyDescent="0.2">
      <c r="A35" s="301"/>
      <c r="B35" s="1018"/>
      <c r="C35" s="709" t="s">
        <v>687</v>
      </c>
      <c r="D35" s="710" t="s">
        <v>256</v>
      </c>
      <c r="E35" s="845" t="s">
        <v>646</v>
      </c>
      <c r="F35" s="711" t="s">
        <v>75</v>
      </c>
      <c r="G35" s="711">
        <v>2</v>
      </c>
      <c r="H35" s="692">
        <f>'3. BL Demand'!H35+'6. Preferred (Scenario Yr)'!H73</f>
        <v>7.1029239290132109</v>
      </c>
      <c r="I35" s="331">
        <f>'3. BL Demand'!I35+'6. Preferred (Scenario Yr)'!I73</f>
        <v>6.9769285185121239</v>
      </c>
      <c r="J35" s="331">
        <f>'3. BL Demand'!J35+'6. Preferred (Scenario Yr)'!J73</f>
        <v>6.8510150681434823</v>
      </c>
      <c r="K35" s="331">
        <f>'3. BL Demand'!K35+'6. Preferred (Scenario Yr)'!K73</f>
        <v>6.7251837880882492</v>
      </c>
      <c r="L35" s="483">
        <f>'3. BL Demand'!L35+'6. Preferred (Scenario Yr)'!L73</f>
        <v>5.4175963365040207</v>
      </c>
      <c r="M35" s="483">
        <f>'3. BL Demand'!M35+'6. Preferred (Scenario Yr)'!M73</f>
        <v>3.6804975589531179</v>
      </c>
      <c r="N35" s="483">
        <f>'3. BL Demand'!N35+'6. Preferred (Scenario Yr)'!N73</f>
        <v>2.2147356951456461</v>
      </c>
      <c r="O35" s="483">
        <f>'3. BL Demand'!O35+'6. Preferred (Scenario Yr)'!O73</f>
        <v>1.1829283248698923</v>
      </c>
      <c r="P35" s="483">
        <f>'3. BL Demand'!P35+'6. Preferred (Scenario Yr)'!P73</f>
        <v>0</v>
      </c>
      <c r="Q35" s="483">
        <f>'3. BL Demand'!Q35+'6. Preferred (Scenario Yr)'!Q73</f>
        <v>0</v>
      </c>
      <c r="R35" s="483">
        <f>'3. BL Demand'!R35+'6. Preferred (Scenario Yr)'!R73</f>
        <v>0</v>
      </c>
      <c r="S35" s="483">
        <f>'3. BL Demand'!S35+'6. Preferred (Scenario Yr)'!S73</f>
        <v>0</v>
      </c>
      <c r="T35" s="483">
        <f>'3. BL Demand'!T35+'6. Preferred (Scenario Yr)'!T73</f>
        <v>0</v>
      </c>
      <c r="U35" s="483">
        <f>'3. BL Demand'!U35+'6. Preferred (Scenario Yr)'!U73</f>
        <v>0</v>
      </c>
      <c r="V35" s="483">
        <f>'3. BL Demand'!V35+'6. Preferred (Scenario Yr)'!V73</f>
        <v>0</v>
      </c>
      <c r="W35" s="483">
        <f>'3. BL Demand'!W35+'6. Preferred (Scenario Yr)'!W73</f>
        <v>0</v>
      </c>
      <c r="X35" s="483">
        <f>'3. BL Demand'!X35+'6. Preferred (Scenario Yr)'!X73</f>
        <v>0</v>
      </c>
      <c r="Y35" s="483">
        <f>'3. BL Demand'!Y35+'6. Preferred (Scenario Yr)'!Y73</f>
        <v>0</v>
      </c>
      <c r="Z35" s="483">
        <f>'3. BL Demand'!Z35+'6. Preferred (Scenario Yr)'!Z73</f>
        <v>0</v>
      </c>
      <c r="AA35" s="483">
        <f>'3. BL Demand'!AA35+'6. Preferred (Scenario Yr)'!AA73</f>
        <v>0</v>
      </c>
      <c r="AB35" s="483">
        <f>'3. BL Demand'!AB35+'6. Preferred (Scenario Yr)'!AB73</f>
        <v>0</v>
      </c>
      <c r="AC35" s="483">
        <f>'3. BL Demand'!AC35+'6. Preferred (Scenario Yr)'!AC73</f>
        <v>0</v>
      </c>
      <c r="AD35" s="483">
        <f>'3. BL Demand'!AD35+'6. Preferred (Scenario Yr)'!AD73</f>
        <v>0</v>
      </c>
      <c r="AE35" s="483">
        <f>'3. BL Demand'!AE35+'6. Preferred (Scenario Yr)'!AE73</f>
        <v>0</v>
      </c>
      <c r="AF35" s="483">
        <f>'3. BL Demand'!AF35+'6. Preferred (Scenario Yr)'!AF73</f>
        <v>0</v>
      </c>
      <c r="AG35" s="483">
        <f>'3. BL Demand'!AG35+'6. Preferred (Scenario Yr)'!AG73</f>
        <v>0</v>
      </c>
      <c r="AH35" s="483">
        <f>'3. BL Demand'!AH35+'6. Preferred (Scenario Yr)'!AH73</f>
        <v>0</v>
      </c>
      <c r="AI35" s="483">
        <f>'3. BL Demand'!AI35+'6. Preferred (Scenario Yr)'!AI73</f>
        <v>0</v>
      </c>
      <c r="AJ35" s="712">
        <f>'3. BL Demand'!AJ35+'6. Preferred (Scenario Yr)'!AJ73</f>
        <v>0</v>
      </c>
    </row>
    <row r="36" spans="1:36" ht="15" customHeight="1" x14ac:dyDescent="0.2">
      <c r="A36" s="301"/>
      <c r="B36" s="1018"/>
      <c r="C36" s="709" t="s">
        <v>688</v>
      </c>
      <c r="D36" s="710" t="s">
        <v>258</v>
      </c>
      <c r="E36" s="845" t="s">
        <v>646</v>
      </c>
      <c r="F36" s="711" t="s">
        <v>75</v>
      </c>
      <c r="G36" s="711">
        <v>2</v>
      </c>
      <c r="H36" s="692">
        <f>'3. BL Demand'!H36+'6. Preferred (Scenario Yr)'!H76</f>
        <v>0.74367375065897068</v>
      </c>
      <c r="I36" s="331">
        <f>'3. BL Demand'!I36+'6. Preferred (Scenario Yr)'!I76</f>
        <v>0.74367375065897068</v>
      </c>
      <c r="J36" s="331">
        <f>'3. BL Demand'!J36+'6. Preferred (Scenario Yr)'!J76</f>
        <v>0.74367375065897068</v>
      </c>
      <c r="K36" s="331">
        <f>'3. BL Demand'!K36+'6. Preferred (Scenario Yr)'!K76</f>
        <v>0.74367375065897068</v>
      </c>
      <c r="L36" s="483">
        <f>'3. BL Demand'!L36+'6. Preferred (Scenario Yr)'!L76</f>
        <v>0.74367375065897068</v>
      </c>
      <c r="M36" s="483">
        <f>'3. BL Demand'!M36+'6. Preferred (Scenario Yr)'!M76</f>
        <v>0.74367375065897068</v>
      </c>
      <c r="N36" s="483">
        <f>'3. BL Demand'!N36+'6. Preferred (Scenario Yr)'!N76</f>
        <v>0.74367375065897068</v>
      </c>
      <c r="O36" s="483">
        <f>'3. BL Demand'!O36+'6. Preferred (Scenario Yr)'!O76</f>
        <v>0.74367375065897068</v>
      </c>
      <c r="P36" s="483">
        <f>'3. BL Demand'!P36+'6. Preferred (Scenario Yr)'!P76</f>
        <v>0.74367375065897068</v>
      </c>
      <c r="Q36" s="483">
        <f>'3. BL Demand'!Q36+'6. Preferred (Scenario Yr)'!Q76</f>
        <v>0.74367375065897068</v>
      </c>
      <c r="R36" s="483">
        <f>'3. BL Demand'!R36+'6. Preferred (Scenario Yr)'!R76</f>
        <v>0.74367375065897068</v>
      </c>
      <c r="S36" s="483">
        <f>'3. BL Demand'!S36+'6. Preferred (Scenario Yr)'!S76</f>
        <v>0.74367375065897068</v>
      </c>
      <c r="T36" s="483">
        <f>'3. BL Demand'!T36+'6. Preferred (Scenario Yr)'!T76</f>
        <v>0.74367375065897068</v>
      </c>
      <c r="U36" s="483">
        <f>'3. BL Demand'!U36+'6. Preferred (Scenario Yr)'!U76</f>
        <v>0.74367375065897068</v>
      </c>
      <c r="V36" s="483">
        <f>'3. BL Demand'!V36+'6. Preferred (Scenario Yr)'!V76</f>
        <v>0.74367375065897068</v>
      </c>
      <c r="W36" s="483">
        <f>'3. BL Demand'!W36+'6. Preferred (Scenario Yr)'!W76</f>
        <v>0.74367375065897068</v>
      </c>
      <c r="X36" s="483">
        <f>'3. BL Demand'!X36+'6. Preferred (Scenario Yr)'!X76</f>
        <v>0.74367375065897068</v>
      </c>
      <c r="Y36" s="483">
        <f>'3. BL Demand'!Y36+'6. Preferred (Scenario Yr)'!Y76</f>
        <v>0.74367375065897068</v>
      </c>
      <c r="Z36" s="483">
        <f>'3. BL Demand'!Z36+'6. Preferred (Scenario Yr)'!Z76</f>
        <v>0.74367375065897068</v>
      </c>
      <c r="AA36" s="483">
        <f>'3. BL Demand'!AA36+'6. Preferred (Scenario Yr)'!AA76</f>
        <v>0.74367375065897068</v>
      </c>
      <c r="AB36" s="483">
        <f>'3. BL Demand'!AB36+'6. Preferred (Scenario Yr)'!AB76</f>
        <v>0.74367375065897068</v>
      </c>
      <c r="AC36" s="483">
        <f>'3. BL Demand'!AC36+'6. Preferred (Scenario Yr)'!AC76</f>
        <v>0.74367375065897068</v>
      </c>
      <c r="AD36" s="483">
        <f>'3. BL Demand'!AD36+'6. Preferred (Scenario Yr)'!AD76</f>
        <v>0.74367375065897068</v>
      </c>
      <c r="AE36" s="483">
        <f>'3. BL Demand'!AE36+'6. Preferred (Scenario Yr)'!AE76</f>
        <v>0.74367375065897068</v>
      </c>
      <c r="AF36" s="483">
        <f>'3. BL Demand'!AF36+'6. Preferred (Scenario Yr)'!AF76</f>
        <v>0.74367375065897068</v>
      </c>
      <c r="AG36" s="483">
        <f>'3. BL Demand'!AG36+'6. Preferred (Scenario Yr)'!AG76</f>
        <v>0.74367375065897068</v>
      </c>
      <c r="AH36" s="483">
        <f>'3. BL Demand'!AH36+'6. Preferred (Scenario Yr)'!AH76</f>
        <v>0.74367375065897068</v>
      </c>
      <c r="AI36" s="483">
        <f>'3. BL Demand'!AI36+'6. Preferred (Scenario Yr)'!AI76</f>
        <v>0.74367375065897068</v>
      </c>
      <c r="AJ36" s="712">
        <f>'3. BL Demand'!AJ36+'6. Preferred (Scenario Yr)'!AJ76</f>
        <v>0.74367375065897068</v>
      </c>
    </row>
    <row r="37" spans="1:36" ht="15" customHeight="1" x14ac:dyDescent="0.2">
      <c r="A37" s="301"/>
      <c r="B37" s="1018"/>
      <c r="C37" s="709" t="s">
        <v>689</v>
      </c>
      <c r="D37" s="710" t="s">
        <v>260</v>
      </c>
      <c r="E37" s="845" t="s">
        <v>646</v>
      </c>
      <c r="F37" s="711" t="s">
        <v>75</v>
      </c>
      <c r="G37" s="711">
        <v>2</v>
      </c>
      <c r="H37" s="692">
        <f>'3. BL Demand'!H37+'6. Preferred (Scenario Yr)'!H34</f>
        <v>34.417542393693601</v>
      </c>
      <c r="I37" s="331">
        <f>'3. BL Demand'!I37+'6. Preferred (Scenario Yr)'!I34</f>
        <v>34.345857077770589</v>
      </c>
      <c r="J37" s="331">
        <f>'3. BL Demand'!J37+'6. Preferred (Scenario Yr)'!J34</f>
        <v>34.27416740966931</v>
      </c>
      <c r="K37" s="331">
        <f>'3. BL Demand'!K37+'6. Preferred (Scenario Yr)'!K34</f>
        <v>32.402422370014264</v>
      </c>
      <c r="L37" s="483">
        <f>'3. BL Demand'!L37+'6. Preferred (Scenario Yr)'!L34</f>
        <v>32.420184871436327</v>
      </c>
      <c r="M37" s="483">
        <f>'3. BL Demand'!M37+'6. Preferred (Scenario Yr)'!M34</f>
        <v>32.437687063610497</v>
      </c>
      <c r="N37" s="483">
        <f>'3. BL Demand'!N37+'6. Preferred (Scenario Yr)'!N34</f>
        <v>31.947351707127641</v>
      </c>
      <c r="O37" s="483">
        <f>'3. BL Demand'!O37+'6. Preferred (Scenario Yr)'!O34</f>
        <v>29.561064069184713</v>
      </c>
      <c r="P37" s="483">
        <f>'3. BL Demand'!P37+'6. Preferred (Scenario Yr)'!P34</f>
        <v>27.03475652224617</v>
      </c>
      <c r="Q37" s="483">
        <f>'3. BL Demand'!Q37+'6. Preferred (Scenario Yr)'!Q34</f>
        <v>24.864315292648328</v>
      </c>
      <c r="R37" s="483">
        <f>'3. BL Demand'!R37+'6. Preferred (Scenario Yr)'!R34</f>
        <v>23.787837231203149</v>
      </c>
      <c r="S37" s="483">
        <f>'3. BL Demand'!S37+'6. Preferred (Scenario Yr)'!S34</f>
        <v>22.809960189932177</v>
      </c>
      <c r="T37" s="483">
        <f>'3. BL Demand'!T37+'6. Preferred (Scenario Yr)'!T34</f>
        <v>21.831875712071444</v>
      </c>
      <c r="U37" s="483">
        <f>'3. BL Demand'!U37+'6. Preferred (Scenario Yr)'!U34</f>
        <v>20.853614368314712</v>
      </c>
      <c r="V37" s="483">
        <f>'3. BL Demand'!V37+'6. Preferred (Scenario Yr)'!V34</f>
        <v>19.860139070147106</v>
      </c>
      <c r="W37" s="483">
        <f>'3. BL Demand'!W37+'6. Preferred (Scenario Yr)'!W34</f>
        <v>18.866493418879784</v>
      </c>
      <c r="X37" s="483">
        <f>'3. BL Demand'!X37+'6. Preferred (Scenario Yr)'!X34</f>
        <v>17.872655133327953</v>
      </c>
      <c r="Y37" s="483">
        <f>'3. BL Demand'!Y37+'6. Preferred (Scenario Yr)'!Y34</f>
        <v>16.87865259923846</v>
      </c>
      <c r="Z37" s="483">
        <f>'3. BL Demand'!Z37+'6. Preferred (Scenario Yr)'!Z34</f>
        <v>15.884463562809756</v>
      </c>
      <c r="AA37" s="483">
        <f>'3. BL Demand'!AA37+'6. Preferred (Scenario Yr)'!AA34</f>
        <v>15.327475408500888</v>
      </c>
      <c r="AB37" s="483">
        <f>'3. BL Demand'!AB37+'6. Preferred (Scenario Yr)'!AB34</f>
        <v>14.770333433640147</v>
      </c>
      <c r="AC37" s="483">
        <f>'3. BL Demand'!AC37+'6. Preferred (Scenario Yr)'!AC34</f>
        <v>14.213039110196192</v>
      </c>
      <c r="AD37" s="483">
        <f>'3. BL Demand'!AD37+'6. Preferred (Scenario Yr)'!AD34</f>
        <v>13.655596735033846</v>
      </c>
      <c r="AE37" s="483">
        <f>'3. BL Demand'!AE37+'6. Preferred (Scenario Yr)'!AE34</f>
        <v>13.098007780457941</v>
      </c>
      <c r="AF37" s="483">
        <f>'3. BL Demand'!AF37+'6. Preferred (Scenario Yr)'!AF34</f>
        <v>12.597469282682141</v>
      </c>
      <c r="AG37" s="483">
        <f>'3. BL Demand'!AG37+'6. Preferred (Scenario Yr)'!AG34</f>
        <v>12.092862650358398</v>
      </c>
      <c r="AH37" s="483">
        <f>'3. BL Demand'!AH37+'6. Preferred (Scenario Yr)'!AH34</f>
        <v>11.588093282884678</v>
      </c>
      <c r="AI37" s="483">
        <f>'3. BL Demand'!AI37+'6. Preferred (Scenario Yr)'!AI34</f>
        <v>11.083136431597126</v>
      </c>
      <c r="AJ37" s="712">
        <f>'3. BL Demand'!AJ37+'6. Preferred (Scenario Yr)'!AJ34</f>
        <v>10.578021892089303</v>
      </c>
    </row>
    <row r="38" spans="1:36" ht="15.75" customHeight="1" x14ac:dyDescent="0.2">
      <c r="A38" s="301"/>
      <c r="B38" s="1018"/>
      <c r="C38" s="709" t="s">
        <v>89</v>
      </c>
      <c r="D38" s="710" t="s">
        <v>261</v>
      </c>
      <c r="E38" s="902" t="s">
        <v>690</v>
      </c>
      <c r="F38" s="711" t="s">
        <v>75</v>
      </c>
      <c r="G38" s="711">
        <v>2</v>
      </c>
      <c r="H38" s="692">
        <f>SUM(H32:H37)</f>
        <v>47.66</v>
      </c>
      <c r="I38" s="331">
        <f t="shared" ref="I38:AJ38" si="7">SUM(I32:I37)</f>
        <v>47.57</v>
      </c>
      <c r="J38" s="331">
        <f t="shared" si="7"/>
        <v>47.48</v>
      </c>
      <c r="K38" s="331">
        <f t="shared" si="7"/>
        <v>45.59</v>
      </c>
      <c r="L38" s="483">
        <f t="shared" si="7"/>
        <v>45.477908826758565</v>
      </c>
      <c r="M38" s="483">
        <f t="shared" si="7"/>
        <v>45.325035042829661</v>
      </c>
      <c r="N38" s="483">
        <f t="shared" si="7"/>
        <v>44.69</v>
      </c>
      <c r="O38" s="483">
        <f t="shared" si="7"/>
        <v>42.2</v>
      </c>
      <c r="P38" s="483">
        <f t="shared" si="7"/>
        <v>39.58</v>
      </c>
      <c r="Q38" s="483">
        <f t="shared" si="7"/>
        <v>37.619999999999997</v>
      </c>
      <c r="R38" s="483">
        <f t="shared" si="7"/>
        <v>36.625749999999996</v>
      </c>
      <c r="S38" s="483">
        <f t="shared" si="7"/>
        <v>35.631499999999996</v>
      </c>
      <c r="T38" s="483">
        <f t="shared" si="7"/>
        <v>34.637249999999995</v>
      </c>
      <c r="U38" s="483">
        <f t="shared" si="7"/>
        <v>33.643000000000001</v>
      </c>
      <c r="V38" s="483">
        <f t="shared" si="7"/>
        <v>32.633710000000001</v>
      </c>
      <c r="W38" s="483">
        <f t="shared" si="7"/>
        <v>31.624420000000001</v>
      </c>
      <c r="X38" s="483">
        <f t="shared" si="7"/>
        <v>30.615130000000001</v>
      </c>
      <c r="Y38" s="483">
        <f t="shared" si="7"/>
        <v>29.605840000000001</v>
      </c>
      <c r="Z38" s="483">
        <f t="shared" si="7"/>
        <v>28.596550000000001</v>
      </c>
      <c r="AA38" s="483">
        <f t="shared" si="7"/>
        <v>28.024619000000001</v>
      </c>
      <c r="AB38" s="483">
        <f t="shared" si="7"/>
        <v>27.452688000000002</v>
      </c>
      <c r="AC38" s="483">
        <f t="shared" si="7"/>
        <v>26.880757000000003</v>
      </c>
      <c r="AD38" s="483">
        <f t="shared" si="7"/>
        <v>26.308826000000003</v>
      </c>
      <c r="AE38" s="483">
        <f t="shared" si="7"/>
        <v>25.736895000000004</v>
      </c>
      <c r="AF38" s="483">
        <f t="shared" si="7"/>
        <v>25.2221571</v>
      </c>
      <c r="AG38" s="483">
        <f t="shared" si="7"/>
        <v>24.707419199999997</v>
      </c>
      <c r="AH38" s="483">
        <f t="shared" si="7"/>
        <v>24.192681300000004</v>
      </c>
      <c r="AI38" s="483">
        <f t="shared" si="7"/>
        <v>23.6779434</v>
      </c>
      <c r="AJ38" s="712">
        <f t="shared" si="7"/>
        <v>23.1632055</v>
      </c>
    </row>
    <row r="39" spans="1:36" ht="15.75" customHeight="1" thickBot="1" x14ac:dyDescent="0.25">
      <c r="A39" s="301"/>
      <c r="B39" s="1019"/>
      <c r="C39" s="903" t="s">
        <v>691</v>
      </c>
      <c r="D39" s="904" t="s">
        <v>261</v>
      </c>
      <c r="E39" s="905" t="s">
        <v>692</v>
      </c>
      <c r="F39" s="906" t="s">
        <v>265</v>
      </c>
      <c r="G39" s="906">
        <v>2</v>
      </c>
      <c r="H39" s="706">
        <f>(H38*1000000)/(H53*1000)</f>
        <v>99.027943609138958</v>
      </c>
      <c r="I39" s="361">
        <f t="shared" ref="I39:AJ39" si="8">(I38*1000000)/(I53*1000)</f>
        <v>97.999734808207378</v>
      </c>
      <c r="J39" s="361">
        <f t="shared" si="8"/>
        <v>96.949266336662447</v>
      </c>
      <c r="K39" s="361">
        <f t="shared" si="8"/>
        <v>92.135117190470268</v>
      </c>
      <c r="L39" s="734">
        <f t="shared" si="8"/>
        <v>91.019634893786801</v>
      </c>
      <c r="M39" s="734">
        <f t="shared" si="8"/>
        <v>89.706257448065188</v>
      </c>
      <c r="N39" s="734">
        <f t="shared" si="8"/>
        <v>87.580479221376578</v>
      </c>
      <c r="O39" s="734">
        <f t="shared" si="8"/>
        <v>82.020475885735223</v>
      </c>
      <c r="P39" s="734">
        <f t="shared" si="8"/>
        <v>76.302581095631908</v>
      </c>
      <c r="Q39" s="734">
        <f t="shared" si="8"/>
        <v>71.959900975953104</v>
      </c>
      <c r="R39" s="734">
        <f t="shared" si="8"/>
        <v>69.568051010236744</v>
      </c>
      <c r="S39" s="734">
        <f t="shared" si="8"/>
        <v>67.251280449805861</v>
      </c>
      <c r="T39" s="734">
        <f t="shared" si="8"/>
        <v>64.898899849379291</v>
      </c>
      <c r="U39" s="734">
        <f t="shared" si="8"/>
        <v>62.584657531632047</v>
      </c>
      <c r="V39" s="734">
        <f t="shared" si="8"/>
        <v>60.277064738314323</v>
      </c>
      <c r="W39" s="734">
        <f t="shared" si="8"/>
        <v>57.986173118965425</v>
      </c>
      <c r="X39" s="734">
        <f t="shared" si="8"/>
        <v>55.728690678954848</v>
      </c>
      <c r="Y39" s="734">
        <f t="shared" si="8"/>
        <v>53.503869531436514</v>
      </c>
      <c r="Z39" s="734">
        <f t="shared" si="8"/>
        <v>51.310984618086358</v>
      </c>
      <c r="AA39" s="734">
        <f t="shared" si="8"/>
        <v>49.928529560172201</v>
      </c>
      <c r="AB39" s="734">
        <f t="shared" si="8"/>
        <v>48.565667600095736</v>
      </c>
      <c r="AC39" s="734">
        <f t="shared" si="8"/>
        <v>47.221973137696672</v>
      </c>
      <c r="AD39" s="734">
        <f t="shared" si="8"/>
        <v>45.897033160322565</v>
      </c>
      <c r="AE39" s="734">
        <f t="shared" si="8"/>
        <v>44.590446768568164</v>
      </c>
      <c r="AF39" s="734">
        <f t="shared" si="8"/>
        <v>43.400237961808699</v>
      </c>
      <c r="AG39" s="734">
        <f t="shared" si="8"/>
        <v>42.226281058220536</v>
      </c>
      <c r="AH39" s="734">
        <f t="shared" si="8"/>
        <v>41.068236541758367</v>
      </c>
      <c r="AI39" s="734">
        <f t="shared" si="8"/>
        <v>39.925774538501202</v>
      </c>
      <c r="AJ39" s="735">
        <f t="shared" si="8"/>
        <v>38.798574468229752</v>
      </c>
    </row>
    <row r="40" spans="1:36" ht="15" customHeight="1" x14ac:dyDescent="0.2">
      <c r="A40" s="302"/>
      <c r="B40" s="1014" t="s">
        <v>266</v>
      </c>
      <c r="C40" s="808" t="s">
        <v>693</v>
      </c>
      <c r="D40" s="809" t="s">
        <v>694</v>
      </c>
      <c r="E40" s="909" t="s">
        <v>269</v>
      </c>
      <c r="F40" s="725" t="s">
        <v>270</v>
      </c>
      <c r="G40" s="725">
        <v>2</v>
      </c>
      <c r="H40" s="726">
        <v>19.881782465753425</v>
      </c>
      <c r="I40" s="332">
        <v>19.959152362165113</v>
      </c>
      <c r="J40" s="332">
        <v>20.03651310658682</v>
      </c>
      <c r="K40" s="332">
        <v>20.113864741510252</v>
      </c>
      <c r="L40" s="485">
        <v>20.191207309061493</v>
      </c>
      <c r="M40" s="485">
        <v>20.268540851005579</v>
      </c>
      <c r="N40" s="485">
        <v>20.345865408751003</v>
      </c>
      <c r="O40" s="485">
        <v>20.423181023354161</v>
      </c>
      <c r="P40" s="485">
        <v>20.500487735523709</v>
      </c>
      <c r="Q40" s="485">
        <v>20.577785585624842</v>
      </c>
      <c r="R40" s="485">
        <v>20.655074613683546</v>
      </c>
      <c r="S40" s="485">
        <v>20.732354859390711</v>
      </c>
      <c r="T40" s="485">
        <v>20.809626362106254</v>
      </c>
      <c r="U40" s="485">
        <v>20.886889160863117</v>
      </c>
      <c r="V40" s="485">
        <v>20.964143294371237</v>
      </c>
      <c r="W40" s="485">
        <v>21.04138880102143</v>
      </c>
      <c r="X40" s="485">
        <v>21.118625718889234</v>
      </c>
      <c r="Y40" s="485">
        <v>21.195854085738677</v>
      </c>
      <c r="Z40" s="485">
        <v>21.273073939025988</v>
      </c>
      <c r="AA40" s="485">
        <v>21.35028531590326</v>
      </c>
      <c r="AB40" s="485">
        <v>21.427488253222045</v>
      </c>
      <c r="AC40" s="485">
        <v>21.504682787536886</v>
      </c>
      <c r="AD40" s="485">
        <v>21.581868955108824</v>
      </c>
      <c r="AE40" s="485">
        <v>21.659046791908814</v>
      </c>
      <c r="AF40" s="485">
        <v>21.736216333621119</v>
      </c>
      <c r="AG40" s="485">
        <v>21.81337761564664</v>
      </c>
      <c r="AH40" s="485">
        <v>21.890530673106184</v>
      </c>
      <c r="AI40" s="485">
        <v>21.967675540843697</v>
      </c>
      <c r="AJ40" s="486">
        <v>22.044812253429455</v>
      </c>
    </row>
    <row r="41" spans="1:36" x14ac:dyDescent="0.2">
      <c r="A41" s="302"/>
      <c r="B41" s="1020"/>
      <c r="C41" s="810" t="s">
        <v>695</v>
      </c>
      <c r="D41" s="811" t="s">
        <v>696</v>
      </c>
      <c r="E41" s="724" t="s">
        <v>269</v>
      </c>
      <c r="F41" s="727" t="s">
        <v>270</v>
      </c>
      <c r="G41" s="727">
        <v>2</v>
      </c>
      <c r="H41" s="692">
        <v>0.80192452054794527</v>
      </c>
      <c r="I41" s="798">
        <v>0.78868993480165883</v>
      </c>
      <c r="J41" s="798">
        <v>0.7754553490553725</v>
      </c>
      <c r="K41" s="798">
        <v>0.76222076330908617</v>
      </c>
      <c r="L41" s="470">
        <v>0.74898617756279973</v>
      </c>
      <c r="M41" s="470">
        <v>0.7357515918165134</v>
      </c>
      <c r="N41" s="470">
        <v>0.72251700607022706</v>
      </c>
      <c r="O41" s="470">
        <v>0.70928242032394062</v>
      </c>
      <c r="P41" s="470">
        <v>0.69604783457765429</v>
      </c>
      <c r="Q41" s="470">
        <v>0.68281324883136785</v>
      </c>
      <c r="R41" s="470">
        <v>0.66957866308508152</v>
      </c>
      <c r="S41" s="470">
        <v>0.65634407733879518</v>
      </c>
      <c r="T41" s="470">
        <v>0.64310949159250874</v>
      </c>
      <c r="U41" s="470">
        <v>0.62987490584622241</v>
      </c>
      <c r="V41" s="470">
        <v>0.61664032009993608</v>
      </c>
      <c r="W41" s="470">
        <v>0.60340573435364964</v>
      </c>
      <c r="X41" s="470">
        <v>0.59017114860736331</v>
      </c>
      <c r="Y41" s="470">
        <v>0.57693656286107697</v>
      </c>
      <c r="Z41" s="470">
        <v>0.56370197711479053</v>
      </c>
      <c r="AA41" s="470">
        <v>0.5504673913685042</v>
      </c>
      <c r="AB41" s="470">
        <v>0.53723280562221787</v>
      </c>
      <c r="AC41" s="470">
        <v>0.52399821987593143</v>
      </c>
      <c r="AD41" s="470">
        <v>0.51076363412964509</v>
      </c>
      <c r="AE41" s="470">
        <v>0.49752904838335865</v>
      </c>
      <c r="AF41" s="470">
        <v>0.48429446263707221</v>
      </c>
      <c r="AG41" s="470">
        <v>0.47105987689078582</v>
      </c>
      <c r="AH41" s="470">
        <v>0.45782529114449938</v>
      </c>
      <c r="AI41" s="470">
        <v>0.44459070539821299</v>
      </c>
      <c r="AJ41" s="487">
        <v>0.43135611965192655</v>
      </c>
    </row>
    <row r="42" spans="1:36" x14ac:dyDescent="0.2">
      <c r="A42" s="217"/>
      <c r="B42" s="1020"/>
      <c r="C42" s="810" t="s">
        <v>697</v>
      </c>
      <c r="D42" s="811" t="s">
        <v>274</v>
      </c>
      <c r="E42" s="724" t="s">
        <v>275</v>
      </c>
      <c r="F42" s="727" t="s">
        <v>270</v>
      </c>
      <c r="G42" s="727">
        <v>2</v>
      </c>
      <c r="H42" s="692">
        <v>5.3683380821917819</v>
      </c>
      <c r="I42" s="798">
        <v>5.3683380821917819</v>
      </c>
      <c r="J42" s="798">
        <v>5.3683380821917819</v>
      </c>
      <c r="K42" s="798">
        <v>5.3683380821917819</v>
      </c>
      <c r="L42" s="470">
        <v>5.3683380821917819</v>
      </c>
      <c r="M42" s="470">
        <v>5.3683380821917819</v>
      </c>
      <c r="N42" s="470">
        <v>5.3683380821917819</v>
      </c>
      <c r="O42" s="470">
        <v>5.3683380821917819</v>
      </c>
      <c r="P42" s="470">
        <v>5.3683380821917819</v>
      </c>
      <c r="Q42" s="470">
        <v>5.3683380821917819</v>
      </c>
      <c r="R42" s="470">
        <v>5.3683380821917819</v>
      </c>
      <c r="S42" s="470">
        <v>5.3683380821917819</v>
      </c>
      <c r="T42" s="470">
        <v>5.3683380821917819</v>
      </c>
      <c r="U42" s="470">
        <v>5.3683380821917819</v>
      </c>
      <c r="V42" s="470">
        <v>5.3683380821917819</v>
      </c>
      <c r="W42" s="470">
        <v>5.3683380821917819</v>
      </c>
      <c r="X42" s="470">
        <v>5.3683380821917819</v>
      </c>
      <c r="Y42" s="470">
        <v>5.3683380821917819</v>
      </c>
      <c r="Z42" s="470">
        <v>5.3683380821917819</v>
      </c>
      <c r="AA42" s="470">
        <v>5.3683380821917819</v>
      </c>
      <c r="AB42" s="470">
        <v>5.3683380821917819</v>
      </c>
      <c r="AC42" s="470">
        <v>5.3683380821917819</v>
      </c>
      <c r="AD42" s="470">
        <v>5.3683380821917819</v>
      </c>
      <c r="AE42" s="470">
        <v>5.3683380821917819</v>
      </c>
      <c r="AF42" s="470">
        <v>5.3683380821917819</v>
      </c>
      <c r="AG42" s="470">
        <v>5.3683380821917819</v>
      </c>
      <c r="AH42" s="470">
        <v>5.3683380821917819</v>
      </c>
      <c r="AI42" s="470">
        <v>5.3683380821917819</v>
      </c>
      <c r="AJ42" s="487">
        <v>5.3683380821917819</v>
      </c>
    </row>
    <row r="43" spans="1:36" ht="38.25" x14ac:dyDescent="0.25">
      <c r="A43" s="303"/>
      <c r="B43" s="1020"/>
      <c r="C43" s="952" t="s">
        <v>698</v>
      </c>
      <c r="D43" s="953" t="s">
        <v>699</v>
      </c>
      <c r="E43" s="845" t="s">
        <v>700</v>
      </c>
      <c r="F43" s="498" t="s">
        <v>270</v>
      </c>
      <c r="G43" s="954">
        <v>2</v>
      </c>
      <c r="H43" s="692">
        <f>'3. BL Demand'!H43</f>
        <v>176.43504986301372</v>
      </c>
      <c r="I43" s="798">
        <f>H43+SUM(I44:I49)</f>
        <v>185.17921462651401</v>
      </c>
      <c r="J43" s="798">
        <f>I43+SUM(J44:J49)</f>
        <v>194.11546421235658</v>
      </c>
      <c r="K43" s="798">
        <f>J43+SUM(K44:K49)</f>
        <v>203.78820423238096</v>
      </c>
      <c r="L43" s="483">
        <f>K43+SUM(L44:L49)</f>
        <v>257.02992905436327</v>
      </c>
      <c r="M43" s="483">
        <f t="shared" ref="M43:AJ43" si="9">L43+SUM(M44:M49)</f>
        <v>326.91879796638045</v>
      </c>
      <c r="N43" s="483">
        <f t="shared" si="9"/>
        <v>386.09581312016343</v>
      </c>
      <c r="O43" s="483">
        <f t="shared" si="9"/>
        <v>428.373154431778</v>
      </c>
      <c r="P43" s="483">
        <f t="shared" si="9"/>
        <v>470.59429568189768</v>
      </c>
      <c r="Q43" s="483">
        <f t="shared" si="9"/>
        <v>474.59712984750229</v>
      </c>
      <c r="R43" s="483">
        <f t="shared" si="9"/>
        <v>478.21562811325566</v>
      </c>
      <c r="S43" s="483">
        <f t="shared" si="9"/>
        <v>481.5042144561919</v>
      </c>
      <c r="T43" s="483">
        <f t="shared" si="9"/>
        <v>485.32473046778216</v>
      </c>
      <c r="U43" s="483">
        <f t="shared" si="9"/>
        <v>489.10967021103505</v>
      </c>
      <c r="V43" s="483">
        <f t="shared" si="9"/>
        <v>492.88092813525543</v>
      </c>
      <c r="W43" s="483">
        <f t="shared" si="9"/>
        <v>496.80041155882122</v>
      </c>
      <c r="X43" s="483">
        <f t="shared" si="9"/>
        <v>500.71806914239045</v>
      </c>
      <c r="Y43" s="483">
        <f t="shared" si="9"/>
        <v>504.63394458812598</v>
      </c>
      <c r="Z43" s="483">
        <f t="shared" si="9"/>
        <v>508.54808021452601</v>
      </c>
      <c r="AA43" s="483">
        <f t="shared" si="9"/>
        <v>512.46051701075578</v>
      </c>
      <c r="AB43" s="483">
        <f t="shared" si="9"/>
        <v>516.37129468843739</v>
      </c>
      <c r="AC43" s="483">
        <f t="shared" si="9"/>
        <v>520.28045173103862</v>
      </c>
      <c r="AD43" s="483">
        <f t="shared" si="9"/>
        <v>524.18802544098605</v>
      </c>
      <c r="AE43" s="483">
        <f t="shared" si="9"/>
        <v>528.09405198462821</v>
      </c>
      <c r="AF43" s="483">
        <f t="shared" si="9"/>
        <v>531.99856643515852</v>
      </c>
      <c r="AG43" s="483">
        <f t="shared" si="9"/>
        <v>535.90160281360795</v>
      </c>
      <c r="AH43" s="483">
        <f t="shared" si="9"/>
        <v>539.80319412800532</v>
      </c>
      <c r="AI43" s="483">
        <f t="shared" si="9"/>
        <v>543.70337241080267</v>
      </c>
      <c r="AJ43" s="712">
        <f t="shared" si="9"/>
        <v>547.6021687546538</v>
      </c>
    </row>
    <row r="44" spans="1:36" x14ac:dyDescent="0.2">
      <c r="A44" s="219"/>
      <c r="B44" s="1020"/>
      <c r="C44" s="810" t="s">
        <v>701</v>
      </c>
      <c r="D44" s="955" t="s">
        <v>702</v>
      </c>
      <c r="E44" s="724" t="s">
        <v>281</v>
      </c>
      <c r="F44" s="727" t="s">
        <v>270</v>
      </c>
      <c r="G44" s="727">
        <v>2</v>
      </c>
      <c r="H44" s="692">
        <v>4.4507370632590737</v>
      </c>
      <c r="I44" s="798">
        <v>4.3071431970285268</v>
      </c>
      <c r="J44" s="798">
        <v>4.5022824650929376</v>
      </c>
      <c r="K44" s="798">
        <v>5.2412362609359366</v>
      </c>
      <c r="L44" s="470">
        <v>4.993022092524992</v>
      </c>
      <c r="M44" s="470">
        <v>5.7646328599198391</v>
      </c>
      <c r="N44" s="470">
        <v>5.1627782950329166</v>
      </c>
      <c r="O44" s="470">
        <v>4.3798575886674955</v>
      </c>
      <c r="P44" s="470">
        <v>4.362407184834046</v>
      </c>
      <c r="Q44" s="470">
        <v>4.0830648905859048</v>
      </c>
      <c r="R44" s="470">
        <v>3.6980352043639648</v>
      </c>
      <c r="S44" s="470">
        <v>3.367529761525009</v>
      </c>
      <c r="T44" s="470">
        <v>3.8972428304832718</v>
      </c>
      <c r="U44" s="470">
        <v>3.8605097762830702</v>
      </c>
      <c r="V44" s="470">
        <v>3.8456626747404954</v>
      </c>
      <c r="W44" s="470">
        <v>3.9923539654111955</v>
      </c>
      <c r="X44" s="470">
        <v>3.9893559844420672</v>
      </c>
      <c r="Y44" s="470">
        <v>3.9864297612675581</v>
      </c>
      <c r="Z44" s="470">
        <v>3.9835730239479306</v>
      </c>
      <c r="AA44" s="470">
        <v>3.9807835897529293</v>
      </c>
      <c r="AB44" s="470">
        <v>3.978059360991145</v>
      </c>
      <c r="AC44" s="470">
        <v>3.9753983210648003</v>
      </c>
      <c r="AD44" s="470">
        <v>3.9727985307364433</v>
      </c>
      <c r="AE44" s="470">
        <v>3.9702581245954498</v>
      </c>
      <c r="AF44" s="470">
        <v>3.9677753077103843</v>
      </c>
      <c r="AG44" s="470">
        <v>3.9653483524575859</v>
      </c>
      <c r="AH44" s="470">
        <v>3.9629755955150614</v>
      </c>
      <c r="AI44" s="470">
        <v>3.9606554350116201</v>
      </c>
      <c r="AJ44" s="487">
        <v>3.95838632782278</v>
      </c>
    </row>
    <row r="45" spans="1:36" x14ac:dyDescent="0.2">
      <c r="A45" s="219"/>
      <c r="B45" s="1020"/>
      <c r="C45" s="810" t="s">
        <v>703</v>
      </c>
      <c r="D45" s="955" t="s">
        <v>283</v>
      </c>
      <c r="E45" s="724" t="s">
        <v>284</v>
      </c>
      <c r="F45" s="727" t="s">
        <v>270</v>
      </c>
      <c r="G45" s="727">
        <v>2</v>
      </c>
      <c r="H45" s="692">
        <v>4.173</v>
      </c>
      <c r="I45" s="798">
        <v>4.5308943678216362</v>
      </c>
      <c r="J45" s="798">
        <v>4.5259254553719588</v>
      </c>
      <c r="K45" s="798">
        <v>4.5211465523601637</v>
      </c>
      <c r="L45" s="470">
        <v>4.334909048642654</v>
      </c>
      <c r="M45" s="470">
        <v>3.4654343877676439</v>
      </c>
      <c r="N45" s="470">
        <v>2.3140528330503076</v>
      </c>
      <c r="O45" s="470">
        <v>1.3447612799795314</v>
      </c>
      <c r="P45" s="470">
        <v>0.66437857638584319</v>
      </c>
      <c r="Q45" s="470">
        <v>0</v>
      </c>
      <c r="R45" s="470">
        <v>0</v>
      </c>
      <c r="S45" s="470">
        <v>0</v>
      </c>
      <c r="T45" s="470">
        <v>0</v>
      </c>
      <c r="U45" s="470">
        <v>0</v>
      </c>
      <c r="V45" s="470">
        <v>0</v>
      </c>
      <c r="W45" s="470">
        <v>0</v>
      </c>
      <c r="X45" s="470">
        <v>0</v>
      </c>
      <c r="Y45" s="470">
        <v>0</v>
      </c>
      <c r="Z45" s="470">
        <v>0</v>
      </c>
      <c r="AA45" s="470">
        <v>0</v>
      </c>
      <c r="AB45" s="470">
        <v>0</v>
      </c>
      <c r="AC45" s="470">
        <v>0</v>
      </c>
      <c r="AD45" s="470">
        <v>0</v>
      </c>
      <c r="AE45" s="470">
        <v>0</v>
      </c>
      <c r="AF45" s="470">
        <v>0</v>
      </c>
      <c r="AG45" s="470">
        <v>0</v>
      </c>
      <c r="AH45" s="470">
        <v>0</v>
      </c>
      <c r="AI45" s="470">
        <v>0</v>
      </c>
      <c r="AJ45" s="487">
        <v>0</v>
      </c>
    </row>
    <row r="46" spans="1:36" x14ac:dyDescent="0.2">
      <c r="A46" s="219"/>
      <c r="B46" s="1020"/>
      <c r="C46" s="810" t="s">
        <v>704</v>
      </c>
      <c r="D46" s="811" t="s">
        <v>286</v>
      </c>
      <c r="E46" s="724" t="s">
        <v>287</v>
      </c>
      <c r="F46" s="727" t="s">
        <v>270</v>
      </c>
      <c r="G46" s="727">
        <v>2</v>
      </c>
      <c r="H46" s="692">
        <v>0</v>
      </c>
      <c r="I46" s="798">
        <v>0</v>
      </c>
      <c r="J46" s="798">
        <v>0</v>
      </c>
      <c r="K46" s="798">
        <v>0</v>
      </c>
      <c r="L46" s="470">
        <v>44.001551064336503</v>
      </c>
      <c r="M46" s="470">
        <v>60.743874400648103</v>
      </c>
      <c r="N46" s="470">
        <v>51.78381967959745</v>
      </c>
      <c r="O46" s="470">
        <v>36.635529005589753</v>
      </c>
      <c r="P46" s="470">
        <v>37.275635428311752</v>
      </c>
      <c r="Q46" s="470">
        <v>0</v>
      </c>
      <c r="R46" s="470">
        <v>0</v>
      </c>
      <c r="S46" s="470">
        <v>0</v>
      </c>
      <c r="T46" s="470">
        <v>0</v>
      </c>
      <c r="U46" s="470">
        <v>0</v>
      </c>
      <c r="V46" s="470">
        <v>0</v>
      </c>
      <c r="W46" s="470">
        <v>0</v>
      </c>
      <c r="X46" s="470">
        <v>0</v>
      </c>
      <c r="Y46" s="470">
        <v>0</v>
      </c>
      <c r="Z46" s="470">
        <v>0</v>
      </c>
      <c r="AA46" s="470">
        <v>0</v>
      </c>
      <c r="AB46" s="470">
        <v>0</v>
      </c>
      <c r="AC46" s="470">
        <v>0</v>
      </c>
      <c r="AD46" s="470">
        <v>0</v>
      </c>
      <c r="AE46" s="470">
        <v>0</v>
      </c>
      <c r="AF46" s="470">
        <v>0</v>
      </c>
      <c r="AG46" s="470">
        <v>0</v>
      </c>
      <c r="AH46" s="470">
        <v>0</v>
      </c>
      <c r="AI46" s="470">
        <v>0</v>
      </c>
      <c r="AJ46" s="487">
        <v>0</v>
      </c>
    </row>
    <row r="47" spans="1:36" ht="15" customHeight="1" x14ac:dyDescent="0.2">
      <c r="A47" s="219"/>
      <c r="B47" s="1020"/>
      <c r="C47" s="810" t="s">
        <v>705</v>
      </c>
      <c r="D47" s="811" t="s">
        <v>289</v>
      </c>
      <c r="E47" s="724" t="s">
        <v>290</v>
      </c>
      <c r="F47" s="727" t="s">
        <v>270</v>
      </c>
      <c r="G47" s="727">
        <v>2</v>
      </c>
      <c r="H47" s="692">
        <v>0</v>
      </c>
      <c r="I47" s="798">
        <v>0</v>
      </c>
      <c r="J47" s="798">
        <v>0</v>
      </c>
      <c r="K47" s="798">
        <v>0</v>
      </c>
      <c r="L47" s="470">
        <v>0</v>
      </c>
      <c r="M47" s="470">
        <v>0</v>
      </c>
      <c r="N47" s="470">
        <v>0</v>
      </c>
      <c r="O47" s="470">
        <v>0</v>
      </c>
      <c r="P47" s="470">
        <v>0</v>
      </c>
      <c r="Q47" s="470">
        <v>0</v>
      </c>
      <c r="R47" s="470">
        <v>0</v>
      </c>
      <c r="S47" s="470">
        <v>0</v>
      </c>
      <c r="T47" s="470">
        <v>0</v>
      </c>
      <c r="U47" s="470">
        <v>0</v>
      </c>
      <c r="V47" s="470">
        <v>0</v>
      </c>
      <c r="W47" s="470">
        <v>0</v>
      </c>
      <c r="X47" s="470">
        <v>0</v>
      </c>
      <c r="Y47" s="470">
        <v>0</v>
      </c>
      <c r="Z47" s="470">
        <v>0</v>
      </c>
      <c r="AA47" s="470">
        <v>0</v>
      </c>
      <c r="AB47" s="470">
        <v>0</v>
      </c>
      <c r="AC47" s="470">
        <v>0</v>
      </c>
      <c r="AD47" s="470">
        <v>0</v>
      </c>
      <c r="AE47" s="470">
        <v>0</v>
      </c>
      <c r="AF47" s="470">
        <v>0</v>
      </c>
      <c r="AG47" s="470">
        <v>0</v>
      </c>
      <c r="AH47" s="470">
        <v>0</v>
      </c>
      <c r="AI47" s="470">
        <v>0</v>
      </c>
      <c r="AJ47" s="487">
        <v>0</v>
      </c>
    </row>
    <row r="48" spans="1:36" x14ac:dyDescent="0.2">
      <c r="A48" s="219"/>
      <c r="B48" s="1020"/>
      <c r="C48" s="810" t="s">
        <v>706</v>
      </c>
      <c r="D48" s="811" t="s">
        <v>707</v>
      </c>
      <c r="E48" s="724" t="s">
        <v>293</v>
      </c>
      <c r="F48" s="727" t="s">
        <v>270</v>
      </c>
      <c r="G48" s="727">
        <v>2</v>
      </c>
      <c r="H48" s="692">
        <v>0</v>
      </c>
      <c r="I48" s="798">
        <v>0</v>
      </c>
      <c r="J48" s="798">
        <v>0</v>
      </c>
      <c r="K48" s="798">
        <v>0</v>
      </c>
      <c r="L48" s="470">
        <v>0</v>
      </c>
      <c r="M48" s="470">
        <v>0</v>
      </c>
      <c r="N48" s="470">
        <v>0</v>
      </c>
      <c r="O48" s="470">
        <v>0</v>
      </c>
      <c r="P48" s="470">
        <v>0</v>
      </c>
      <c r="Q48" s="470">
        <v>0</v>
      </c>
      <c r="R48" s="470">
        <v>0</v>
      </c>
      <c r="S48" s="470">
        <v>0</v>
      </c>
      <c r="T48" s="470">
        <v>0</v>
      </c>
      <c r="U48" s="470">
        <v>0</v>
      </c>
      <c r="V48" s="470">
        <v>0</v>
      </c>
      <c r="W48" s="470">
        <v>0</v>
      </c>
      <c r="X48" s="470">
        <v>0</v>
      </c>
      <c r="Y48" s="470">
        <v>0</v>
      </c>
      <c r="Z48" s="470">
        <v>0</v>
      </c>
      <c r="AA48" s="470">
        <v>0</v>
      </c>
      <c r="AB48" s="470">
        <v>0</v>
      </c>
      <c r="AC48" s="470">
        <v>0</v>
      </c>
      <c r="AD48" s="470">
        <v>0</v>
      </c>
      <c r="AE48" s="470">
        <v>0</v>
      </c>
      <c r="AF48" s="470">
        <v>0</v>
      </c>
      <c r="AG48" s="470">
        <v>0</v>
      </c>
      <c r="AH48" s="470">
        <v>0</v>
      </c>
      <c r="AI48" s="470">
        <v>0</v>
      </c>
      <c r="AJ48" s="487">
        <v>0</v>
      </c>
    </row>
    <row r="49" spans="1:36" x14ac:dyDescent="0.2">
      <c r="A49" s="219"/>
      <c r="B49" s="1020"/>
      <c r="C49" s="810" t="s">
        <v>708</v>
      </c>
      <c r="D49" s="811" t="s">
        <v>295</v>
      </c>
      <c r="E49" s="724" t="s">
        <v>296</v>
      </c>
      <c r="F49" s="727" t="s">
        <v>270</v>
      </c>
      <c r="G49" s="727">
        <v>2</v>
      </c>
      <c r="H49" s="692">
        <v>0</v>
      </c>
      <c r="I49" s="798">
        <v>-9.3872801349876675E-2</v>
      </c>
      <c r="J49" s="798">
        <v>-9.1958334622322585E-2</v>
      </c>
      <c r="K49" s="798">
        <v>-8.9642793271719715E-2</v>
      </c>
      <c r="L49" s="470">
        <v>-8.7757383521820886E-2</v>
      </c>
      <c r="M49" s="470">
        <v>-8.5072736318397804E-2</v>
      </c>
      <c r="N49" s="470">
        <v>-8.3635653897712478E-2</v>
      </c>
      <c r="O49" s="470">
        <v>-8.2806562622223287E-2</v>
      </c>
      <c r="P49" s="470">
        <v>-8.1279939411964736E-2</v>
      </c>
      <c r="Q49" s="470">
        <v>-8.0230724981287499E-2</v>
      </c>
      <c r="R49" s="470">
        <v>-7.9536938610573996E-2</v>
      </c>
      <c r="S49" s="470">
        <v>-7.8943418588780331E-2</v>
      </c>
      <c r="T49" s="470">
        <v>-7.6726818893017482E-2</v>
      </c>
      <c r="U49" s="470">
        <v>-7.557003303020611E-2</v>
      </c>
      <c r="V49" s="470">
        <v>-7.4404750520101509E-2</v>
      </c>
      <c r="W49" s="470">
        <v>-7.2870541845419218E-2</v>
      </c>
      <c r="X49" s="470">
        <v>-7.169840087281773E-2</v>
      </c>
      <c r="Y49" s="470">
        <v>-7.0554315532004697E-2</v>
      </c>
      <c r="Z49" s="470">
        <v>-6.9437397547881113E-2</v>
      </c>
      <c r="AA49" s="470">
        <v>-6.8346793523203817E-2</v>
      </c>
      <c r="AB49" s="470">
        <v>-6.7281683309498477E-2</v>
      </c>
      <c r="AC49" s="470">
        <v>-6.6241278463596245E-2</v>
      </c>
      <c r="AD49" s="470">
        <v>-6.5224820789066149E-2</v>
      </c>
      <c r="AE49" s="470">
        <v>-6.423158095325926E-2</v>
      </c>
      <c r="AF49" s="470">
        <v>-6.3260857180051977E-2</v>
      </c>
      <c r="AG49" s="470">
        <v>-6.231197400816018E-2</v>
      </c>
      <c r="AH49" s="470">
        <v>-6.1384281117731004E-2</v>
      </c>
      <c r="AI49" s="470">
        <v>-6.0477152214240049E-2</v>
      </c>
      <c r="AJ49" s="487">
        <v>-5.9589983971614857E-2</v>
      </c>
    </row>
    <row r="50" spans="1:36" x14ac:dyDescent="0.2">
      <c r="A50" s="219"/>
      <c r="B50" s="1020"/>
      <c r="C50" s="810" t="s">
        <v>709</v>
      </c>
      <c r="D50" s="811" t="s">
        <v>298</v>
      </c>
      <c r="E50" s="724" t="s">
        <v>275</v>
      </c>
      <c r="F50" s="727" t="s">
        <v>270</v>
      </c>
      <c r="G50" s="727">
        <v>2</v>
      </c>
      <c r="H50" s="692">
        <v>8.3798983561643841</v>
      </c>
      <c r="I50" s="798">
        <v>8.3798983561643841</v>
      </c>
      <c r="J50" s="798">
        <v>8.3798983561643841</v>
      </c>
      <c r="K50" s="798">
        <v>8.3798983561643841</v>
      </c>
      <c r="L50" s="470">
        <v>8.3798983561643841</v>
      </c>
      <c r="M50" s="470">
        <v>8.3798983561643841</v>
      </c>
      <c r="N50" s="470">
        <v>8.3798983561643841</v>
      </c>
      <c r="O50" s="470">
        <v>8.3798983561643841</v>
      </c>
      <c r="P50" s="470">
        <v>21.565091780821916</v>
      </c>
      <c r="Q50" s="470">
        <v>21.565091780821916</v>
      </c>
      <c r="R50" s="470">
        <v>21.565091780821916</v>
      </c>
      <c r="S50" s="470">
        <v>21.565091780821916</v>
      </c>
      <c r="T50" s="470">
        <v>21.565091780821916</v>
      </c>
      <c r="U50" s="470">
        <v>21.565091780821916</v>
      </c>
      <c r="V50" s="470">
        <v>21.565091780821916</v>
      </c>
      <c r="W50" s="470">
        <v>21.565091780821916</v>
      </c>
      <c r="X50" s="470">
        <v>21.565091780821916</v>
      </c>
      <c r="Y50" s="470">
        <v>21.565091780821916</v>
      </c>
      <c r="Z50" s="470">
        <v>21.565091780821916</v>
      </c>
      <c r="AA50" s="470">
        <v>21.565091780821916</v>
      </c>
      <c r="AB50" s="470">
        <v>21.565091780821916</v>
      </c>
      <c r="AC50" s="470">
        <v>21.565091780821916</v>
      </c>
      <c r="AD50" s="470">
        <v>21.565091780821916</v>
      </c>
      <c r="AE50" s="470">
        <v>21.565091780821916</v>
      </c>
      <c r="AF50" s="470">
        <v>21.565091780821916</v>
      </c>
      <c r="AG50" s="470">
        <v>21.565091780821916</v>
      </c>
      <c r="AH50" s="470">
        <v>21.565091780821916</v>
      </c>
      <c r="AI50" s="470">
        <v>21.565091780821916</v>
      </c>
      <c r="AJ50" s="487">
        <v>21.565091780821916</v>
      </c>
    </row>
    <row r="51" spans="1:36" x14ac:dyDescent="0.2">
      <c r="A51" s="219"/>
      <c r="B51" s="1020"/>
      <c r="C51" s="810" t="s">
        <v>710</v>
      </c>
      <c r="D51" s="811" t="s">
        <v>300</v>
      </c>
      <c r="E51" s="724" t="s">
        <v>301</v>
      </c>
      <c r="F51" s="727" t="s">
        <v>270</v>
      </c>
      <c r="G51" s="727">
        <v>2</v>
      </c>
      <c r="H51" s="692">
        <v>257.2261097260274</v>
      </c>
      <c r="I51" s="798">
        <v>252.54899001564132</v>
      </c>
      <c r="J51" s="798">
        <v>247.8798213759982</v>
      </c>
      <c r="K51" s="798">
        <v>243.2190385502328</v>
      </c>
      <c r="L51" s="470">
        <v>194.74587906018689</v>
      </c>
      <c r="M51" s="470">
        <v>130.40405276049862</v>
      </c>
      <c r="N51" s="470">
        <v>76.175901274964787</v>
      </c>
      <c r="O51" s="470">
        <v>38.066623489162154</v>
      </c>
      <c r="P51" s="470">
        <v>0</v>
      </c>
      <c r="Q51" s="470">
        <v>0</v>
      </c>
      <c r="R51" s="470">
        <v>0</v>
      </c>
      <c r="S51" s="470">
        <v>0</v>
      </c>
      <c r="T51" s="470">
        <v>0</v>
      </c>
      <c r="U51" s="470">
        <v>0</v>
      </c>
      <c r="V51" s="470">
        <v>0</v>
      </c>
      <c r="W51" s="470">
        <v>0</v>
      </c>
      <c r="X51" s="470">
        <v>0</v>
      </c>
      <c r="Y51" s="470">
        <v>0</v>
      </c>
      <c r="Z51" s="470">
        <v>0</v>
      </c>
      <c r="AA51" s="470">
        <v>0</v>
      </c>
      <c r="AB51" s="470">
        <v>0</v>
      </c>
      <c r="AC51" s="470">
        <v>0</v>
      </c>
      <c r="AD51" s="470">
        <v>0</v>
      </c>
      <c r="AE51" s="470">
        <v>0</v>
      </c>
      <c r="AF51" s="470">
        <v>0</v>
      </c>
      <c r="AG51" s="470">
        <v>0</v>
      </c>
      <c r="AH51" s="470">
        <v>0</v>
      </c>
      <c r="AI51" s="470">
        <v>0</v>
      </c>
      <c r="AJ51" s="487">
        <v>0</v>
      </c>
    </row>
    <row r="52" spans="1:36" x14ac:dyDescent="0.2">
      <c r="A52" s="219"/>
      <c r="B52" s="1020"/>
      <c r="C52" s="810" t="s">
        <v>711</v>
      </c>
      <c r="D52" s="811" t="s">
        <v>303</v>
      </c>
      <c r="E52" s="724" t="s">
        <v>275</v>
      </c>
      <c r="F52" s="727" t="s">
        <v>270</v>
      </c>
      <c r="G52" s="727">
        <v>2</v>
      </c>
      <c r="H52" s="692">
        <v>13.185193424657534</v>
      </c>
      <c r="I52" s="798">
        <v>13.185193424657534</v>
      </c>
      <c r="J52" s="798">
        <v>13.185193424657534</v>
      </c>
      <c r="K52" s="798">
        <v>13.185193424657534</v>
      </c>
      <c r="L52" s="470">
        <v>13.185193424657534</v>
      </c>
      <c r="M52" s="470">
        <v>13.185193424657534</v>
      </c>
      <c r="N52" s="470">
        <v>13.185193424657534</v>
      </c>
      <c r="O52" s="470">
        <v>13.185193424657534</v>
      </c>
      <c r="P52" s="470">
        <v>0</v>
      </c>
      <c r="Q52" s="470">
        <v>0</v>
      </c>
      <c r="R52" s="470">
        <v>0</v>
      </c>
      <c r="S52" s="470">
        <v>0</v>
      </c>
      <c r="T52" s="470">
        <v>0</v>
      </c>
      <c r="U52" s="470">
        <v>0</v>
      </c>
      <c r="V52" s="470">
        <v>0</v>
      </c>
      <c r="W52" s="470">
        <v>0</v>
      </c>
      <c r="X52" s="470">
        <v>0</v>
      </c>
      <c r="Y52" s="470">
        <v>0</v>
      </c>
      <c r="Z52" s="470">
        <v>0</v>
      </c>
      <c r="AA52" s="470">
        <v>0</v>
      </c>
      <c r="AB52" s="470">
        <v>0</v>
      </c>
      <c r="AC52" s="470">
        <v>0</v>
      </c>
      <c r="AD52" s="470">
        <v>0</v>
      </c>
      <c r="AE52" s="470">
        <v>0</v>
      </c>
      <c r="AF52" s="470">
        <v>0</v>
      </c>
      <c r="AG52" s="470">
        <v>0</v>
      </c>
      <c r="AH52" s="470">
        <v>0</v>
      </c>
      <c r="AI52" s="470">
        <v>0</v>
      </c>
      <c r="AJ52" s="487">
        <v>0</v>
      </c>
    </row>
    <row r="53" spans="1:36" ht="15.75" thickBot="1" x14ac:dyDescent="0.25">
      <c r="A53" s="219"/>
      <c r="B53" s="1021"/>
      <c r="C53" s="732" t="s">
        <v>712</v>
      </c>
      <c r="D53" s="912" t="s">
        <v>305</v>
      </c>
      <c r="E53" s="733" t="s">
        <v>713</v>
      </c>
      <c r="F53" s="913" t="s">
        <v>270</v>
      </c>
      <c r="G53" s="913">
        <v>2</v>
      </c>
      <c r="H53" s="706">
        <f>H40+H41+H42+H43+H50+H51+H52</f>
        <v>481.27829643835616</v>
      </c>
      <c r="I53" s="800">
        <f t="shared" ref="I53:AJ53" si="10">I40+I41+I42+I43+I50+I51+I52</f>
        <v>485.40947680213583</v>
      </c>
      <c r="J53" s="800">
        <f t="shared" si="10"/>
        <v>489.74068390701069</v>
      </c>
      <c r="K53" s="800">
        <f t="shared" si="10"/>
        <v>494.81675815044679</v>
      </c>
      <c r="L53" s="734">
        <f t="shared" si="10"/>
        <v>499.64943146418818</v>
      </c>
      <c r="M53" s="734">
        <f t="shared" si="10"/>
        <v>505.26057303271489</v>
      </c>
      <c r="N53" s="734">
        <f t="shared" si="10"/>
        <v>510.27352667296316</v>
      </c>
      <c r="O53" s="734">
        <f t="shared" si="10"/>
        <v>514.50567122763198</v>
      </c>
      <c r="P53" s="734">
        <f t="shared" si="10"/>
        <v>518.72426111501272</v>
      </c>
      <c r="Q53" s="734">
        <f t="shared" si="10"/>
        <v>522.79115854497218</v>
      </c>
      <c r="R53" s="734">
        <f t="shared" si="10"/>
        <v>526.473711253038</v>
      </c>
      <c r="S53" s="734">
        <f t="shared" si="10"/>
        <v>529.82634325593506</v>
      </c>
      <c r="T53" s="734">
        <f t="shared" si="10"/>
        <v>533.71089618449469</v>
      </c>
      <c r="U53" s="734">
        <f t="shared" si="10"/>
        <v>537.55986414075812</v>
      </c>
      <c r="V53" s="734">
        <f t="shared" si="10"/>
        <v>541.3951416127403</v>
      </c>
      <c r="W53" s="734">
        <f t="shared" si="10"/>
        <v>545.37863595721001</v>
      </c>
      <c r="X53" s="734">
        <f t="shared" si="10"/>
        <v>549.36029587290079</v>
      </c>
      <c r="Y53" s="734">
        <f t="shared" si="10"/>
        <v>553.34016509973947</v>
      </c>
      <c r="Z53" s="734">
        <f t="shared" si="10"/>
        <v>557.31828599368055</v>
      </c>
      <c r="AA53" s="734">
        <f t="shared" si="10"/>
        <v>561.2946995810413</v>
      </c>
      <c r="AB53" s="734">
        <f t="shared" si="10"/>
        <v>565.26944561029541</v>
      </c>
      <c r="AC53" s="734">
        <f t="shared" si="10"/>
        <v>569.24256260146512</v>
      </c>
      <c r="AD53" s="734">
        <f t="shared" si="10"/>
        <v>573.21408789323823</v>
      </c>
      <c r="AE53" s="734">
        <f t="shared" si="10"/>
        <v>577.18405768793411</v>
      </c>
      <c r="AF53" s="734">
        <f t="shared" si="10"/>
        <v>581.15250709443046</v>
      </c>
      <c r="AG53" s="734">
        <f t="shared" si="10"/>
        <v>585.11947016915906</v>
      </c>
      <c r="AH53" s="734">
        <f t="shared" si="10"/>
        <v>589.08497995526977</v>
      </c>
      <c r="AI53" s="734">
        <f t="shared" si="10"/>
        <v>593.04906852005831</v>
      </c>
      <c r="AJ53" s="735">
        <f t="shared" si="10"/>
        <v>597.01176699074892</v>
      </c>
    </row>
    <row r="54" spans="1:36" ht="15.75" customHeight="1" x14ac:dyDescent="0.2">
      <c r="A54" s="219"/>
      <c r="B54" s="1017" t="s">
        <v>307</v>
      </c>
      <c r="C54" s="808" t="s">
        <v>714</v>
      </c>
      <c r="D54" s="956" t="s">
        <v>309</v>
      </c>
      <c r="E54" s="909" t="s">
        <v>301</v>
      </c>
      <c r="F54" s="725" t="s">
        <v>270</v>
      </c>
      <c r="G54" s="725">
        <v>2</v>
      </c>
      <c r="H54" s="726">
        <v>24.739000000000001</v>
      </c>
      <c r="I54" s="799">
        <v>24.739000000000001</v>
      </c>
      <c r="J54" s="799">
        <v>24.739000000000001</v>
      </c>
      <c r="K54" s="799">
        <v>24.739000000000001</v>
      </c>
      <c r="L54" s="485">
        <v>24.739000000000001</v>
      </c>
      <c r="M54" s="485">
        <v>24.739000000000001</v>
      </c>
      <c r="N54" s="485">
        <v>24.739000000000001</v>
      </c>
      <c r="O54" s="485">
        <v>24.739000000000001</v>
      </c>
      <c r="P54" s="485">
        <v>24.739000000000001</v>
      </c>
      <c r="Q54" s="485">
        <v>24.739000000000001</v>
      </c>
      <c r="R54" s="485">
        <v>24.739000000000001</v>
      </c>
      <c r="S54" s="485">
        <v>24.739000000000001</v>
      </c>
      <c r="T54" s="485">
        <v>24.739000000000001</v>
      </c>
      <c r="U54" s="485">
        <v>24.739000000000001</v>
      </c>
      <c r="V54" s="485">
        <v>24.739000000000001</v>
      </c>
      <c r="W54" s="485">
        <v>24.739000000000001</v>
      </c>
      <c r="X54" s="485">
        <v>24.739000000000001</v>
      </c>
      <c r="Y54" s="485">
        <v>24.739000000000001</v>
      </c>
      <c r="Z54" s="485">
        <v>24.739000000000001</v>
      </c>
      <c r="AA54" s="485">
        <v>24.739000000000001</v>
      </c>
      <c r="AB54" s="485">
        <v>24.739000000000001</v>
      </c>
      <c r="AC54" s="485">
        <v>24.739000000000001</v>
      </c>
      <c r="AD54" s="485">
        <v>24.739000000000001</v>
      </c>
      <c r="AE54" s="485">
        <v>24.739000000000001</v>
      </c>
      <c r="AF54" s="485">
        <v>24.739000000000001</v>
      </c>
      <c r="AG54" s="485">
        <v>24.739000000000001</v>
      </c>
      <c r="AH54" s="485">
        <v>24.739000000000001</v>
      </c>
      <c r="AI54" s="485">
        <v>24.739000000000001</v>
      </c>
      <c r="AJ54" s="486">
        <v>24.739000000000001</v>
      </c>
    </row>
    <row r="55" spans="1:36" x14ac:dyDescent="0.2">
      <c r="A55" s="219"/>
      <c r="B55" s="1020"/>
      <c r="C55" s="810" t="s">
        <v>715</v>
      </c>
      <c r="D55" s="957" t="s">
        <v>311</v>
      </c>
      <c r="E55" s="724" t="s">
        <v>301</v>
      </c>
      <c r="F55" s="727" t="s">
        <v>270</v>
      </c>
      <c r="G55" s="727">
        <v>2</v>
      </c>
      <c r="H55" s="692">
        <v>0</v>
      </c>
      <c r="I55" s="798">
        <v>0</v>
      </c>
      <c r="J55" s="798">
        <v>0</v>
      </c>
      <c r="K55" s="798">
        <v>0</v>
      </c>
      <c r="L55" s="470">
        <v>0</v>
      </c>
      <c r="M55" s="470">
        <v>0</v>
      </c>
      <c r="N55" s="470">
        <v>0</v>
      </c>
      <c r="O55" s="470">
        <v>0</v>
      </c>
      <c r="P55" s="470">
        <v>0</v>
      </c>
      <c r="Q55" s="470">
        <v>0</v>
      </c>
      <c r="R55" s="470">
        <v>0</v>
      </c>
      <c r="S55" s="470">
        <v>0</v>
      </c>
      <c r="T55" s="470">
        <v>0</v>
      </c>
      <c r="U55" s="470">
        <v>0</v>
      </c>
      <c r="V55" s="470">
        <v>0</v>
      </c>
      <c r="W55" s="470">
        <v>0</v>
      </c>
      <c r="X55" s="470">
        <v>0</v>
      </c>
      <c r="Y55" s="470">
        <v>0</v>
      </c>
      <c r="Z55" s="470">
        <v>0</v>
      </c>
      <c r="AA55" s="470">
        <v>0</v>
      </c>
      <c r="AB55" s="470">
        <v>0</v>
      </c>
      <c r="AC55" s="470">
        <v>0</v>
      </c>
      <c r="AD55" s="470">
        <v>0</v>
      </c>
      <c r="AE55" s="470">
        <v>0</v>
      </c>
      <c r="AF55" s="470">
        <v>0</v>
      </c>
      <c r="AG55" s="470">
        <v>0</v>
      </c>
      <c r="AH55" s="470">
        <v>0</v>
      </c>
      <c r="AI55" s="470">
        <v>0</v>
      </c>
      <c r="AJ55" s="487">
        <v>0</v>
      </c>
    </row>
    <row r="56" spans="1:36" x14ac:dyDescent="0.2">
      <c r="A56" s="191"/>
      <c r="B56" s="1020"/>
      <c r="C56" s="810" t="s">
        <v>716</v>
      </c>
      <c r="D56" s="957" t="s">
        <v>313</v>
      </c>
      <c r="E56" s="724" t="s">
        <v>301</v>
      </c>
      <c r="F56" s="727" t="s">
        <v>270</v>
      </c>
      <c r="G56" s="727">
        <v>2</v>
      </c>
      <c r="H56" s="692">
        <v>378.60255267897787</v>
      </c>
      <c r="I56" s="798">
        <v>396.22549190815425</v>
      </c>
      <c r="J56" s="798">
        <v>413.91075620161723</v>
      </c>
      <c r="K56" s="798">
        <v>432.27988740413821</v>
      </c>
      <c r="L56" s="470">
        <v>557.58945573850701</v>
      </c>
      <c r="M56" s="470">
        <v>722.18055736017834</v>
      </c>
      <c r="N56" s="470">
        <v>860.97310042487243</v>
      </c>
      <c r="O56" s="470">
        <v>959.77627670001289</v>
      </c>
      <c r="P56" s="470">
        <v>1058.3242648477633</v>
      </c>
      <c r="Q56" s="470">
        <v>1064.1584177781856</v>
      </c>
      <c r="R56" s="470">
        <v>1070.3885077772186</v>
      </c>
      <c r="S56" s="470">
        <v>1076.366815253446</v>
      </c>
      <c r="T56" s="470">
        <v>1081.9247088999332</v>
      </c>
      <c r="U56" s="470">
        <v>1087.2670543044389</v>
      </c>
      <c r="V56" s="470">
        <v>1092.7567505652364</v>
      </c>
      <c r="W56" s="470">
        <v>1097.6334152177433</v>
      </c>
      <c r="X56" s="470">
        <v>1102.5110133060564</v>
      </c>
      <c r="Y56" s="470">
        <v>1107.0161893651489</v>
      </c>
      <c r="Z56" s="470">
        <v>1111.4591835137442</v>
      </c>
      <c r="AA56" s="470">
        <v>1115.9069674137472</v>
      </c>
      <c r="AB56" s="470">
        <v>1120.4683947659441</v>
      </c>
      <c r="AC56" s="470">
        <v>1124.9368556833422</v>
      </c>
      <c r="AD56" s="470">
        <v>1129.1418142728176</v>
      </c>
      <c r="AE56" s="470">
        <v>1133.6313859252577</v>
      </c>
      <c r="AF56" s="470">
        <v>1138.1214950104345</v>
      </c>
      <c r="AG56" s="470">
        <v>1142.6336105518812</v>
      </c>
      <c r="AH56" s="470">
        <v>1147.102656045239</v>
      </c>
      <c r="AI56" s="470">
        <v>1151.5934534214641</v>
      </c>
      <c r="AJ56" s="487">
        <v>1156.1387295056275</v>
      </c>
    </row>
    <row r="57" spans="1:36" x14ac:dyDescent="0.2">
      <c r="A57" s="191"/>
      <c r="B57" s="1020"/>
      <c r="C57" s="810" t="s">
        <v>717</v>
      </c>
      <c r="D57" s="811" t="s">
        <v>315</v>
      </c>
      <c r="E57" s="724" t="s">
        <v>301</v>
      </c>
      <c r="F57" s="727" t="s">
        <v>270</v>
      </c>
      <c r="G57" s="727">
        <v>2</v>
      </c>
      <c r="H57" s="692">
        <v>633.73843921555226</v>
      </c>
      <c r="I57" s="798">
        <v>622.19456195776127</v>
      </c>
      <c r="J57" s="798">
        <v>610.2800523890827</v>
      </c>
      <c r="K57" s="798">
        <v>597.20347391944813</v>
      </c>
      <c r="L57" s="470">
        <v>477.14056910516956</v>
      </c>
      <c r="M57" s="470">
        <v>318.16698787782178</v>
      </c>
      <c r="N57" s="470">
        <v>185.18628957065579</v>
      </c>
      <c r="O57" s="470">
        <v>92.294119107281119</v>
      </c>
      <c r="P57" s="470">
        <v>0</v>
      </c>
      <c r="Q57" s="470">
        <v>0</v>
      </c>
      <c r="R57" s="470">
        <v>0</v>
      </c>
      <c r="S57" s="470">
        <v>0</v>
      </c>
      <c r="T57" s="470">
        <v>0</v>
      </c>
      <c r="U57" s="470">
        <v>0</v>
      </c>
      <c r="V57" s="470">
        <v>0</v>
      </c>
      <c r="W57" s="470">
        <v>0</v>
      </c>
      <c r="X57" s="470">
        <v>0</v>
      </c>
      <c r="Y57" s="470">
        <v>0</v>
      </c>
      <c r="Z57" s="470">
        <v>0</v>
      </c>
      <c r="AA57" s="470">
        <v>0</v>
      </c>
      <c r="AB57" s="470">
        <v>0</v>
      </c>
      <c r="AC57" s="470">
        <v>0</v>
      </c>
      <c r="AD57" s="470">
        <v>0</v>
      </c>
      <c r="AE57" s="470">
        <v>0</v>
      </c>
      <c r="AF57" s="470">
        <v>0</v>
      </c>
      <c r="AG57" s="470">
        <v>0</v>
      </c>
      <c r="AH57" s="470">
        <v>0</v>
      </c>
      <c r="AI57" s="470">
        <v>0</v>
      </c>
      <c r="AJ57" s="487">
        <v>0</v>
      </c>
    </row>
    <row r="58" spans="1:36" ht="15.75" thickBot="1" x14ac:dyDescent="0.25">
      <c r="A58" s="191"/>
      <c r="B58" s="1021"/>
      <c r="C58" s="730" t="s">
        <v>718</v>
      </c>
      <c r="D58" s="743" t="s">
        <v>317</v>
      </c>
      <c r="E58" s="731" t="s">
        <v>719</v>
      </c>
      <c r="F58" s="745" t="s">
        <v>270</v>
      </c>
      <c r="G58" s="745">
        <v>2</v>
      </c>
      <c r="H58" s="721">
        <f t="shared" ref="H58:AJ58" si="11">H56+H57+H54+H55</f>
        <v>1037.0799918945302</v>
      </c>
      <c r="I58" s="802">
        <f t="shared" si="11"/>
        <v>1043.1590538659154</v>
      </c>
      <c r="J58" s="802">
        <f t="shared" si="11"/>
        <v>1048.9298085906998</v>
      </c>
      <c r="K58" s="802">
        <f t="shared" si="11"/>
        <v>1054.2223613235865</v>
      </c>
      <c r="L58" s="490">
        <f t="shared" si="11"/>
        <v>1059.4690248436766</v>
      </c>
      <c r="M58" s="490">
        <f t="shared" si="11"/>
        <v>1065.0865452380001</v>
      </c>
      <c r="N58" s="490">
        <f t="shared" si="11"/>
        <v>1070.8983899955283</v>
      </c>
      <c r="O58" s="490">
        <f t="shared" si="11"/>
        <v>1076.8093958072941</v>
      </c>
      <c r="P58" s="490">
        <f t="shared" si="11"/>
        <v>1083.0632648477633</v>
      </c>
      <c r="Q58" s="490">
        <f t="shared" si="11"/>
        <v>1088.8974177781856</v>
      </c>
      <c r="R58" s="490">
        <f t="shared" si="11"/>
        <v>1095.1275077772186</v>
      </c>
      <c r="S58" s="490">
        <f t="shared" si="11"/>
        <v>1101.1058152534461</v>
      </c>
      <c r="T58" s="490">
        <f t="shared" si="11"/>
        <v>1106.6637088999332</v>
      </c>
      <c r="U58" s="490">
        <f t="shared" si="11"/>
        <v>1112.006054304439</v>
      </c>
      <c r="V58" s="490">
        <f t="shared" si="11"/>
        <v>1117.4957505652364</v>
      </c>
      <c r="W58" s="490">
        <f t="shared" si="11"/>
        <v>1122.3724152177433</v>
      </c>
      <c r="X58" s="490">
        <f t="shared" si="11"/>
        <v>1127.2500133060564</v>
      </c>
      <c r="Y58" s="490">
        <f t="shared" si="11"/>
        <v>1131.7551893651489</v>
      </c>
      <c r="Z58" s="490">
        <f t="shared" si="11"/>
        <v>1136.1981835137442</v>
      </c>
      <c r="AA58" s="490">
        <f t="shared" si="11"/>
        <v>1140.6459674137473</v>
      </c>
      <c r="AB58" s="490">
        <f t="shared" si="11"/>
        <v>1145.2073947659442</v>
      </c>
      <c r="AC58" s="490">
        <f t="shared" si="11"/>
        <v>1149.6758556833422</v>
      </c>
      <c r="AD58" s="490">
        <f t="shared" si="11"/>
        <v>1153.8808142728176</v>
      </c>
      <c r="AE58" s="490">
        <f t="shared" si="11"/>
        <v>1158.3703859252578</v>
      </c>
      <c r="AF58" s="490">
        <f t="shared" si="11"/>
        <v>1162.8604950104345</v>
      </c>
      <c r="AG58" s="490">
        <f t="shared" si="11"/>
        <v>1167.3726105518813</v>
      </c>
      <c r="AH58" s="490">
        <f t="shared" si="11"/>
        <v>1171.841656045239</v>
      </c>
      <c r="AI58" s="490">
        <f t="shared" si="11"/>
        <v>1176.3324534214642</v>
      </c>
      <c r="AJ58" s="484">
        <f t="shared" si="11"/>
        <v>1180.8777295056275</v>
      </c>
    </row>
    <row r="59" spans="1:36" ht="25.5" customHeight="1" x14ac:dyDescent="0.2">
      <c r="A59" s="191"/>
      <c r="B59" s="1017" t="s">
        <v>319</v>
      </c>
      <c r="C59" s="914" t="s">
        <v>720</v>
      </c>
      <c r="D59" s="958" t="s">
        <v>321</v>
      </c>
      <c r="E59" s="893" t="s">
        <v>721</v>
      </c>
      <c r="F59" s="738" t="s">
        <v>323</v>
      </c>
      <c r="G59" s="739">
        <v>1</v>
      </c>
      <c r="H59" s="894">
        <f>H56/H43</f>
        <v>2.1458466045886539</v>
      </c>
      <c r="I59" s="895">
        <f t="shared" ref="I59:AJ59" si="12">I56/I43</f>
        <v>2.1396866419770557</v>
      </c>
      <c r="J59" s="895">
        <f t="shared" si="12"/>
        <v>2.1322915094946331</v>
      </c>
      <c r="K59" s="895">
        <f t="shared" si="12"/>
        <v>2.1212213387542627</v>
      </c>
      <c r="L59" s="896">
        <f t="shared" si="12"/>
        <v>2.1693561438153521</v>
      </c>
      <c r="M59" s="896">
        <f t="shared" si="12"/>
        <v>2.2090517946736292</v>
      </c>
      <c r="N59" s="896">
        <f t="shared" si="12"/>
        <v>2.2299467416314984</v>
      </c>
      <c r="O59" s="896">
        <f t="shared" si="12"/>
        <v>2.2405145298451825</v>
      </c>
      <c r="P59" s="896">
        <f t="shared" si="12"/>
        <v>2.2489101006085011</v>
      </c>
      <c r="Q59" s="896">
        <f t="shared" si="12"/>
        <v>2.2422352577650888</v>
      </c>
      <c r="R59" s="896">
        <f t="shared" si="12"/>
        <v>2.2382967951095876</v>
      </c>
      <c r="S59" s="896">
        <f t="shared" si="12"/>
        <v>2.2354255330227764</v>
      </c>
      <c r="T59" s="896">
        <f t="shared" si="12"/>
        <v>2.229279987148225</v>
      </c>
      <c r="U59" s="896">
        <f t="shared" si="12"/>
        <v>2.2229514575643501</v>
      </c>
      <c r="V59" s="896">
        <f t="shared" si="12"/>
        <v>2.2170806135662935</v>
      </c>
      <c r="W59" s="896">
        <f t="shared" si="12"/>
        <v>2.2094052051480304</v>
      </c>
      <c r="X59" s="896">
        <f t="shared" si="12"/>
        <v>2.2018598513818213</v>
      </c>
      <c r="Y59" s="896">
        <f t="shared" si="12"/>
        <v>2.1937013972943844</v>
      </c>
      <c r="Z59" s="896">
        <f t="shared" si="12"/>
        <v>2.1855537888273733</v>
      </c>
      <c r="AA59" s="896">
        <f t="shared" si="12"/>
        <v>2.1775472068033017</v>
      </c>
      <c r="AB59" s="896">
        <f t="shared" si="12"/>
        <v>2.1698890048526041</v>
      </c>
      <c r="AC59" s="896">
        <f t="shared" si="12"/>
        <v>2.1621739812451835</v>
      </c>
      <c r="AD59" s="896">
        <f t="shared" si="12"/>
        <v>2.1540778489224346</v>
      </c>
      <c r="AE59" s="896">
        <f t="shared" si="12"/>
        <v>2.1466467604870041</v>
      </c>
      <c r="AF59" s="896">
        <f t="shared" si="12"/>
        <v>2.1393318832357267</v>
      </c>
      <c r="AG59" s="896">
        <f t="shared" si="12"/>
        <v>2.1321705412948746</v>
      </c>
      <c r="AH59" s="896">
        <f t="shared" si="12"/>
        <v>2.1250386595030459</v>
      </c>
      <c r="AI59" s="896">
        <f t="shared" si="12"/>
        <v>2.1180546449716733</v>
      </c>
      <c r="AJ59" s="491">
        <f t="shared" si="12"/>
        <v>2.1112749281744003</v>
      </c>
    </row>
    <row r="60" spans="1:36" ht="15.75" thickBot="1" x14ac:dyDescent="0.25">
      <c r="A60" s="191"/>
      <c r="B60" s="1012"/>
      <c r="C60" s="730" t="s">
        <v>722</v>
      </c>
      <c r="D60" s="743" t="s">
        <v>325</v>
      </c>
      <c r="E60" s="731" t="s">
        <v>326</v>
      </c>
      <c r="F60" s="744" t="s">
        <v>323</v>
      </c>
      <c r="G60" s="745">
        <v>1</v>
      </c>
      <c r="H60" s="915">
        <f>H57/H51</f>
        <v>2.4637407139211089</v>
      </c>
      <c r="I60" s="815">
        <f t="shared" ref="I60:O60" si="13">I57/I51</f>
        <v>2.4636588802799264</v>
      </c>
      <c r="J60" s="815">
        <f t="shared" si="13"/>
        <v>2.461999726324537</v>
      </c>
      <c r="K60" s="815">
        <f t="shared" si="13"/>
        <v>2.4554141710255375</v>
      </c>
      <c r="L60" s="492">
        <f>L57/L51</f>
        <v>2.4500676030105244</v>
      </c>
      <c r="M60" s="492">
        <f t="shared" si="13"/>
        <v>2.4398550592761903</v>
      </c>
      <c r="N60" s="492">
        <f t="shared" si="13"/>
        <v>2.4310350973361872</v>
      </c>
      <c r="O60" s="492">
        <f t="shared" si="13"/>
        <v>2.4245417809004763</v>
      </c>
      <c r="P60" s="492" t="s">
        <v>636</v>
      </c>
      <c r="Q60" s="492" t="s">
        <v>636</v>
      </c>
      <c r="R60" s="492" t="s">
        <v>636</v>
      </c>
      <c r="S60" s="492" t="s">
        <v>636</v>
      </c>
      <c r="T60" s="492" t="s">
        <v>636</v>
      </c>
      <c r="U60" s="492" t="s">
        <v>636</v>
      </c>
      <c r="V60" s="492" t="s">
        <v>636</v>
      </c>
      <c r="W60" s="492" t="s">
        <v>636</v>
      </c>
      <c r="X60" s="492" t="s">
        <v>636</v>
      </c>
      <c r="Y60" s="492" t="s">
        <v>636</v>
      </c>
      <c r="Z60" s="492" t="s">
        <v>636</v>
      </c>
      <c r="AA60" s="492" t="s">
        <v>636</v>
      </c>
      <c r="AB60" s="492" t="s">
        <v>636</v>
      </c>
      <c r="AC60" s="492" t="s">
        <v>636</v>
      </c>
      <c r="AD60" s="492" t="s">
        <v>636</v>
      </c>
      <c r="AE60" s="492" t="s">
        <v>636</v>
      </c>
      <c r="AF60" s="492" t="s">
        <v>636</v>
      </c>
      <c r="AG60" s="492" t="s">
        <v>636</v>
      </c>
      <c r="AH60" s="492" t="s">
        <v>636</v>
      </c>
      <c r="AI60" s="492" t="s">
        <v>636</v>
      </c>
      <c r="AJ60" s="916" t="s">
        <v>636</v>
      </c>
    </row>
    <row r="61" spans="1:36" ht="15" customHeight="1" x14ac:dyDescent="0.2">
      <c r="A61" s="191"/>
      <c r="B61" s="1017" t="s">
        <v>327</v>
      </c>
      <c r="C61" s="728" t="s">
        <v>723</v>
      </c>
      <c r="D61" s="729" t="s">
        <v>329</v>
      </c>
      <c r="E61" s="746" t="s">
        <v>724</v>
      </c>
      <c r="F61" s="747" t="s">
        <v>206</v>
      </c>
      <c r="G61" s="747">
        <v>0</v>
      </c>
      <c r="H61" s="748">
        <f>H43/(H43+H51)</f>
        <v>0.40685001633582391</v>
      </c>
      <c r="I61" s="803">
        <f t="shared" ref="I61:AJ61" si="14">I43/(I43+I51)</f>
        <v>0.42304611094891365</v>
      </c>
      <c r="J61" s="803">
        <f t="shared" si="14"/>
        <v>0.43917994273165822</v>
      </c>
      <c r="K61" s="803">
        <f t="shared" si="14"/>
        <v>0.45589463598800389</v>
      </c>
      <c r="L61" s="493">
        <f t="shared" si="14"/>
        <v>0.56893247588235618</v>
      </c>
      <c r="M61" s="493">
        <f t="shared" si="14"/>
        <v>0.71485340705536238</v>
      </c>
      <c r="N61" s="493">
        <f t="shared" si="14"/>
        <v>0.83521401179685151</v>
      </c>
      <c r="O61" s="493">
        <f t="shared" si="14"/>
        <v>0.91838898547881931</v>
      </c>
      <c r="P61" s="493">
        <f t="shared" si="14"/>
        <v>1</v>
      </c>
      <c r="Q61" s="493">
        <f t="shared" si="14"/>
        <v>1</v>
      </c>
      <c r="R61" s="493">
        <f t="shared" si="14"/>
        <v>1</v>
      </c>
      <c r="S61" s="493">
        <f t="shared" si="14"/>
        <v>1</v>
      </c>
      <c r="T61" s="493">
        <f t="shared" si="14"/>
        <v>1</v>
      </c>
      <c r="U61" s="493">
        <f t="shared" si="14"/>
        <v>1</v>
      </c>
      <c r="V61" s="493">
        <f t="shared" si="14"/>
        <v>1</v>
      </c>
      <c r="W61" s="493">
        <f t="shared" si="14"/>
        <v>1</v>
      </c>
      <c r="X61" s="493">
        <f t="shared" si="14"/>
        <v>1</v>
      </c>
      <c r="Y61" s="493">
        <f t="shared" si="14"/>
        <v>1</v>
      </c>
      <c r="Z61" s="493">
        <f t="shared" si="14"/>
        <v>1</v>
      </c>
      <c r="AA61" s="493">
        <f t="shared" si="14"/>
        <v>1</v>
      </c>
      <c r="AB61" s="493">
        <f t="shared" si="14"/>
        <v>1</v>
      </c>
      <c r="AC61" s="493">
        <f t="shared" si="14"/>
        <v>1</v>
      </c>
      <c r="AD61" s="493">
        <f t="shared" si="14"/>
        <v>1</v>
      </c>
      <c r="AE61" s="493">
        <f t="shared" si="14"/>
        <v>1</v>
      </c>
      <c r="AF61" s="493">
        <f t="shared" si="14"/>
        <v>1</v>
      </c>
      <c r="AG61" s="493">
        <f t="shared" si="14"/>
        <v>1</v>
      </c>
      <c r="AH61" s="493">
        <f t="shared" si="14"/>
        <v>1</v>
      </c>
      <c r="AI61" s="493">
        <f t="shared" si="14"/>
        <v>1</v>
      </c>
      <c r="AJ61" s="749">
        <f t="shared" si="14"/>
        <v>1</v>
      </c>
    </row>
    <row r="62" spans="1:36" ht="15.75" thickBot="1" x14ac:dyDescent="0.25">
      <c r="A62" s="191"/>
      <c r="B62" s="1012"/>
      <c r="C62" s="730" t="s">
        <v>725</v>
      </c>
      <c r="D62" s="743" t="s">
        <v>332</v>
      </c>
      <c r="E62" s="731" t="s">
        <v>726</v>
      </c>
      <c r="F62" s="745" t="s">
        <v>206</v>
      </c>
      <c r="G62" s="744">
        <v>0</v>
      </c>
      <c r="H62" s="751">
        <f>H43/(H43+H50+H52+H51)</f>
        <v>0.38757661565449453</v>
      </c>
      <c r="I62" s="816">
        <f t="shared" ref="I62:AJ62" si="15">I43/(I43+I50+I52+I51)</f>
        <v>0.40318292487329666</v>
      </c>
      <c r="J62" s="816">
        <f t="shared" si="15"/>
        <v>0.41874904260370854</v>
      </c>
      <c r="K62" s="816">
        <f t="shared" si="15"/>
        <v>0.43491300958313828</v>
      </c>
      <c r="L62" s="494">
        <f t="shared" si="15"/>
        <v>0.54301229644676274</v>
      </c>
      <c r="M62" s="494">
        <f t="shared" si="15"/>
        <v>0.68266241211768086</v>
      </c>
      <c r="N62" s="494">
        <f t="shared" si="15"/>
        <v>0.7979876855002167</v>
      </c>
      <c r="O62" s="494">
        <f t="shared" si="15"/>
        <v>0.87780508152218384</v>
      </c>
      <c r="P62" s="494">
        <f t="shared" si="15"/>
        <v>0.95618270761429824</v>
      </c>
      <c r="Q62" s="494">
        <f t="shared" si="15"/>
        <v>0.9565362076337679</v>
      </c>
      <c r="R62" s="494">
        <f t="shared" si="15"/>
        <v>0.95685089295683035</v>
      </c>
      <c r="S62" s="494">
        <f t="shared" si="15"/>
        <v>0.95713296058125663</v>
      </c>
      <c r="T62" s="494">
        <f t="shared" si="15"/>
        <v>0.95745605685046609</v>
      </c>
      <c r="U62" s="494">
        <f t="shared" si="15"/>
        <v>0.95777137742874052</v>
      </c>
      <c r="V62" s="494">
        <f t="shared" si="15"/>
        <v>0.9580809434888039</v>
      </c>
      <c r="W62" s="494">
        <f t="shared" si="15"/>
        <v>0.95839790332904917</v>
      </c>
      <c r="X62" s="494">
        <f t="shared" si="15"/>
        <v>0.95870996157964883</v>
      </c>
      <c r="Y62" s="494">
        <f t="shared" si="15"/>
        <v>0.95901723437269581</v>
      </c>
      <c r="Z62" s="494">
        <f t="shared" si="15"/>
        <v>0.95931983410325228</v>
      </c>
      <c r="AA62" s="494">
        <f t="shared" si="15"/>
        <v>0.95961786958190898</v>
      </c>
      <c r="AB62" s="494">
        <f t="shared" si="15"/>
        <v>0.95991144617979041</v>
      </c>
      <c r="AC62" s="494">
        <f t="shared" si="15"/>
        <v>0.9602006659664446</v>
      </c>
      <c r="AD62" s="494">
        <f t="shared" si="15"/>
        <v>0.96048562784102731</v>
      </c>
      <c r="AE62" s="494">
        <f t="shared" si="15"/>
        <v>0.96076642765716602</v>
      </c>
      <c r="AF62" s="494">
        <f t="shared" si="15"/>
        <v>0.96104315834185772</v>
      </c>
      <c r="AG62" s="494">
        <f t="shared" si="15"/>
        <v>0.96131591000873862</v>
      </c>
      <c r="AH62" s="494">
        <f t="shared" si="15"/>
        <v>0.9615847700660376</v>
      </c>
      <c r="AI62" s="494">
        <f t="shared" si="15"/>
        <v>0.96184982331950608</v>
      </c>
      <c r="AJ62" s="495">
        <f t="shared" si="15"/>
        <v>0.96211115207059983</v>
      </c>
    </row>
    <row r="63" spans="1:36" x14ac:dyDescent="0.2">
      <c r="A63" s="304"/>
      <c r="B63" s="305"/>
      <c r="C63" s="174"/>
      <c r="D63" s="174"/>
      <c r="E63" s="306"/>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
      <c r="A64" s="221"/>
      <c r="B64" s="221"/>
      <c r="C64" s="221"/>
      <c r="D64" s="157" t="str">
        <f>'TITLE PAGE'!B9</f>
        <v>Company:</v>
      </c>
      <c r="E64" s="159" t="str">
        <f>'TITLE PAGE'!D9</f>
        <v>Severn Trent Water</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row>
    <row r="65" spans="1:36" x14ac:dyDescent="0.2">
      <c r="A65" s="221"/>
      <c r="B65" s="221"/>
      <c r="C65" s="221"/>
      <c r="D65" s="161" t="str">
        <f>'TITLE PAGE'!B10</f>
        <v>Resource Zone Name:</v>
      </c>
      <c r="E65" s="163" t="str">
        <f>'TITLE PAGE'!D10</f>
        <v>Nottinghamshire</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ht="15" customHeight="1" x14ac:dyDescent="0.25">
      <c r="A66" s="221"/>
      <c r="B66" s="221"/>
      <c r="C66" s="221"/>
      <c r="D66" s="161" t="str">
        <f>'TITLE PAGE'!B11</f>
        <v>Resource Zone Number:</v>
      </c>
      <c r="E66" s="165">
        <f>'TITLE PAGE'!D11</f>
        <v>8</v>
      </c>
      <c r="F66" s="221"/>
      <c r="G66" s="221"/>
      <c r="H66" s="221"/>
      <c r="I66" s="226"/>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ht="15.75" customHeight="1" x14ac:dyDescent="0.25">
      <c r="A67" s="221"/>
      <c r="B67" s="221"/>
      <c r="C67" s="221"/>
      <c r="D67" s="161" t="str">
        <f>'TITLE PAGE'!B12</f>
        <v xml:space="preserve">Planning Scenario Name:                                                                     </v>
      </c>
      <c r="E67" s="163" t="str">
        <f>'TITLE PAGE'!D12</f>
        <v>Dry Year Annual Average</v>
      </c>
      <c r="F67" s="221"/>
      <c r="G67" s="221"/>
      <c r="H67" s="221"/>
      <c r="I67" s="226"/>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ht="15" customHeight="1" x14ac:dyDescent="0.25">
      <c r="A68" s="221"/>
      <c r="B68" s="221"/>
      <c r="C68" s="221"/>
      <c r="D68" s="168" t="str">
        <f>'TITLE PAGE'!B13</f>
        <v xml:space="preserve">Chosen Level of Service:  </v>
      </c>
      <c r="E68" s="170" t="str">
        <f>'TITLE PAGE'!D13</f>
        <v>No more than 3 in 100 Temporary Use Bans</v>
      </c>
      <c r="F68" s="221"/>
      <c r="G68" s="221"/>
      <c r="H68" s="221"/>
      <c r="I68" s="226"/>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x14ac:dyDescent="0.2">
      <c r="A69" s="221"/>
      <c r="B69" s="221"/>
      <c r="C69" s="221"/>
      <c r="D69" s="221"/>
      <c r="E69" s="307"/>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Z4yIQBUxB3vRX8SRC7XKtcqppt2lR2CyMtjBeSTBdYi4onoXW9BO9EqhwhWr9z7ZN/L9XhJjmaWbvMD7bPTZtA==" saltValue="906CyOAhU1aqX6esIZvdMQ==" spinCount="100000" sheet="1" objects="1" scenarios="1" selectLockedCells="1" selectUnlockedCells="1"/>
  <mergeCells count="7">
    <mergeCell ref="B61:B62"/>
    <mergeCell ref="B3:B12"/>
    <mergeCell ref="B13:B31"/>
    <mergeCell ref="B32:B39"/>
    <mergeCell ref="B40:B53"/>
    <mergeCell ref="B54:B58"/>
    <mergeCell ref="B59:B60"/>
  </mergeCells>
  <conditionalFormatting sqref="H60:T60 V60:AJ60">
    <cfRule type="cellIs" dxfId="8" priority="4" stopIfTrue="1" operator="equal">
      <formula>""</formula>
    </cfRule>
  </conditionalFormatting>
  <conditionalFormatting sqref="D60">
    <cfRule type="cellIs" dxfId="7" priority="3" stopIfTrue="1" operator="notEqual">
      <formula>"Unmeasured Household - Occupancy Rate"</formula>
    </cfRule>
  </conditionalFormatting>
  <conditionalFormatting sqref="F60">
    <cfRule type="cellIs" dxfId="6" priority="2" stopIfTrue="1" operator="notEqual">
      <formula>"h/prop"</formula>
    </cfRule>
  </conditionalFormatting>
  <conditionalFormatting sqref="E60">
    <cfRule type="cellIs" dxfId="5" priority="1" stopIfTrue="1" operator="notEqual">
      <formula>"52BL/46BL"</formula>
    </cfRule>
  </conditionalFormatting>
  <pageMargins left="0.7" right="0.7" top="0.75" bottom="0.75" header="0.3" footer="0.3"/>
  <pageSetup paperSize="9" orientation="portrait" verticalDpi="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
  <sheetViews>
    <sheetView zoomScale="80" zoomScaleNormal="80" workbookViewId="0">
      <selection activeCell="D11" sqref="D11"/>
    </sheetView>
  </sheetViews>
  <sheetFormatPr defaultColWidth="8.88671875" defaultRowHeight="15" x14ac:dyDescent="0.2"/>
  <cols>
    <col min="1" max="1" width="2.109375" customWidth="1"/>
    <col min="2" max="2" width="7.88671875" customWidth="1"/>
    <col min="3" max="3" width="5.6640625" customWidth="1"/>
    <col min="4" max="4" width="39.88671875" customWidth="1"/>
    <col min="5" max="5" width="32.88671875" customWidth="1"/>
    <col min="6" max="6" width="6.109375" customWidth="1"/>
    <col min="7" max="7" width="10.88671875" customWidth="1"/>
    <col min="8" max="8" width="15.44140625" customWidth="1"/>
    <col min="9" max="9" width="12.109375" customWidth="1"/>
    <col min="10" max="10" width="12.6640625" customWidth="1"/>
    <col min="11" max="11" width="12" customWidth="1"/>
    <col min="12" max="36" width="11.44140625" customWidth="1"/>
    <col min="38" max="38" width="9.5546875" bestFit="1" customWidth="1"/>
    <col min="40" max="40" width="56.6640625" customWidth="1"/>
    <col min="41" max="41" width="11.44140625" customWidth="1"/>
    <col min="244" max="244" width="2.109375" customWidth="1"/>
    <col min="245" max="245" width="7.88671875" customWidth="1"/>
    <col min="246" max="246" width="5.6640625" customWidth="1"/>
    <col min="247" max="247" width="39.88671875" customWidth="1"/>
    <col min="248" max="248" width="32.88671875" customWidth="1"/>
    <col min="249" max="249" width="6.109375" customWidth="1"/>
    <col min="250" max="250" width="7.88671875" bestFit="1" customWidth="1"/>
    <col min="251" max="251" width="15.44140625" customWidth="1"/>
    <col min="252" max="252" width="12.109375" customWidth="1"/>
    <col min="253" max="253" width="12.6640625" customWidth="1"/>
    <col min="254" max="254" width="12" customWidth="1"/>
    <col min="255" max="279" width="11.44140625" customWidth="1"/>
    <col min="500" max="500" width="2.109375" customWidth="1"/>
    <col min="501" max="501" width="7.88671875" customWidth="1"/>
    <col min="502" max="502" width="5.6640625" customWidth="1"/>
    <col min="503" max="503" width="39.88671875" customWidth="1"/>
    <col min="504" max="504" width="32.88671875" customWidth="1"/>
    <col min="505" max="505" width="6.109375" customWidth="1"/>
    <col min="506" max="506" width="7.88671875" bestFit="1" customWidth="1"/>
    <col min="507" max="507" width="15.44140625" customWidth="1"/>
    <col min="508" max="508" width="12.109375" customWidth="1"/>
    <col min="509" max="509" width="12.6640625" customWidth="1"/>
    <col min="510" max="510" width="12" customWidth="1"/>
    <col min="511" max="535" width="11.44140625" customWidth="1"/>
    <col min="756" max="756" width="2.109375" customWidth="1"/>
    <col min="757" max="757" width="7.88671875" customWidth="1"/>
    <col min="758" max="758" width="5.6640625" customWidth="1"/>
    <col min="759" max="759" width="39.88671875" customWidth="1"/>
    <col min="760" max="760" width="32.88671875" customWidth="1"/>
    <col min="761" max="761" width="6.109375" customWidth="1"/>
    <col min="762" max="762" width="7.88671875" bestFit="1" customWidth="1"/>
    <col min="763" max="763" width="15.44140625" customWidth="1"/>
    <col min="764" max="764" width="12.109375" customWidth="1"/>
    <col min="765" max="765" width="12.6640625" customWidth="1"/>
    <col min="766" max="766" width="12" customWidth="1"/>
    <col min="767" max="791" width="11.44140625" customWidth="1"/>
    <col min="1012" max="1012" width="2.109375" customWidth="1"/>
    <col min="1013" max="1013" width="7.88671875" customWidth="1"/>
    <col min="1014" max="1014" width="5.6640625" customWidth="1"/>
    <col min="1015" max="1015" width="39.88671875" customWidth="1"/>
    <col min="1016" max="1016" width="32.88671875" customWidth="1"/>
    <col min="1017" max="1017" width="6.109375" customWidth="1"/>
    <col min="1018" max="1018" width="7.88671875" bestFit="1" customWidth="1"/>
    <col min="1019" max="1019" width="15.44140625" customWidth="1"/>
    <col min="1020" max="1020" width="12.109375" customWidth="1"/>
    <col min="1021" max="1021" width="12.6640625" customWidth="1"/>
    <col min="1022" max="1022" width="12" customWidth="1"/>
    <col min="1023" max="1047" width="11.44140625" customWidth="1"/>
    <col min="1268" max="1268" width="2.109375" customWidth="1"/>
    <col min="1269" max="1269" width="7.88671875" customWidth="1"/>
    <col min="1270" max="1270" width="5.6640625" customWidth="1"/>
    <col min="1271" max="1271" width="39.88671875" customWidth="1"/>
    <col min="1272" max="1272" width="32.88671875" customWidth="1"/>
    <col min="1273" max="1273" width="6.109375" customWidth="1"/>
    <col min="1274" max="1274" width="7.88671875" bestFit="1" customWidth="1"/>
    <col min="1275" max="1275" width="15.44140625" customWidth="1"/>
    <col min="1276" max="1276" width="12.109375" customWidth="1"/>
    <col min="1277" max="1277" width="12.6640625" customWidth="1"/>
    <col min="1278" max="1278" width="12" customWidth="1"/>
    <col min="1279" max="1303" width="11.44140625" customWidth="1"/>
    <col min="1524" max="1524" width="2.109375" customWidth="1"/>
    <col min="1525" max="1525" width="7.88671875" customWidth="1"/>
    <col min="1526" max="1526" width="5.6640625" customWidth="1"/>
    <col min="1527" max="1527" width="39.88671875" customWidth="1"/>
    <col min="1528" max="1528" width="32.88671875" customWidth="1"/>
    <col min="1529" max="1529" width="6.109375" customWidth="1"/>
    <col min="1530" max="1530" width="7.88671875" bestFit="1" customWidth="1"/>
    <col min="1531" max="1531" width="15.44140625" customWidth="1"/>
    <col min="1532" max="1532" width="12.109375" customWidth="1"/>
    <col min="1533" max="1533" width="12.6640625" customWidth="1"/>
    <col min="1534" max="1534" width="12" customWidth="1"/>
    <col min="1535" max="1559" width="11.44140625" customWidth="1"/>
    <col min="1780" max="1780" width="2.109375" customWidth="1"/>
    <col min="1781" max="1781" width="7.88671875" customWidth="1"/>
    <col min="1782" max="1782" width="5.6640625" customWidth="1"/>
    <col min="1783" max="1783" width="39.88671875" customWidth="1"/>
    <col min="1784" max="1784" width="32.88671875" customWidth="1"/>
    <col min="1785" max="1785" width="6.109375" customWidth="1"/>
    <col min="1786" max="1786" width="7.88671875" bestFit="1" customWidth="1"/>
    <col min="1787" max="1787" width="15.44140625" customWidth="1"/>
    <col min="1788" max="1788" width="12.109375" customWidth="1"/>
    <col min="1789" max="1789" width="12.6640625" customWidth="1"/>
    <col min="1790" max="1790" width="12" customWidth="1"/>
    <col min="1791" max="1815" width="11.44140625" customWidth="1"/>
    <col min="2036" max="2036" width="2.109375" customWidth="1"/>
    <col min="2037" max="2037" width="7.88671875" customWidth="1"/>
    <col min="2038" max="2038" width="5.6640625" customWidth="1"/>
    <col min="2039" max="2039" width="39.88671875" customWidth="1"/>
    <col min="2040" max="2040" width="32.88671875" customWidth="1"/>
    <col min="2041" max="2041" width="6.109375" customWidth="1"/>
    <col min="2042" max="2042" width="7.88671875" bestFit="1" customWidth="1"/>
    <col min="2043" max="2043" width="15.44140625" customWidth="1"/>
    <col min="2044" max="2044" width="12.109375" customWidth="1"/>
    <col min="2045" max="2045" width="12.6640625" customWidth="1"/>
    <col min="2046" max="2046" width="12" customWidth="1"/>
    <col min="2047" max="2071" width="11.44140625" customWidth="1"/>
    <col min="2292" max="2292" width="2.109375" customWidth="1"/>
    <col min="2293" max="2293" width="7.88671875" customWidth="1"/>
    <col min="2294" max="2294" width="5.6640625" customWidth="1"/>
    <col min="2295" max="2295" width="39.88671875" customWidth="1"/>
    <col min="2296" max="2296" width="32.88671875" customWidth="1"/>
    <col min="2297" max="2297" width="6.109375" customWidth="1"/>
    <col min="2298" max="2298" width="7.88671875" bestFit="1" customWidth="1"/>
    <col min="2299" max="2299" width="15.44140625" customWidth="1"/>
    <col min="2300" max="2300" width="12.109375" customWidth="1"/>
    <col min="2301" max="2301" width="12.6640625" customWidth="1"/>
    <col min="2302" max="2302" width="12" customWidth="1"/>
    <col min="2303" max="2327" width="11.44140625" customWidth="1"/>
    <col min="2548" max="2548" width="2.109375" customWidth="1"/>
    <col min="2549" max="2549" width="7.88671875" customWidth="1"/>
    <col min="2550" max="2550" width="5.6640625" customWidth="1"/>
    <col min="2551" max="2551" width="39.88671875" customWidth="1"/>
    <col min="2552" max="2552" width="32.88671875" customWidth="1"/>
    <col min="2553" max="2553" width="6.109375" customWidth="1"/>
    <col min="2554" max="2554" width="7.88671875" bestFit="1" customWidth="1"/>
    <col min="2555" max="2555" width="15.44140625" customWidth="1"/>
    <col min="2556" max="2556" width="12.109375" customWidth="1"/>
    <col min="2557" max="2557" width="12.6640625" customWidth="1"/>
    <col min="2558" max="2558" width="12" customWidth="1"/>
    <col min="2559" max="2583" width="11.44140625" customWidth="1"/>
    <col min="2804" max="2804" width="2.109375" customWidth="1"/>
    <col min="2805" max="2805" width="7.88671875" customWidth="1"/>
    <col min="2806" max="2806" width="5.6640625" customWidth="1"/>
    <col min="2807" max="2807" width="39.88671875" customWidth="1"/>
    <col min="2808" max="2808" width="32.88671875" customWidth="1"/>
    <col min="2809" max="2809" width="6.109375" customWidth="1"/>
    <col min="2810" max="2810" width="7.88671875" bestFit="1" customWidth="1"/>
    <col min="2811" max="2811" width="15.44140625" customWidth="1"/>
    <col min="2812" max="2812" width="12.109375" customWidth="1"/>
    <col min="2813" max="2813" width="12.6640625" customWidth="1"/>
    <col min="2814" max="2814" width="12" customWidth="1"/>
    <col min="2815" max="2839" width="11.44140625" customWidth="1"/>
    <col min="3060" max="3060" width="2.109375" customWidth="1"/>
    <col min="3061" max="3061" width="7.88671875" customWidth="1"/>
    <col min="3062" max="3062" width="5.6640625" customWidth="1"/>
    <col min="3063" max="3063" width="39.88671875" customWidth="1"/>
    <col min="3064" max="3064" width="32.88671875" customWidth="1"/>
    <col min="3065" max="3065" width="6.109375" customWidth="1"/>
    <col min="3066" max="3066" width="7.88671875" bestFit="1" customWidth="1"/>
    <col min="3067" max="3067" width="15.44140625" customWidth="1"/>
    <col min="3068" max="3068" width="12.109375" customWidth="1"/>
    <col min="3069" max="3069" width="12.6640625" customWidth="1"/>
    <col min="3070" max="3070" width="12" customWidth="1"/>
    <col min="3071" max="3095" width="11.44140625" customWidth="1"/>
    <col min="3316" max="3316" width="2.109375" customWidth="1"/>
    <col min="3317" max="3317" width="7.88671875" customWidth="1"/>
    <col min="3318" max="3318" width="5.6640625" customWidth="1"/>
    <col min="3319" max="3319" width="39.88671875" customWidth="1"/>
    <col min="3320" max="3320" width="32.88671875" customWidth="1"/>
    <col min="3321" max="3321" width="6.109375" customWidth="1"/>
    <col min="3322" max="3322" width="7.88671875" bestFit="1" customWidth="1"/>
    <col min="3323" max="3323" width="15.44140625" customWidth="1"/>
    <col min="3324" max="3324" width="12.109375" customWidth="1"/>
    <col min="3325" max="3325" width="12.6640625" customWidth="1"/>
    <col min="3326" max="3326" width="12" customWidth="1"/>
    <col min="3327" max="3351" width="11.44140625" customWidth="1"/>
    <col min="3572" max="3572" width="2.109375" customWidth="1"/>
    <col min="3573" max="3573" width="7.88671875" customWidth="1"/>
    <col min="3574" max="3574" width="5.6640625" customWidth="1"/>
    <col min="3575" max="3575" width="39.88671875" customWidth="1"/>
    <col min="3576" max="3576" width="32.88671875" customWidth="1"/>
    <col min="3577" max="3577" width="6.109375" customWidth="1"/>
    <col min="3578" max="3578" width="7.88671875" bestFit="1" customWidth="1"/>
    <col min="3579" max="3579" width="15.44140625" customWidth="1"/>
    <col min="3580" max="3580" width="12.109375" customWidth="1"/>
    <col min="3581" max="3581" width="12.6640625" customWidth="1"/>
    <col min="3582" max="3582" width="12" customWidth="1"/>
    <col min="3583" max="3607" width="11.44140625" customWidth="1"/>
    <col min="3828" max="3828" width="2.109375" customWidth="1"/>
    <col min="3829" max="3829" width="7.88671875" customWidth="1"/>
    <col min="3830" max="3830" width="5.6640625" customWidth="1"/>
    <col min="3831" max="3831" width="39.88671875" customWidth="1"/>
    <col min="3832" max="3832" width="32.88671875" customWidth="1"/>
    <col min="3833" max="3833" width="6.109375" customWidth="1"/>
    <col min="3834" max="3834" width="7.88671875" bestFit="1" customWidth="1"/>
    <col min="3835" max="3835" width="15.44140625" customWidth="1"/>
    <col min="3836" max="3836" width="12.109375" customWidth="1"/>
    <col min="3837" max="3837" width="12.6640625" customWidth="1"/>
    <col min="3838" max="3838" width="12" customWidth="1"/>
    <col min="3839" max="3863" width="11.44140625" customWidth="1"/>
    <col min="4084" max="4084" width="2.109375" customWidth="1"/>
    <col min="4085" max="4085" width="7.88671875" customWidth="1"/>
    <col min="4086" max="4086" width="5.6640625" customWidth="1"/>
    <col min="4087" max="4087" width="39.88671875" customWidth="1"/>
    <col min="4088" max="4088" width="32.88671875" customWidth="1"/>
    <col min="4089" max="4089" width="6.109375" customWidth="1"/>
    <col min="4090" max="4090" width="7.88671875" bestFit="1" customWidth="1"/>
    <col min="4091" max="4091" width="15.44140625" customWidth="1"/>
    <col min="4092" max="4092" width="12.109375" customWidth="1"/>
    <col min="4093" max="4093" width="12.6640625" customWidth="1"/>
    <col min="4094" max="4094" width="12" customWidth="1"/>
    <col min="4095" max="4119" width="11.44140625" customWidth="1"/>
    <col min="4340" max="4340" width="2.109375" customWidth="1"/>
    <col min="4341" max="4341" width="7.88671875" customWidth="1"/>
    <col min="4342" max="4342" width="5.6640625" customWidth="1"/>
    <col min="4343" max="4343" width="39.88671875" customWidth="1"/>
    <col min="4344" max="4344" width="32.88671875" customWidth="1"/>
    <col min="4345" max="4345" width="6.109375" customWidth="1"/>
    <col min="4346" max="4346" width="7.88671875" bestFit="1" customWidth="1"/>
    <col min="4347" max="4347" width="15.44140625" customWidth="1"/>
    <col min="4348" max="4348" width="12.109375" customWidth="1"/>
    <col min="4349" max="4349" width="12.6640625" customWidth="1"/>
    <col min="4350" max="4350" width="12" customWidth="1"/>
    <col min="4351" max="4375" width="11.44140625" customWidth="1"/>
    <col min="4596" max="4596" width="2.109375" customWidth="1"/>
    <col min="4597" max="4597" width="7.88671875" customWidth="1"/>
    <col min="4598" max="4598" width="5.6640625" customWidth="1"/>
    <col min="4599" max="4599" width="39.88671875" customWidth="1"/>
    <col min="4600" max="4600" width="32.88671875" customWidth="1"/>
    <col min="4601" max="4601" width="6.109375" customWidth="1"/>
    <col min="4602" max="4602" width="7.88671875" bestFit="1" customWidth="1"/>
    <col min="4603" max="4603" width="15.44140625" customWidth="1"/>
    <col min="4604" max="4604" width="12.109375" customWidth="1"/>
    <col min="4605" max="4605" width="12.6640625" customWidth="1"/>
    <col min="4606" max="4606" width="12" customWidth="1"/>
    <col min="4607" max="4631" width="11.44140625" customWidth="1"/>
    <col min="4852" max="4852" width="2.109375" customWidth="1"/>
    <col min="4853" max="4853" width="7.88671875" customWidth="1"/>
    <col min="4854" max="4854" width="5.6640625" customWidth="1"/>
    <col min="4855" max="4855" width="39.88671875" customWidth="1"/>
    <col min="4856" max="4856" width="32.88671875" customWidth="1"/>
    <col min="4857" max="4857" width="6.109375" customWidth="1"/>
    <col min="4858" max="4858" width="7.88671875" bestFit="1" customWidth="1"/>
    <col min="4859" max="4859" width="15.44140625" customWidth="1"/>
    <col min="4860" max="4860" width="12.109375" customWidth="1"/>
    <col min="4861" max="4861" width="12.6640625" customWidth="1"/>
    <col min="4862" max="4862" width="12" customWidth="1"/>
    <col min="4863" max="4887" width="11.44140625" customWidth="1"/>
    <col min="5108" max="5108" width="2.109375" customWidth="1"/>
    <col min="5109" max="5109" width="7.88671875" customWidth="1"/>
    <col min="5110" max="5110" width="5.6640625" customWidth="1"/>
    <col min="5111" max="5111" width="39.88671875" customWidth="1"/>
    <col min="5112" max="5112" width="32.88671875" customWidth="1"/>
    <col min="5113" max="5113" width="6.109375" customWidth="1"/>
    <col min="5114" max="5114" width="7.88671875" bestFit="1" customWidth="1"/>
    <col min="5115" max="5115" width="15.44140625" customWidth="1"/>
    <col min="5116" max="5116" width="12.109375" customWidth="1"/>
    <col min="5117" max="5117" width="12.6640625" customWidth="1"/>
    <col min="5118" max="5118" width="12" customWidth="1"/>
    <col min="5119" max="5143" width="11.44140625" customWidth="1"/>
    <col min="5364" max="5364" width="2.109375" customWidth="1"/>
    <col min="5365" max="5365" width="7.88671875" customWidth="1"/>
    <col min="5366" max="5366" width="5.6640625" customWidth="1"/>
    <col min="5367" max="5367" width="39.88671875" customWidth="1"/>
    <col min="5368" max="5368" width="32.88671875" customWidth="1"/>
    <col min="5369" max="5369" width="6.109375" customWidth="1"/>
    <col min="5370" max="5370" width="7.88671875" bestFit="1" customWidth="1"/>
    <col min="5371" max="5371" width="15.44140625" customWidth="1"/>
    <col min="5372" max="5372" width="12.109375" customWidth="1"/>
    <col min="5373" max="5373" width="12.6640625" customWidth="1"/>
    <col min="5374" max="5374" width="12" customWidth="1"/>
    <col min="5375" max="5399" width="11.44140625" customWidth="1"/>
    <col min="5620" max="5620" width="2.109375" customWidth="1"/>
    <col min="5621" max="5621" width="7.88671875" customWidth="1"/>
    <col min="5622" max="5622" width="5.6640625" customWidth="1"/>
    <col min="5623" max="5623" width="39.88671875" customWidth="1"/>
    <col min="5624" max="5624" width="32.88671875" customWidth="1"/>
    <col min="5625" max="5625" width="6.109375" customWidth="1"/>
    <col min="5626" max="5626" width="7.88671875" bestFit="1" customWidth="1"/>
    <col min="5627" max="5627" width="15.44140625" customWidth="1"/>
    <col min="5628" max="5628" width="12.109375" customWidth="1"/>
    <col min="5629" max="5629" width="12.6640625" customWidth="1"/>
    <col min="5630" max="5630" width="12" customWidth="1"/>
    <col min="5631" max="5655" width="11.44140625" customWidth="1"/>
    <col min="5876" max="5876" width="2.109375" customWidth="1"/>
    <col min="5877" max="5877" width="7.88671875" customWidth="1"/>
    <col min="5878" max="5878" width="5.6640625" customWidth="1"/>
    <col min="5879" max="5879" width="39.88671875" customWidth="1"/>
    <col min="5880" max="5880" width="32.88671875" customWidth="1"/>
    <col min="5881" max="5881" width="6.109375" customWidth="1"/>
    <col min="5882" max="5882" width="7.88671875" bestFit="1" customWidth="1"/>
    <col min="5883" max="5883" width="15.44140625" customWidth="1"/>
    <col min="5884" max="5884" width="12.109375" customWidth="1"/>
    <col min="5885" max="5885" width="12.6640625" customWidth="1"/>
    <col min="5886" max="5886" width="12" customWidth="1"/>
    <col min="5887" max="5911" width="11.44140625" customWidth="1"/>
    <col min="6132" max="6132" width="2.109375" customWidth="1"/>
    <col min="6133" max="6133" width="7.88671875" customWidth="1"/>
    <col min="6134" max="6134" width="5.6640625" customWidth="1"/>
    <col min="6135" max="6135" width="39.88671875" customWidth="1"/>
    <col min="6136" max="6136" width="32.88671875" customWidth="1"/>
    <col min="6137" max="6137" width="6.109375" customWidth="1"/>
    <col min="6138" max="6138" width="7.88671875" bestFit="1" customWidth="1"/>
    <col min="6139" max="6139" width="15.44140625" customWidth="1"/>
    <col min="6140" max="6140" width="12.109375" customWidth="1"/>
    <col min="6141" max="6141" width="12.6640625" customWidth="1"/>
    <col min="6142" max="6142" width="12" customWidth="1"/>
    <col min="6143" max="6167" width="11.44140625" customWidth="1"/>
    <col min="6388" max="6388" width="2.109375" customWidth="1"/>
    <col min="6389" max="6389" width="7.88671875" customWidth="1"/>
    <col min="6390" max="6390" width="5.6640625" customWidth="1"/>
    <col min="6391" max="6391" width="39.88671875" customWidth="1"/>
    <col min="6392" max="6392" width="32.88671875" customWidth="1"/>
    <col min="6393" max="6393" width="6.109375" customWidth="1"/>
    <col min="6394" max="6394" width="7.88671875" bestFit="1" customWidth="1"/>
    <col min="6395" max="6395" width="15.44140625" customWidth="1"/>
    <col min="6396" max="6396" width="12.109375" customWidth="1"/>
    <col min="6397" max="6397" width="12.6640625" customWidth="1"/>
    <col min="6398" max="6398" width="12" customWidth="1"/>
    <col min="6399" max="6423" width="11.44140625" customWidth="1"/>
    <col min="6644" max="6644" width="2.109375" customWidth="1"/>
    <col min="6645" max="6645" width="7.88671875" customWidth="1"/>
    <col min="6646" max="6646" width="5.6640625" customWidth="1"/>
    <col min="6647" max="6647" width="39.88671875" customWidth="1"/>
    <col min="6648" max="6648" width="32.88671875" customWidth="1"/>
    <col min="6649" max="6649" width="6.109375" customWidth="1"/>
    <col min="6650" max="6650" width="7.88671875" bestFit="1" customWidth="1"/>
    <col min="6651" max="6651" width="15.44140625" customWidth="1"/>
    <col min="6652" max="6652" width="12.109375" customWidth="1"/>
    <col min="6653" max="6653" width="12.6640625" customWidth="1"/>
    <col min="6654" max="6654" width="12" customWidth="1"/>
    <col min="6655" max="6679" width="11.44140625" customWidth="1"/>
    <col min="6900" max="6900" width="2.109375" customWidth="1"/>
    <col min="6901" max="6901" width="7.88671875" customWidth="1"/>
    <col min="6902" max="6902" width="5.6640625" customWidth="1"/>
    <col min="6903" max="6903" width="39.88671875" customWidth="1"/>
    <col min="6904" max="6904" width="32.88671875" customWidth="1"/>
    <col min="6905" max="6905" width="6.109375" customWidth="1"/>
    <col min="6906" max="6906" width="7.88671875" bestFit="1" customWidth="1"/>
    <col min="6907" max="6907" width="15.44140625" customWidth="1"/>
    <col min="6908" max="6908" width="12.109375" customWidth="1"/>
    <col min="6909" max="6909" width="12.6640625" customWidth="1"/>
    <col min="6910" max="6910" width="12" customWidth="1"/>
    <col min="6911" max="6935" width="11.44140625" customWidth="1"/>
    <col min="7156" max="7156" width="2.109375" customWidth="1"/>
    <col min="7157" max="7157" width="7.88671875" customWidth="1"/>
    <col min="7158" max="7158" width="5.6640625" customWidth="1"/>
    <col min="7159" max="7159" width="39.88671875" customWidth="1"/>
    <col min="7160" max="7160" width="32.88671875" customWidth="1"/>
    <col min="7161" max="7161" width="6.109375" customWidth="1"/>
    <col min="7162" max="7162" width="7.88671875" bestFit="1" customWidth="1"/>
    <col min="7163" max="7163" width="15.44140625" customWidth="1"/>
    <col min="7164" max="7164" width="12.109375" customWidth="1"/>
    <col min="7165" max="7165" width="12.6640625" customWidth="1"/>
    <col min="7166" max="7166" width="12" customWidth="1"/>
    <col min="7167" max="7191" width="11.44140625" customWidth="1"/>
    <col min="7412" max="7412" width="2.109375" customWidth="1"/>
    <col min="7413" max="7413" width="7.88671875" customWidth="1"/>
    <col min="7414" max="7414" width="5.6640625" customWidth="1"/>
    <col min="7415" max="7415" width="39.88671875" customWidth="1"/>
    <col min="7416" max="7416" width="32.88671875" customWidth="1"/>
    <col min="7417" max="7417" width="6.109375" customWidth="1"/>
    <col min="7418" max="7418" width="7.88671875" bestFit="1" customWidth="1"/>
    <col min="7419" max="7419" width="15.44140625" customWidth="1"/>
    <col min="7420" max="7420" width="12.109375" customWidth="1"/>
    <col min="7421" max="7421" width="12.6640625" customWidth="1"/>
    <col min="7422" max="7422" width="12" customWidth="1"/>
    <col min="7423" max="7447" width="11.44140625" customWidth="1"/>
    <col min="7668" max="7668" width="2.109375" customWidth="1"/>
    <col min="7669" max="7669" width="7.88671875" customWidth="1"/>
    <col min="7670" max="7670" width="5.6640625" customWidth="1"/>
    <col min="7671" max="7671" width="39.88671875" customWidth="1"/>
    <col min="7672" max="7672" width="32.88671875" customWidth="1"/>
    <col min="7673" max="7673" width="6.109375" customWidth="1"/>
    <col min="7674" max="7674" width="7.88671875" bestFit="1" customWidth="1"/>
    <col min="7675" max="7675" width="15.44140625" customWidth="1"/>
    <col min="7676" max="7676" width="12.109375" customWidth="1"/>
    <col min="7677" max="7677" width="12.6640625" customWidth="1"/>
    <col min="7678" max="7678" width="12" customWidth="1"/>
    <col min="7679" max="7703" width="11.44140625" customWidth="1"/>
    <col min="7924" max="7924" width="2.109375" customWidth="1"/>
    <col min="7925" max="7925" width="7.88671875" customWidth="1"/>
    <col min="7926" max="7926" width="5.6640625" customWidth="1"/>
    <col min="7927" max="7927" width="39.88671875" customWidth="1"/>
    <col min="7928" max="7928" width="32.88671875" customWidth="1"/>
    <col min="7929" max="7929" width="6.109375" customWidth="1"/>
    <col min="7930" max="7930" width="7.88671875" bestFit="1" customWidth="1"/>
    <col min="7931" max="7931" width="15.44140625" customWidth="1"/>
    <col min="7932" max="7932" width="12.109375" customWidth="1"/>
    <col min="7933" max="7933" width="12.6640625" customWidth="1"/>
    <col min="7934" max="7934" width="12" customWidth="1"/>
    <col min="7935" max="7959" width="11.44140625" customWidth="1"/>
    <col min="8180" max="8180" width="2.109375" customWidth="1"/>
    <col min="8181" max="8181" width="7.88671875" customWidth="1"/>
    <col min="8182" max="8182" width="5.6640625" customWidth="1"/>
    <col min="8183" max="8183" width="39.88671875" customWidth="1"/>
    <col min="8184" max="8184" width="32.88671875" customWidth="1"/>
    <col min="8185" max="8185" width="6.109375" customWidth="1"/>
    <col min="8186" max="8186" width="7.88671875" bestFit="1" customWidth="1"/>
    <col min="8187" max="8187" width="15.44140625" customWidth="1"/>
    <col min="8188" max="8188" width="12.109375" customWidth="1"/>
    <col min="8189" max="8189" width="12.6640625" customWidth="1"/>
    <col min="8190" max="8190" width="12" customWidth="1"/>
    <col min="8191" max="8215" width="11.44140625" customWidth="1"/>
    <col min="8436" max="8436" width="2.109375" customWidth="1"/>
    <col min="8437" max="8437" width="7.88671875" customWidth="1"/>
    <col min="8438" max="8438" width="5.6640625" customWidth="1"/>
    <col min="8439" max="8439" width="39.88671875" customWidth="1"/>
    <col min="8440" max="8440" width="32.88671875" customWidth="1"/>
    <col min="8441" max="8441" width="6.109375" customWidth="1"/>
    <col min="8442" max="8442" width="7.88671875" bestFit="1" customWidth="1"/>
    <col min="8443" max="8443" width="15.44140625" customWidth="1"/>
    <col min="8444" max="8444" width="12.109375" customWidth="1"/>
    <col min="8445" max="8445" width="12.6640625" customWidth="1"/>
    <col min="8446" max="8446" width="12" customWidth="1"/>
    <col min="8447" max="8471" width="11.44140625" customWidth="1"/>
    <col min="8692" max="8692" width="2.109375" customWidth="1"/>
    <col min="8693" max="8693" width="7.88671875" customWidth="1"/>
    <col min="8694" max="8694" width="5.6640625" customWidth="1"/>
    <col min="8695" max="8695" width="39.88671875" customWidth="1"/>
    <col min="8696" max="8696" width="32.88671875" customWidth="1"/>
    <col min="8697" max="8697" width="6.109375" customWidth="1"/>
    <col min="8698" max="8698" width="7.88671875" bestFit="1" customWidth="1"/>
    <col min="8699" max="8699" width="15.44140625" customWidth="1"/>
    <col min="8700" max="8700" width="12.109375" customWidth="1"/>
    <col min="8701" max="8701" width="12.6640625" customWidth="1"/>
    <col min="8702" max="8702" width="12" customWidth="1"/>
    <col min="8703" max="8727" width="11.44140625" customWidth="1"/>
    <col min="8948" max="8948" width="2.109375" customWidth="1"/>
    <col min="8949" max="8949" width="7.88671875" customWidth="1"/>
    <col min="8950" max="8950" width="5.6640625" customWidth="1"/>
    <col min="8951" max="8951" width="39.88671875" customWidth="1"/>
    <col min="8952" max="8952" width="32.88671875" customWidth="1"/>
    <col min="8953" max="8953" width="6.109375" customWidth="1"/>
    <col min="8954" max="8954" width="7.88671875" bestFit="1" customWidth="1"/>
    <col min="8955" max="8955" width="15.44140625" customWidth="1"/>
    <col min="8956" max="8956" width="12.109375" customWidth="1"/>
    <col min="8957" max="8957" width="12.6640625" customWidth="1"/>
    <col min="8958" max="8958" width="12" customWidth="1"/>
    <col min="8959" max="8983" width="11.44140625" customWidth="1"/>
    <col min="9204" max="9204" width="2.109375" customWidth="1"/>
    <col min="9205" max="9205" width="7.88671875" customWidth="1"/>
    <col min="9206" max="9206" width="5.6640625" customWidth="1"/>
    <col min="9207" max="9207" width="39.88671875" customWidth="1"/>
    <col min="9208" max="9208" width="32.88671875" customWidth="1"/>
    <col min="9209" max="9209" width="6.109375" customWidth="1"/>
    <col min="9210" max="9210" width="7.88671875" bestFit="1" customWidth="1"/>
    <col min="9211" max="9211" width="15.44140625" customWidth="1"/>
    <col min="9212" max="9212" width="12.109375" customWidth="1"/>
    <col min="9213" max="9213" width="12.6640625" customWidth="1"/>
    <col min="9214" max="9214" width="12" customWidth="1"/>
    <col min="9215" max="9239" width="11.44140625" customWidth="1"/>
    <col min="9460" max="9460" width="2.109375" customWidth="1"/>
    <col min="9461" max="9461" width="7.88671875" customWidth="1"/>
    <col min="9462" max="9462" width="5.6640625" customWidth="1"/>
    <col min="9463" max="9463" width="39.88671875" customWidth="1"/>
    <col min="9464" max="9464" width="32.88671875" customWidth="1"/>
    <col min="9465" max="9465" width="6.109375" customWidth="1"/>
    <col min="9466" max="9466" width="7.88671875" bestFit="1" customWidth="1"/>
    <col min="9467" max="9467" width="15.44140625" customWidth="1"/>
    <col min="9468" max="9468" width="12.109375" customWidth="1"/>
    <col min="9469" max="9469" width="12.6640625" customWidth="1"/>
    <col min="9470" max="9470" width="12" customWidth="1"/>
    <col min="9471" max="9495" width="11.44140625" customWidth="1"/>
    <col min="9716" max="9716" width="2.109375" customWidth="1"/>
    <col min="9717" max="9717" width="7.88671875" customWidth="1"/>
    <col min="9718" max="9718" width="5.6640625" customWidth="1"/>
    <col min="9719" max="9719" width="39.88671875" customWidth="1"/>
    <col min="9720" max="9720" width="32.88671875" customWidth="1"/>
    <col min="9721" max="9721" width="6.109375" customWidth="1"/>
    <col min="9722" max="9722" width="7.88671875" bestFit="1" customWidth="1"/>
    <col min="9723" max="9723" width="15.44140625" customWidth="1"/>
    <col min="9724" max="9724" width="12.109375" customWidth="1"/>
    <col min="9725" max="9725" width="12.6640625" customWidth="1"/>
    <col min="9726" max="9726" width="12" customWidth="1"/>
    <col min="9727" max="9751" width="11.44140625" customWidth="1"/>
    <col min="9972" max="9972" width="2.109375" customWidth="1"/>
    <col min="9973" max="9973" width="7.88671875" customWidth="1"/>
    <col min="9974" max="9974" width="5.6640625" customWidth="1"/>
    <col min="9975" max="9975" width="39.88671875" customWidth="1"/>
    <col min="9976" max="9976" width="32.88671875" customWidth="1"/>
    <col min="9977" max="9977" width="6.109375" customWidth="1"/>
    <col min="9978" max="9978" width="7.88671875" bestFit="1" customWidth="1"/>
    <col min="9979" max="9979" width="15.44140625" customWidth="1"/>
    <col min="9980" max="9980" width="12.109375" customWidth="1"/>
    <col min="9981" max="9981" width="12.6640625" customWidth="1"/>
    <col min="9982" max="9982" width="12" customWidth="1"/>
    <col min="9983" max="10007" width="11.44140625" customWidth="1"/>
    <col min="10228" max="10228" width="2.109375" customWidth="1"/>
    <col min="10229" max="10229" width="7.88671875" customWidth="1"/>
    <col min="10230" max="10230" width="5.6640625" customWidth="1"/>
    <col min="10231" max="10231" width="39.88671875" customWidth="1"/>
    <col min="10232" max="10232" width="32.88671875" customWidth="1"/>
    <col min="10233" max="10233" width="6.109375" customWidth="1"/>
    <col min="10234" max="10234" width="7.88671875" bestFit="1" customWidth="1"/>
    <col min="10235" max="10235" width="15.44140625" customWidth="1"/>
    <col min="10236" max="10236" width="12.109375" customWidth="1"/>
    <col min="10237" max="10237" width="12.6640625" customWidth="1"/>
    <col min="10238" max="10238" width="12" customWidth="1"/>
    <col min="10239" max="10263" width="11.44140625" customWidth="1"/>
    <col min="10484" max="10484" width="2.109375" customWidth="1"/>
    <col min="10485" max="10485" width="7.88671875" customWidth="1"/>
    <col min="10486" max="10486" width="5.6640625" customWidth="1"/>
    <col min="10487" max="10487" width="39.88671875" customWidth="1"/>
    <col min="10488" max="10488" width="32.88671875" customWidth="1"/>
    <col min="10489" max="10489" width="6.109375" customWidth="1"/>
    <col min="10490" max="10490" width="7.88671875" bestFit="1" customWidth="1"/>
    <col min="10491" max="10491" width="15.44140625" customWidth="1"/>
    <col min="10492" max="10492" width="12.109375" customWidth="1"/>
    <col min="10493" max="10493" width="12.6640625" customWidth="1"/>
    <col min="10494" max="10494" width="12" customWidth="1"/>
    <col min="10495" max="10519" width="11.44140625" customWidth="1"/>
    <col min="10740" max="10740" width="2.109375" customWidth="1"/>
    <col min="10741" max="10741" width="7.88671875" customWidth="1"/>
    <col min="10742" max="10742" width="5.6640625" customWidth="1"/>
    <col min="10743" max="10743" width="39.88671875" customWidth="1"/>
    <col min="10744" max="10744" width="32.88671875" customWidth="1"/>
    <col min="10745" max="10745" width="6.109375" customWidth="1"/>
    <col min="10746" max="10746" width="7.88671875" bestFit="1" customWidth="1"/>
    <col min="10747" max="10747" width="15.44140625" customWidth="1"/>
    <col min="10748" max="10748" width="12.109375" customWidth="1"/>
    <col min="10749" max="10749" width="12.6640625" customWidth="1"/>
    <col min="10750" max="10750" width="12" customWidth="1"/>
    <col min="10751" max="10775" width="11.44140625" customWidth="1"/>
    <col min="10996" max="10996" width="2.109375" customWidth="1"/>
    <col min="10997" max="10997" width="7.88671875" customWidth="1"/>
    <col min="10998" max="10998" width="5.6640625" customWidth="1"/>
    <col min="10999" max="10999" width="39.88671875" customWidth="1"/>
    <col min="11000" max="11000" width="32.88671875" customWidth="1"/>
    <col min="11001" max="11001" width="6.109375" customWidth="1"/>
    <col min="11002" max="11002" width="7.88671875" bestFit="1" customWidth="1"/>
    <col min="11003" max="11003" width="15.44140625" customWidth="1"/>
    <col min="11004" max="11004" width="12.109375" customWidth="1"/>
    <col min="11005" max="11005" width="12.6640625" customWidth="1"/>
    <col min="11006" max="11006" width="12" customWidth="1"/>
    <col min="11007" max="11031" width="11.44140625" customWidth="1"/>
    <col min="11252" max="11252" width="2.109375" customWidth="1"/>
    <col min="11253" max="11253" width="7.88671875" customWidth="1"/>
    <col min="11254" max="11254" width="5.6640625" customWidth="1"/>
    <col min="11255" max="11255" width="39.88671875" customWidth="1"/>
    <col min="11256" max="11256" width="32.88671875" customWidth="1"/>
    <col min="11257" max="11257" width="6.109375" customWidth="1"/>
    <col min="11258" max="11258" width="7.88671875" bestFit="1" customWidth="1"/>
    <col min="11259" max="11259" width="15.44140625" customWidth="1"/>
    <col min="11260" max="11260" width="12.109375" customWidth="1"/>
    <col min="11261" max="11261" width="12.6640625" customWidth="1"/>
    <col min="11262" max="11262" width="12" customWidth="1"/>
    <col min="11263" max="11287" width="11.44140625" customWidth="1"/>
    <col min="11508" max="11508" width="2.109375" customWidth="1"/>
    <col min="11509" max="11509" width="7.88671875" customWidth="1"/>
    <col min="11510" max="11510" width="5.6640625" customWidth="1"/>
    <col min="11511" max="11511" width="39.88671875" customWidth="1"/>
    <col min="11512" max="11512" width="32.88671875" customWidth="1"/>
    <col min="11513" max="11513" width="6.109375" customWidth="1"/>
    <col min="11514" max="11514" width="7.88671875" bestFit="1" customWidth="1"/>
    <col min="11515" max="11515" width="15.44140625" customWidth="1"/>
    <col min="11516" max="11516" width="12.109375" customWidth="1"/>
    <col min="11517" max="11517" width="12.6640625" customWidth="1"/>
    <col min="11518" max="11518" width="12" customWidth="1"/>
    <col min="11519" max="11543" width="11.44140625" customWidth="1"/>
    <col min="11764" max="11764" width="2.109375" customWidth="1"/>
    <col min="11765" max="11765" width="7.88671875" customWidth="1"/>
    <col min="11766" max="11766" width="5.6640625" customWidth="1"/>
    <col min="11767" max="11767" width="39.88671875" customWidth="1"/>
    <col min="11768" max="11768" width="32.88671875" customWidth="1"/>
    <col min="11769" max="11769" width="6.109375" customWidth="1"/>
    <col min="11770" max="11770" width="7.88671875" bestFit="1" customWidth="1"/>
    <col min="11771" max="11771" width="15.44140625" customWidth="1"/>
    <col min="11772" max="11772" width="12.109375" customWidth="1"/>
    <col min="11773" max="11773" width="12.6640625" customWidth="1"/>
    <col min="11774" max="11774" width="12" customWidth="1"/>
    <col min="11775" max="11799" width="11.44140625" customWidth="1"/>
    <col min="12020" max="12020" width="2.109375" customWidth="1"/>
    <col min="12021" max="12021" width="7.88671875" customWidth="1"/>
    <col min="12022" max="12022" width="5.6640625" customWidth="1"/>
    <col min="12023" max="12023" width="39.88671875" customWidth="1"/>
    <col min="12024" max="12024" width="32.88671875" customWidth="1"/>
    <col min="12025" max="12025" width="6.109375" customWidth="1"/>
    <col min="12026" max="12026" width="7.88671875" bestFit="1" customWidth="1"/>
    <col min="12027" max="12027" width="15.44140625" customWidth="1"/>
    <col min="12028" max="12028" width="12.109375" customWidth="1"/>
    <col min="12029" max="12029" width="12.6640625" customWidth="1"/>
    <col min="12030" max="12030" width="12" customWidth="1"/>
    <col min="12031" max="12055" width="11.44140625" customWidth="1"/>
    <col min="12276" max="12276" width="2.109375" customWidth="1"/>
    <col min="12277" max="12277" width="7.88671875" customWidth="1"/>
    <col min="12278" max="12278" width="5.6640625" customWidth="1"/>
    <col min="12279" max="12279" width="39.88671875" customWidth="1"/>
    <col min="12280" max="12280" width="32.88671875" customWidth="1"/>
    <col min="12281" max="12281" width="6.109375" customWidth="1"/>
    <col min="12282" max="12282" width="7.88671875" bestFit="1" customWidth="1"/>
    <col min="12283" max="12283" width="15.44140625" customWidth="1"/>
    <col min="12284" max="12284" width="12.109375" customWidth="1"/>
    <col min="12285" max="12285" width="12.6640625" customWidth="1"/>
    <col min="12286" max="12286" width="12" customWidth="1"/>
    <col min="12287" max="12311" width="11.44140625" customWidth="1"/>
    <col min="12532" max="12532" width="2.109375" customWidth="1"/>
    <col min="12533" max="12533" width="7.88671875" customWidth="1"/>
    <col min="12534" max="12534" width="5.6640625" customWidth="1"/>
    <col min="12535" max="12535" width="39.88671875" customWidth="1"/>
    <col min="12536" max="12536" width="32.88671875" customWidth="1"/>
    <col min="12537" max="12537" width="6.109375" customWidth="1"/>
    <col min="12538" max="12538" width="7.88671875" bestFit="1" customWidth="1"/>
    <col min="12539" max="12539" width="15.44140625" customWidth="1"/>
    <col min="12540" max="12540" width="12.109375" customWidth="1"/>
    <col min="12541" max="12541" width="12.6640625" customWidth="1"/>
    <col min="12542" max="12542" width="12" customWidth="1"/>
    <col min="12543" max="12567" width="11.44140625" customWidth="1"/>
    <col min="12788" max="12788" width="2.109375" customWidth="1"/>
    <col min="12789" max="12789" width="7.88671875" customWidth="1"/>
    <col min="12790" max="12790" width="5.6640625" customWidth="1"/>
    <col min="12791" max="12791" width="39.88671875" customWidth="1"/>
    <col min="12792" max="12792" width="32.88671875" customWidth="1"/>
    <col min="12793" max="12793" width="6.109375" customWidth="1"/>
    <col min="12794" max="12794" width="7.88671875" bestFit="1" customWidth="1"/>
    <col min="12795" max="12795" width="15.44140625" customWidth="1"/>
    <col min="12796" max="12796" width="12.109375" customWidth="1"/>
    <col min="12797" max="12797" width="12.6640625" customWidth="1"/>
    <col min="12798" max="12798" width="12" customWidth="1"/>
    <col min="12799" max="12823" width="11.44140625" customWidth="1"/>
    <col min="13044" max="13044" width="2.109375" customWidth="1"/>
    <col min="13045" max="13045" width="7.88671875" customWidth="1"/>
    <col min="13046" max="13046" width="5.6640625" customWidth="1"/>
    <col min="13047" max="13047" width="39.88671875" customWidth="1"/>
    <col min="13048" max="13048" width="32.88671875" customWidth="1"/>
    <col min="13049" max="13049" width="6.109375" customWidth="1"/>
    <col min="13050" max="13050" width="7.88671875" bestFit="1" customWidth="1"/>
    <col min="13051" max="13051" width="15.44140625" customWidth="1"/>
    <col min="13052" max="13052" width="12.109375" customWidth="1"/>
    <col min="13053" max="13053" width="12.6640625" customWidth="1"/>
    <col min="13054" max="13054" width="12" customWidth="1"/>
    <col min="13055" max="13079" width="11.44140625" customWidth="1"/>
    <col min="13300" max="13300" width="2.109375" customWidth="1"/>
    <col min="13301" max="13301" width="7.88671875" customWidth="1"/>
    <col min="13302" max="13302" width="5.6640625" customWidth="1"/>
    <col min="13303" max="13303" width="39.88671875" customWidth="1"/>
    <col min="13304" max="13304" width="32.88671875" customWidth="1"/>
    <col min="13305" max="13305" width="6.109375" customWidth="1"/>
    <col min="13306" max="13306" width="7.88671875" bestFit="1" customWidth="1"/>
    <col min="13307" max="13307" width="15.44140625" customWidth="1"/>
    <col min="13308" max="13308" width="12.109375" customWidth="1"/>
    <col min="13309" max="13309" width="12.6640625" customWidth="1"/>
    <col min="13310" max="13310" width="12" customWidth="1"/>
    <col min="13311" max="13335" width="11.44140625" customWidth="1"/>
    <col min="13556" max="13556" width="2.109375" customWidth="1"/>
    <col min="13557" max="13557" width="7.88671875" customWidth="1"/>
    <col min="13558" max="13558" width="5.6640625" customWidth="1"/>
    <col min="13559" max="13559" width="39.88671875" customWidth="1"/>
    <col min="13560" max="13560" width="32.88671875" customWidth="1"/>
    <col min="13561" max="13561" width="6.109375" customWidth="1"/>
    <col min="13562" max="13562" width="7.88671875" bestFit="1" customWidth="1"/>
    <col min="13563" max="13563" width="15.44140625" customWidth="1"/>
    <col min="13564" max="13564" width="12.109375" customWidth="1"/>
    <col min="13565" max="13565" width="12.6640625" customWidth="1"/>
    <col min="13566" max="13566" width="12" customWidth="1"/>
    <col min="13567" max="13591" width="11.44140625" customWidth="1"/>
    <col min="13812" max="13812" width="2.109375" customWidth="1"/>
    <col min="13813" max="13813" width="7.88671875" customWidth="1"/>
    <col min="13814" max="13814" width="5.6640625" customWidth="1"/>
    <col min="13815" max="13815" width="39.88671875" customWidth="1"/>
    <col min="13816" max="13816" width="32.88671875" customWidth="1"/>
    <col min="13817" max="13817" width="6.109375" customWidth="1"/>
    <col min="13818" max="13818" width="7.88671875" bestFit="1" customWidth="1"/>
    <col min="13819" max="13819" width="15.44140625" customWidth="1"/>
    <col min="13820" max="13820" width="12.109375" customWidth="1"/>
    <col min="13821" max="13821" width="12.6640625" customWidth="1"/>
    <col min="13822" max="13822" width="12" customWidth="1"/>
    <col min="13823" max="13847" width="11.44140625" customWidth="1"/>
    <col min="14068" max="14068" width="2.109375" customWidth="1"/>
    <col min="14069" max="14069" width="7.88671875" customWidth="1"/>
    <col min="14070" max="14070" width="5.6640625" customWidth="1"/>
    <col min="14071" max="14071" width="39.88671875" customWidth="1"/>
    <col min="14072" max="14072" width="32.88671875" customWidth="1"/>
    <col min="14073" max="14073" width="6.109375" customWidth="1"/>
    <col min="14074" max="14074" width="7.88671875" bestFit="1" customWidth="1"/>
    <col min="14075" max="14075" width="15.44140625" customWidth="1"/>
    <col min="14076" max="14076" width="12.109375" customWidth="1"/>
    <col min="14077" max="14077" width="12.6640625" customWidth="1"/>
    <col min="14078" max="14078" width="12" customWidth="1"/>
    <col min="14079" max="14103" width="11.44140625" customWidth="1"/>
    <col min="14324" max="14324" width="2.109375" customWidth="1"/>
    <col min="14325" max="14325" width="7.88671875" customWidth="1"/>
    <col min="14326" max="14326" width="5.6640625" customWidth="1"/>
    <col min="14327" max="14327" width="39.88671875" customWidth="1"/>
    <col min="14328" max="14328" width="32.88671875" customWidth="1"/>
    <col min="14329" max="14329" width="6.109375" customWidth="1"/>
    <col min="14330" max="14330" width="7.88671875" bestFit="1" customWidth="1"/>
    <col min="14331" max="14331" width="15.44140625" customWidth="1"/>
    <col min="14332" max="14332" width="12.109375" customWidth="1"/>
    <col min="14333" max="14333" width="12.6640625" customWidth="1"/>
    <col min="14334" max="14334" width="12" customWidth="1"/>
    <col min="14335" max="14359" width="11.44140625" customWidth="1"/>
    <col min="14580" max="14580" width="2.109375" customWidth="1"/>
    <col min="14581" max="14581" width="7.88671875" customWidth="1"/>
    <col min="14582" max="14582" width="5.6640625" customWidth="1"/>
    <col min="14583" max="14583" width="39.88671875" customWidth="1"/>
    <col min="14584" max="14584" width="32.88671875" customWidth="1"/>
    <col min="14585" max="14585" width="6.109375" customWidth="1"/>
    <col min="14586" max="14586" width="7.88671875" bestFit="1" customWidth="1"/>
    <col min="14587" max="14587" width="15.44140625" customWidth="1"/>
    <col min="14588" max="14588" width="12.109375" customWidth="1"/>
    <col min="14589" max="14589" width="12.6640625" customWidth="1"/>
    <col min="14590" max="14590" width="12" customWidth="1"/>
    <col min="14591" max="14615" width="11.44140625" customWidth="1"/>
    <col min="14836" max="14836" width="2.109375" customWidth="1"/>
    <col min="14837" max="14837" width="7.88671875" customWidth="1"/>
    <col min="14838" max="14838" width="5.6640625" customWidth="1"/>
    <col min="14839" max="14839" width="39.88671875" customWidth="1"/>
    <col min="14840" max="14840" width="32.88671875" customWidth="1"/>
    <col min="14841" max="14841" width="6.109375" customWidth="1"/>
    <col min="14842" max="14842" width="7.88671875" bestFit="1" customWidth="1"/>
    <col min="14843" max="14843" width="15.44140625" customWidth="1"/>
    <col min="14844" max="14844" width="12.109375" customWidth="1"/>
    <col min="14845" max="14845" width="12.6640625" customWidth="1"/>
    <col min="14846" max="14846" width="12" customWidth="1"/>
    <col min="14847" max="14871" width="11.44140625" customWidth="1"/>
    <col min="15092" max="15092" width="2.109375" customWidth="1"/>
    <col min="15093" max="15093" width="7.88671875" customWidth="1"/>
    <col min="15094" max="15094" width="5.6640625" customWidth="1"/>
    <col min="15095" max="15095" width="39.88671875" customWidth="1"/>
    <col min="15096" max="15096" width="32.88671875" customWidth="1"/>
    <col min="15097" max="15097" width="6.109375" customWidth="1"/>
    <col min="15098" max="15098" width="7.88671875" bestFit="1" customWidth="1"/>
    <col min="15099" max="15099" width="15.44140625" customWidth="1"/>
    <col min="15100" max="15100" width="12.109375" customWidth="1"/>
    <col min="15101" max="15101" width="12.6640625" customWidth="1"/>
    <col min="15102" max="15102" width="12" customWidth="1"/>
    <col min="15103" max="15127" width="11.44140625" customWidth="1"/>
    <col min="15348" max="15348" width="2.109375" customWidth="1"/>
    <col min="15349" max="15349" width="7.88671875" customWidth="1"/>
    <col min="15350" max="15350" width="5.6640625" customWidth="1"/>
    <col min="15351" max="15351" width="39.88671875" customWidth="1"/>
    <col min="15352" max="15352" width="32.88671875" customWidth="1"/>
    <col min="15353" max="15353" width="6.109375" customWidth="1"/>
    <col min="15354" max="15354" width="7.88671875" bestFit="1" customWidth="1"/>
    <col min="15355" max="15355" width="15.44140625" customWidth="1"/>
    <col min="15356" max="15356" width="12.109375" customWidth="1"/>
    <col min="15357" max="15357" width="12.6640625" customWidth="1"/>
    <col min="15358" max="15358" width="12" customWidth="1"/>
    <col min="15359" max="15383" width="11.44140625" customWidth="1"/>
    <col min="15604" max="15604" width="2.109375" customWidth="1"/>
    <col min="15605" max="15605" width="7.88671875" customWidth="1"/>
    <col min="15606" max="15606" width="5.6640625" customWidth="1"/>
    <col min="15607" max="15607" width="39.88671875" customWidth="1"/>
    <col min="15608" max="15608" width="32.88671875" customWidth="1"/>
    <col min="15609" max="15609" width="6.109375" customWidth="1"/>
    <col min="15610" max="15610" width="7.88671875" bestFit="1" customWidth="1"/>
    <col min="15611" max="15611" width="15.44140625" customWidth="1"/>
    <col min="15612" max="15612" width="12.109375" customWidth="1"/>
    <col min="15613" max="15613" width="12.6640625" customWidth="1"/>
    <col min="15614" max="15614" width="12" customWidth="1"/>
    <col min="15615" max="15639" width="11.44140625" customWidth="1"/>
    <col min="15860" max="15860" width="2.109375" customWidth="1"/>
    <col min="15861" max="15861" width="7.88671875" customWidth="1"/>
    <col min="15862" max="15862" width="5.6640625" customWidth="1"/>
    <col min="15863" max="15863" width="39.88671875" customWidth="1"/>
    <col min="15864" max="15864" width="32.88671875" customWidth="1"/>
    <col min="15865" max="15865" width="6.109375" customWidth="1"/>
    <col min="15866" max="15866" width="7.88671875" bestFit="1" customWidth="1"/>
    <col min="15867" max="15867" width="15.44140625" customWidth="1"/>
    <col min="15868" max="15868" width="12.109375" customWidth="1"/>
    <col min="15869" max="15869" width="12.6640625" customWidth="1"/>
    <col min="15870" max="15870" width="12" customWidth="1"/>
    <col min="15871" max="15895" width="11.44140625" customWidth="1"/>
    <col min="16116" max="16116" width="2.109375" customWidth="1"/>
    <col min="16117" max="16117" width="7.88671875" customWidth="1"/>
    <col min="16118" max="16118" width="5.6640625" customWidth="1"/>
    <col min="16119" max="16119" width="39.88671875" customWidth="1"/>
    <col min="16120" max="16120" width="32.88671875" customWidth="1"/>
    <col min="16121" max="16121" width="6.109375" customWidth="1"/>
    <col min="16122" max="16122" width="7.88671875" bestFit="1" customWidth="1"/>
    <col min="16123" max="16123" width="15.44140625" customWidth="1"/>
    <col min="16124" max="16124" width="12.109375" customWidth="1"/>
    <col min="16125" max="16125" width="12.6640625" customWidth="1"/>
    <col min="16126" max="16126" width="12" customWidth="1"/>
    <col min="16127" max="16151" width="11.44140625" customWidth="1"/>
  </cols>
  <sheetData>
    <row r="1" spans="1:43" ht="18.75" thickBot="1" x14ac:dyDescent="0.3">
      <c r="A1" s="186"/>
      <c r="B1" s="178"/>
      <c r="C1" s="179" t="s">
        <v>727</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c r="AP1" s="999"/>
      <c r="AQ1" s="999"/>
    </row>
    <row r="2" spans="1:43" ht="32.25" thickBot="1" x14ac:dyDescent="0.25">
      <c r="A2" s="188"/>
      <c r="B2" s="188"/>
      <c r="C2" s="276" t="s">
        <v>588</v>
      </c>
      <c r="D2" s="189" t="s">
        <v>139</v>
      </c>
      <c r="E2" s="277" t="s">
        <v>113</v>
      </c>
      <c r="F2" s="189" t="s">
        <v>140</v>
      </c>
      <c r="G2" s="189" t="s">
        <v>184</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90"/>
      <c r="AM2" s="690"/>
      <c r="AN2" s="690"/>
      <c r="AO2" s="690"/>
      <c r="AP2" s="690"/>
      <c r="AQ2" s="690"/>
    </row>
    <row r="3" spans="1:43" x14ac:dyDescent="0.2">
      <c r="A3" s="177"/>
      <c r="B3" s="1033" t="s">
        <v>335</v>
      </c>
      <c r="C3" s="891" t="s">
        <v>728</v>
      </c>
      <c r="D3" s="892" t="s">
        <v>729</v>
      </c>
      <c r="E3" s="917" t="s">
        <v>730</v>
      </c>
      <c r="F3" s="918" t="s">
        <v>75</v>
      </c>
      <c r="G3" s="918">
        <v>2</v>
      </c>
      <c r="H3" s="726">
        <f>SUM('8. FP Demand'!H3,'8. FP Demand'!H4,'8. FP Demand'!H5,'8. FP Demand'!H6,'8. FP Demand'!H30,'8. FP Demand'!H31,'8. FP Demand'!H36:H37)</f>
        <v>233.92481109445501</v>
      </c>
      <c r="I3" s="332">
        <f>SUM('8. FP Demand'!I3,'8. FP Demand'!I4,'8. FP Demand'!I5,'8. FP Demand'!I6,'8. FP Demand'!I30,'8. FP Demand'!I31,'8. FP Demand'!I36:I37)</f>
        <v>233.85602618709271</v>
      </c>
      <c r="J3" s="332">
        <f>SUM('8. FP Demand'!J3,'8. FP Demand'!J4,'8. FP Demand'!J5,'8. FP Demand'!J6,'8. FP Demand'!J30,'8. FP Demand'!J31,'8. FP Demand'!J36:J37)</f>
        <v>233.75074907659916</v>
      </c>
      <c r="K3" s="332">
        <f>SUM('8. FP Demand'!K3,'8. FP Demand'!K4,'8. FP Demand'!K5,'8. FP Demand'!K6,'8. FP Demand'!K30,'8. FP Demand'!K31,'8. FP Demand'!K36:K37)</f>
        <v>232.0737608867388</v>
      </c>
      <c r="L3" s="919">
        <f>SUM('8. FP Demand'!L3,'8. FP Demand'!L4,'8. FP Demand'!L5,'8. FP Demand'!L6,'8. FP Demand'!L30,'8. FP Demand'!L31,'8. FP Demand'!L36:L37)</f>
        <v>230.02474092360961</v>
      </c>
      <c r="M3" s="919">
        <f>SUM('8. FP Demand'!M3,'8. FP Demand'!M4,'8. FP Demand'!M5,'8. FP Demand'!M6,'8. FP Demand'!M30,'8. FP Demand'!M31,'8. FP Demand'!M36:M37)</f>
        <v>228.46385182726016</v>
      </c>
      <c r="N3" s="919">
        <f>SUM('8. FP Demand'!N3,'8. FP Demand'!N4,'8. FP Demand'!N5,'8. FP Demand'!N6,'8. FP Demand'!N30,'8. FP Demand'!N31,'8. FP Demand'!N36:N37)</f>
        <v>226.59815658603034</v>
      </c>
      <c r="O3" s="919">
        <f>SUM('8. FP Demand'!O3,'8. FP Demand'!O4,'8. FP Demand'!O5,'8. FP Demand'!O6,'8. FP Demand'!O30,'8. FP Demand'!O31,'8. FP Demand'!O36:O37)</f>
        <v>223.39009226946027</v>
      </c>
      <c r="P3" s="919">
        <f>SUM('8. FP Demand'!P3,'8. FP Demand'!P4,'8. FP Demand'!P5,'8. FP Demand'!P6,'8. FP Demand'!P30,'8. FP Demand'!P31,'8. FP Demand'!P36:P37)</f>
        <v>220.04060682633343</v>
      </c>
      <c r="Q3" s="919">
        <f>SUM('8. FP Demand'!Q3,'8. FP Demand'!Q4,'8. FP Demand'!Q5,'8. FP Demand'!Q6,'8. FP Demand'!Q30,'8. FP Demand'!Q31,'8. FP Demand'!Q36:Q37)</f>
        <v>218.84861618545</v>
      </c>
      <c r="R3" s="919">
        <f>SUM('8. FP Demand'!R3,'8. FP Demand'!R4,'8. FP Demand'!R5,'8. FP Demand'!R6,'8. FP Demand'!R30,'8. FP Demand'!R31,'8. FP Demand'!R36:R37)</f>
        <v>218.53599259126958</v>
      </c>
      <c r="S3" s="919">
        <f>SUM('8. FP Demand'!S3,'8. FP Demand'!S4,'8. FP Demand'!S5,'8. FP Demand'!S6,'8. FP Demand'!S30,'8. FP Demand'!S31,'8. FP Demand'!S36:S37)</f>
        <v>218.19950187879169</v>
      </c>
      <c r="T3" s="919">
        <f>SUM('8. FP Demand'!T3,'8. FP Demand'!T4,'8. FP Demand'!T5,'8. FP Demand'!T6,'8. FP Demand'!T30,'8. FP Demand'!T31,'8. FP Demand'!T36:T37)</f>
        <v>217.7779503338129</v>
      </c>
      <c r="U3" s="919">
        <f>SUM('8. FP Demand'!U3,'8. FP Demand'!U4,'8. FP Demand'!U5,'8. FP Demand'!U6,'8. FP Demand'!U30,'8. FP Demand'!U31,'8. FP Demand'!U36:U37)</f>
        <v>217.59047652887469</v>
      </c>
      <c r="V3" s="919">
        <f>SUM('8. FP Demand'!V3,'8. FP Demand'!V4,'8. FP Demand'!V5,'8. FP Demand'!V6,'8. FP Demand'!V30,'8. FP Demand'!V31,'8. FP Demand'!V36:V37)</f>
        <v>217.02245857686853</v>
      </c>
      <c r="W3" s="919">
        <f>SUM('8. FP Demand'!W3,'8. FP Demand'!W4,'8. FP Demand'!W5,'8. FP Demand'!W6,'8. FP Demand'!W30,'8. FP Demand'!W31,'8. FP Demand'!W36:W37)</f>
        <v>216.42493578383204</v>
      </c>
      <c r="X3" s="919">
        <f>SUM('8. FP Demand'!X3,'8. FP Demand'!X4,'8. FP Demand'!X5,'8. FP Demand'!X6,'8. FP Demand'!X30,'8. FP Demand'!X31,'8. FP Demand'!X36:X37)</f>
        <v>215.70424332152041</v>
      </c>
      <c r="Y3" s="919">
        <f>SUM('8. FP Demand'!Y3,'8. FP Demand'!Y4,'8. FP Demand'!Y5,'8. FP Demand'!Y6,'8. FP Demand'!Y30,'8. FP Demand'!Y31,'8. FP Demand'!Y36:Y37)</f>
        <v>215.27198155864343</v>
      </c>
      <c r="Z3" s="919">
        <f>SUM('8. FP Demand'!Z3,'8. FP Demand'!Z4,'8. FP Demand'!Z5,'8. FP Demand'!Z6,'8. FP Demand'!Z30,'8. FP Demand'!Z31,'8. FP Demand'!Z36:Z37)</f>
        <v>214.7072513520277</v>
      </c>
      <c r="AA3" s="919">
        <f>SUM('8. FP Demand'!AA3,'8. FP Demand'!AA4,'8. FP Demand'!AA5,'8. FP Demand'!AA6,'8. FP Demand'!AA30,'8. FP Demand'!AA31,'8. FP Demand'!AA36:AA37)</f>
        <v>214.7154799684742</v>
      </c>
      <c r="AB3" s="919">
        <f>SUM('8. FP Demand'!AB3,'8. FP Demand'!AB4,'8. FP Demand'!AB5,'8. FP Demand'!AB6,'8. FP Demand'!AB30,'8. FP Demand'!AB31,'8. FP Demand'!AB36:AB37)</f>
        <v>214.62168996534876</v>
      </c>
      <c r="AC3" s="919">
        <f>SUM('8. FP Demand'!AC3,'8. FP Demand'!AC4,'8. FP Demand'!AC5,'8. FP Demand'!AC6,'8. FP Demand'!AC30,'8. FP Demand'!AC31,'8. FP Demand'!AC36:AC37)</f>
        <v>214.70317788707166</v>
      </c>
      <c r="AD3" s="919">
        <f>SUM('8. FP Demand'!AD3,'8. FP Demand'!AD4,'8. FP Demand'!AD5,'8. FP Demand'!AD6,'8. FP Demand'!AD30,'8. FP Demand'!AD31,'8. FP Demand'!AD36:AD37)</f>
        <v>214.63113038688974</v>
      </c>
      <c r="AE3" s="919">
        <f>SUM('8. FP Demand'!AE3,'8. FP Demand'!AE4,'8. FP Demand'!AE5,'8. FP Demand'!AE6,'8. FP Demand'!AE30,'8. FP Demand'!AE31,'8. FP Demand'!AE36:AE37)</f>
        <v>214.56954886832895</v>
      </c>
      <c r="AF3" s="919">
        <f>SUM('8. FP Demand'!AF3,'8. FP Demand'!AF4,'8. FP Demand'!AF5,'8. FP Demand'!AF6,'8. FP Demand'!AF30,'8. FP Demand'!AF31,'8. FP Demand'!AF36:AF37)</f>
        <v>214.46478953519804</v>
      </c>
      <c r="AG3" s="919">
        <f>SUM('8. FP Demand'!AG3,'8. FP Demand'!AG4,'8. FP Demand'!AG5,'8. FP Demand'!AG6,'8. FP Demand'!AG30,'8. FP Demand'!AG31,'8. FP Demand'!AG36:AG37)</f>
        <v>214.87512652322661</v>
      </c>
      <c r="AH3" s="919">
        <f>SUM('8. FP Demand'!AH3,'8. FP Demand'!AH4,'8. FP Demand'!AH5,'8. FP Demand'!AH6,'8. FP Demand'!AH30,'8. FP Demand'!AH31,'8. FP Demand'!AH36:AH37)</f>
        <v>214.76499222537518</v>
      </c>
      <c r="AI3" s="919">
        <f>SUM('8. FP Demand'!AI3,'8. FP Demand'!AI4,'8. FP Demand'!AI5,'8. FP Demand'!AI6,'8. FP Demand'!AI30,'8. FP Demand'!AI31,'8. FP Demand'!AI36:AI37)</f>
        <v>214.79130451925104</v>
      </c>
      <c r="AJ3" s="920">
        <f>SUM('8. FP Demand'!AJ3,'8. FP Demand'!AJ4,'8. FP Demand'!AJ5,'8. FP Demand'!AJ6,'8. FP Demand'!AJ30,'8. FP Demand'!AJ31,'8. FP Demand'!AJ36:AJ37)</f>
        <v>214.45957018093341</v>
      </c>
    </row>
    <row r="4" spans="1:43" x14ac:dyDescent="0.2">
      <c r="A4" s="177"/>
      <c r="B4" s="1034"/>
      <c r="C4" s="709" t="s">
        <v>731</v>
      </c>
      <c r="D4" s="710" t="s">
        <v>340</v>
      </c>
      <c r="E4" s="845" t="s">
        <v>833</v>
      </c>
      <c r="F4" s="711" t="s">
        <v>75</v>
      </c>
      <c r="G4" s="711">
        <v>2</v>
      </c>
      <c r="H4" s="692">
        <f>'7. FP Supply'!H21-('7. FP Supply'!H28)</f>
        <v>252.16589799040776</v>
      </c>
      <c r="I4" s="331">
        <f>'7. FP Supply'!I21-('7. FP Supply'!I28)</f>
        <v>249.03256465707443</v>
      </c>
      <c r="J4" s="331">
        <f>'7. FP Supply'!J21-('7. FP Supply'!J28)</f>
        <v>245.89923132374108</v>
      </c>
      <c r="K4" s="331">
        <f>'7. FP Supply'!K21-('7. FP Supply'!K28)</f>
        <v>242.76589799040775</v>
      </c>
      <c r="L4" s="483">
        <f>'7. FP Supply'!L21-('7. FP Supply'!L28)</f>
        <v>239.63256465707443</v>
      </c>
      <c r="M4" s="483">
        <f>'7. FP Supply'!M21-('7. FP Supply'!M28)</f>
        <v>236.4992313237411</v>
      </c>
      <c r="N4" s="483">
        <f>'7. FP Supply'!N21-('7. FP Supply'!N28)</f>
        <v>233.36589799040775</v>
      </c>
      <c r="O4" s="483">
        <f>'7. FP Supply'!O21-('7. FP Supply'!O28)</f>
        <v>230.23256465707442</v>
      </c>
      <c r="P4" s="483">
        <f>'7. FP Supply'!P21-('7. FP Supply'!P28)</f>
        <v>227.09923132374109</v>
      </c>
      <c r="Q4" s="483">
        <f>'7. FP Supply'!Q21-('7. FP Supply'!Q28)</f>
        <v>223.96589799040777</v>
      </c>
      <c r="R4" s="483">
        <f>'7. FP Supply'!R21-('7. FP Supply'!R28)</f>
        <v>220.83256465707441</v>
      </c>
      <c r="S4" s="483">
        <f>'7. FP Supply'!S21-('7. FP Supply'!S28)</f>
        <v>217.69923132374109</v>
      </c>
      <c r="T4" s="483">
        <f>'7. FP Supply'!T21-('7. FP Supply'!T28)</f>
        <v>214.56589799040776</v>
      </c>
      <c r="U4" s="483">
        <f>'7. FP Supply'!U21-('7. FP Supply'!U28)</f>
        <v>211.43256465707441</v>
      </c>
      <c r="V4" s="483">
        <f>'7. FP Supply'!V21-('7. FP Supply'!V28)</f>
        <v>171.08256465707444</v>
      </c>
      <c r="W4" s="483">
        <f>'7. FP Supply'!W21-('7. FP Supply'!W28)</f>
        <v>170.29923132374108</v>
      </c>
      <c r="X4" s="483">
        <f>'7. FP Supply'!X21-('7. FP Supply'!X28)</f>
        <v>169.51589799040775</v>
      </c>
      <c r="Y4" s="483">
        <f>'7. FP Supply'!Y21-('7. FP Supply'!Y28)</f>
        <v>168.73256465707442</v>
      </c>
      <c r="Z4" s="483">
        <f>'7. FP Supply'!Z21-('7. FP Supply'!Z28)</f>
        <v>167.94923132374109</v>
      </c>
      <c r="AA4" s="483">
        <f>'7. FP Supply'!AA21-('7. FP Supply'!AA28)</f>
        <v>162.16589799040776</v>
      </c>
      <c r="AB4" s="483">
        <f>'7. FP Supply'!AB21-('7. FP Supply'!AB28)</f>
        <v>161.38256465707443</v>
      </c>
      <c r="AC4" s="483">
        <f>'7. FP Supply'!AC21-('7. FP Supply'!AC28)</f>
        <v>160.59923132374109</v>
      </c>
      <c r="AD4" s="483">
        <f>'7. FP Supply'!AD21-('7. FP Supply'!AD28)</f>
        <v>159.81589799040776</v>
      </c>
      <c r="AE4" s="483">
        <f>'7. FP Supply'!AE21-('7. FP Supply'!AE28)</f>
        <v>159.03256465707443</v>
      </c>
      <c r="AF4" s="483">
        <f>'7. FP Supply'!AF21-('7. FP Supply'!AF28)</f>
        <v>158.2492313237411</v>
      </c>
      <c r="AG4" s="483">
        <f>'7. FP Supply'!AG21-('7. FP Supply'!AG28)</f>
        <v>157.46589799040777</v>
      </c>
      <c r="AH4" s="483">
        <f>'7. FP Supply'!AH21-('7. FP Supply'!AH28)</f>
        <v>156.68256465707441</v>
      </c>
      <c r="AI4" s="483">
        <f>'7. FP Supply'!AI21-('7. FP Supply'!AI28)</f>
        <v>155.89923132374111</v>
      </c>
      <c r="AJ4" s="712">
        <f>'7. FP Supply'!AJ21-('7. FP Supply'!AJ28)</f>
        <v>155.11589799040775</v>
      </c>
    </row>
    <row r="5" spans="1:43" x14ac:dyDescent="0.2">
      <c r="A5" s="177"/>
      <c r="B5" s="1034"/>
      <c r="C5" s="709" t="s">
        <v>76</v>
      </c>
      <c r="D5" s="710" t="s">
        <v>341</v>
      </c>
      <c r="E5" s="845" t="s">
        <v>732</v>
      </c>
      <c r="F5" s="711" t="s">
        <v>75</v>
      </c>
      <c r="G5" s="711">
        <v>2</v>
      </c>
      <c r="H5" s="692">
        <f>H4+('7. FP Supply'!H4+'7. FP Supply'!H8)-('7. FP Supply'!H13+'7. FP Supply'!H17)</f>
        <v>252.16589799040776</v>
      </c>
      <c r="I5" s="331">
        <f>I4+('7. FP Supply'!I4+'7. FP Supply'!I8)-('7. FP Supply'!I13+'7. FP Supply'!I17)</f>
        <v>249.03256465707443</v>
      </c>
      <c r="J5" s="331">
        <f>J4+('7. FP Supply'!J4+'7. FP Supply'!J8)-('7. FP Supply'!J13+'7. FP Supply'!J17)</f>
        <v>245.89923132374108</v>
      </c>
      <c r="K5" s="331">
        <f>K4+('7. FP Supply'!K4+'7. FP Supply'!K8)-('7. FP Supply'!K13+'7. FP Supply'!K17)</f>
        <v>242.76589799040775</v>
      </c>
      <c r="L5" s="483">
        <f>L4+('7. FP Supply'!L4+'7. FP Supply'!L8)-('7. FP Supply'!L13+'7. FP Supply'!L17)</f>
        <v>239.63256465707443</v>
      </c>
      <c r="M5" s="483">
        <f>M4+('7. FP Supply'!M4+'7. FP Supply'!M8)-('7. FP Supply'!M13+'7. FP Supply'!M17)</f>
        <v>236.4992313237411</v>
      </c>
      <c r="N5" s="483">
        <f>N4+('7. FP Supply'!N4+'7. FP Supply'!N8)-('7. FP Supply'!N13+'7. FP Supply'!N17)</f>
        <v>233.36589799040775</v>
      </c>
      <c r="O5" s="483">
        <f>O4+('7. FP Supply'!O4+'7. FP Supply'!O8)-('7. FP Supply'!O13+'7. FP Supply'!O17)</f>
        <v>230.23256465707442</v>
      </c>
      <c r="P5" s="483">
        <f>P4+('7. FP Supply'!P4+'7. FP Supply'!P8)-('7. FP Supply'!P13+'7. FP Supply'!P17)</f>
        <v>227.09923132374109</v>
      </c>
      <c r="Q5" s="483">
        <f>Q4+('7. FP Supply'!Q4+'7. FP Supply'!Q8)-('7. FP Supply'!Q13+'7. FP Supply'!Q17)</f>
        <v>223.96589799040777</v>
      </c>
      <c r="R5" s="483">
        <f>R4+('7. FP Supply'!R4+'7. FP Supply'!R8)-('7. FP Supply'!R13+'7. FP Supply'!R17)</f>
        <v>245.83256465707441</v>
      </c>
      <c r="S5" s="483">
        <f>S4+('7. FP Supply'!S4+'7. FP Supply'!S8)-('7. FP Supply'!S13+'7. FP Supply'!S17)</f>
        <v>242.69923132374109</v>
      </c>
      <c r="T5" s="483">
        <f>T4+('7. FP Supply'!T4+'7. FP Supply'!T8)-('7. FP Supply'!T13+'7. FP Supply'!T17)</f>
        <v>239.56589799040776</v>
      </c>
      <c r="U5" s="483">
        <f>U4+('7. FP Supply'!U4+'7. FP Supply'!U8)-('7. FP Supply'!U13+'7. FP Supply'!U17)</f>
        <v>236.43256465707441</v>
      </c>
      <c r="V5" s="483">
        <f>V4+('7. FP Supply'!V4+'7. FP Supply'!V8)-('7. FP Supply'!V13+'7. FP Supply'!V17)</f>
        <v>256.08256465707444</v>
      </c>
      <c r="W5" s="483">
        <f>W4+('7. FP Supply'!W4+'7. FP Supply'!W8)-('7. FP Supply'!W13+'7. FP Supply'!W17)</f>
        <v>255.29923132374108</v>
      </c>
      <c r="X5" s="483">
        <f>X4+('7. FP Supply'!X4+'7. FP Supply'!X8)-('7. FP Supply'!X13+'7. FP Supply'!X17)</f>
        <v>254.51589799040775</v>
      </c>
      <c r="Y5" s="483">
        <f>Y4+('7. FP Supply'!Y4+'7. FP Supply'!Y8)-('7. FP Supply'!Y13+'7. FP Supply'!Y17)</f>
        <v>253.73256465707442</v>
      </c>
      <c r="Z5" s="483">
        <f>Z4+('7. FP Supply'!Z4+'7. FP Supply'!Z8)-('7. FP Supply'!Z13+'7. FP Supply'!Z17)</f>
        <v>252.94923132374109</v>
      </c>
      <c r="AA5" s="483">
        <f>AA4+('7. FP Supply'!AA4+'7. FP Supply'!AA8)-('7. FP Supply'!AA13+'7. FP Supply'!AA17)</f>
        <v>247.16589799040776</v>
      </c>
      <c r="AB5" s="483">
        <f>AB4+('7. FP Supply'!AB4+'7. FP Supply'!AB8)-('7. FP Supply'!AB13+'7. FP Supply'!AB17)</f>
        <v>246.38256465707443</v>
      </c>
      <c r="AC5" s="483">
        <f>AC4+('7. FP Supply'!AC4+'7. FP Supply'!AC8)-('7. FP Supply'!AC13+'7. FP Supply'!AC17)</f>
        <v>245.59923132374109</v>
      </c>
      <c r="AD5" s="483">
        <f>AD4+('7. FP Supply'!AD4+'7. FP Supply'!AD8)-('7. FP Supply'!AD13+'7. FP Supply'!AD17)</f>
        <v>244.81589799040776</v>
      </c>
      <c r="AE5" s="483">
        <f>AE4+('7. FP Supply'!AE4+'7. FP Supply'!AE8)-('7. FP Supply'!AE13+'7. FP Supply'!AE17)</f>
        <v>244.03256465707443</v>
      </c>
      <c r="AF5" s="483">
        <f>AF4+('7. FP Supply'!AF4+'7. FP Supply'!AF8)-('7. FP Supply'!AF13+'7. FP Supply'!AF17)</f>
        <v>243.2492313237411</v>
      </c>
      <c r="AG5" s="483">
        <f>AG4+('7. FP Supply'!AG4+'7. FP Supply'!AG8)-('7. FP Supply'!AG13+'7. FP Supply'!AG17)</f>
        <v>242.46589799040777</v>
      </c>
      <c r="AH5" s="483">
        <f>AH4+('7. FP Supply'!AH4+'7. FP Supply'!AH8)-('7. FP Supply'!AH13+'7. FP Supply'!AH17)</f>
        <v>241.68256465707441</v>
      </c>
      <c r="AI5" s="483">
        <f>AI4+('7. FP Supply'!AI4+'7. FP Supply'!AI8)-('7. FP Supply'!AI13+'7. FP Supply'!AI17)</f>
        <v>240.89923132374111</v>
      </c>
      <c r="AJ5" s="712">
        <f>AJ4+('7. FP Supply'!AJ4+'7. FP Supply'!AJ8)-('7. FP Supply'!AJ13+'7. FP Supply'!AJ17)</f>
        <v>240.11589799040775</v>
      </c>
    </row>
    <row r="6" spans="1:43" x14ac:dyDescent="0.2">
      <c r="A6" s="177"/>
      <c r="B6" s="1034"/>
      <c r="C6" s="806" t="s">
        <v>733</v>
      </c>
      <c r="D6" s="807" t="s">
        <v>344</v>
      </c>
      <c r="E6" s="501" t="s">
        <v>124</v>
      </c>
      <c r="F6" s="866" t="s">
        <v>75</v>
      </c>
      <c r="G6" s="866">
        <v>2</v>
      </c>
      <c r="H6" s="692">
        <v>-1.3832299082860313E-10</v>
      </c>
      <c r="I6" s="331">
        <v>0.26919679416950737</v>
      </c>
      <c r="J6" s="331">
        <v>0.51673918317057332</v>
      </c>
      <c r="K6" s="331">
        <v>0.72483491197897598</v>
      </c>
      <c r="L6" s="470">
        <v>0.89182590375790916</v>
      </c>
      <c r="M6" s="470">
        <v>1.0424189754329525</v>
      </c>
      <c r="N6" s="470">
        <v>1.234357564079946</v>
      </c>
      <c r="O6" s="470">
        <v>1.3722815829041339</v>
      </c>
      <c r="P6" s="470">
        <v>1.589858170602932</v>
      </c>
      <c r="Q6" s="470">
        <v>1.2808846628483985</v>
      </c>
      <c r="R6" s="470">
        <v>1.3506431369636667</v>
      </c>
      <c r="S6" s="470">
        <v>1.5338914915361168</v>
      </c>
      <c r="T6" s="470">
        <v>1.7246460875079936</v>
      </c>
      <c r="U6" s="470">
        <v>1.8318155060246422</v>
      </c>
      <c r="V6" s="470">
        <v>2.0062117270469093</v>
      </c>
      <c r="W6" s="470">
        <v>1.9979333399867729</v>
      </c>
      <c r="X6" s="470">
        <v>2.0845083872811063</v>
      </c>
      <c r="Y6" s="470">
        <v>2.1213636678011984</v>
      </c>
      <c r="Z6" s="470">
        <v>2.0754748023647025</v>
      </c>
      <c r="AA6" s="470">
        <v>2.1453167267696114</v>
      </c>
      <c r="AB6" s="470">
        <v>2.2236183331039414</v>
      </c>
      <c r="AC6" s="470">
        <v>2.3817266907416594</v>
      </c>
      <c r="AD6" s="470">
        <v>2.3287257811994464</v>
      </c>
      <c r="AE6" s="470">
        <v>2.3825629242774404</v>
      </c>
      <c r="AF6" s="470">
        <v>2.4996595570107845</v>
      </c>
      <c r="AG6" s="470">
        <v>2.4111793517248929</v>
      </c>
      <c r="AH6" s="470">
        <v>2.5772238486165455</v>
      </c>
      <c r="AI6" s="470">
        <v>2.6036533383263687</v>
      </c>
      <c r="AJ6" s="487">
        <v>2.6370693570133397</v>
      </c>
      <c r="AK6" s="401"/>
      <c r="AL6" s="693"/>
      <c r="AM6" s="694"/>
      <c r="AN6" s="695"/>
      <c r="AO6" s="691"/>
    </row>
    <row r="7" spans="1:43" x14ac:dyDescent="0.2">
      <c r="A7" s="177"/>
      <c r="B7" s="1034"/>
      <c r="C7" s="806" t="s">
        <v>734</v>
      </c>
      <c r="D7" s="807" t="s">
        <v>346</v>
      </c>
      <c r="E7" s="501" t="s">
        <v>124</v>
      </c>
      <c r="F7" s="866" t="s">
        <v>75</v>
      </c>
      <c r="G7" s="866">
        <v>2</v>
      </c>
      <c r="H7" s="692">
        <v>7.9809097856872082</v>
      </c>
      <c r="I7" s="331">
        <v>7.444082242860051</v>
      </c>
      <c r="J7" s="331">
        <v>6.9830759461388352</v>
      </c>
      <c r="K7" s="331">
        <v>6.261814312936747</v>
      </c>
      <c r="L7" s="470">
        <v>5.9212699402717623</v>
      </c>
      <c r="M7" s="470">
        <v>5.281749716205689</v>
      </c>
      <c r="N7" s="470">
        <v>5.2043925890601361</v>
      </c>
      <c r="O7" s="470">
        <v>5.0377729660616959</v>
      </c>
      <c r="P7" s="470">
        <v>4.9602338523271818</v>
      </c>
      <c r="Q7" s="470">
        <v>3.370652686742261</v>
      </c>
      <c r="R7" s="470">
        <v>3.2379523920879487</v>
      </c>
      <c r="S7" s="470">
        <v>3.3837392549085288</v>
      </c>
      <c r="T7" s="470">
        <v>3.4604220462466753</v>
      </c>
      <c r="U7" s="470">
        <v>3.5086934425151952</v>
      </c>
      <c r="V7" s="470">
        <v>3.6870113591003753</v>
      </c>
      <c r="W7" s="470">
        <v>3.6192304590804509</v>
      </c>
      <c r="X7" s="470">
        <v>3.7871761898799505</v>
      </c>
      <c r="Y7" s="470">
        <v>3.8274738834287869</v>
      </c>
      <c r="Z7" s="470">
        <v>3.7318848641550186</v>
      </c>
      <c r="AA7" s="470">
        <v>3.9593374864961137</v>
      </c>
      <c r="AB7" s="470">
        <v>3.9913292787959196</v>
      </c>
      <c r="AC7" s="470">
        <v>4.2264851527272089</v>
      </c>
      <c r="AD7" s="470">
        <v>4.2089546370835738</v>
      </c>
      <c r="AE7" s="470">
        <v>4.4858646216564413</v>
      </c>
      <c r="AF7" s="470">
        <v>4.5072024818349261</v>
      </c>
      <c r="AG7" s="470">
        <v>4.2852170605755298</v>
      </c>
      <c r="AH7" s="470">
        <v>4.7219501258721799</v>
      </c>
      <c r="AI7" s="470">
        <v>4.7189859241351275</v>
      </c>
      <c r="AJ7" s="487">
        <v>4.9523801658817757</v>
      </c>
      <c r="AL7" s="693"/>
      <c r="AM7" s="694"/>
      <c r="AN7" s="695"/>
      <c r="AO7" s="691"/>
    </row>
    <row r="8" spans="1:43" x14ac:dyDescent="0.2">
      <c r="A8" s="177"/>
      <c r="B8" s="1034"/>
      <c r="C8" s="709" t="s">
        <v>98</v>
      </c>
      <c r="D8" s="710" t="s">
        <v>347</v>
      </c>
      <c r="E8" s="845" t="s">
        <v>735</v>
      </c>
      <c r="F8" s="711" t="s">
        <v>75</v>
      </c>
      <c r="G8" s="711">
        <v>2</v>
      </c>
      <c r="H8" s="692">
        <f t="shared" ref="H8:AJ8" si="0">H6+H7</f>
        <v>7.9809097855488851</v>
      </c>
      <c r="I8" s="331">
        <f t="shared" ref="I8:K8" si="1">I6+I7</f>
        <v>7.7132790370295581</v>
      </c>
      <c r="J8" s="331">
        <f t="shared" si="1"/>
        <v>7.4998151293094084</v>
      </c>
      <c r="K8" s="331">
        <f t="shared" si="1"/>
        <v>6.9866492249157233</v>
      </c>
      <c r="L8" s="483">
        <f t="shared" si="0"/>
        <v>6.8130958440296716</v>
      </c>
      <c r="M8" s="483">
        <f t="shared" si="0"/>
        <v>6.3241686916386417</v>
      </c>
      <c r="N8" s="483">
        <f t="shared" si="0"/>
        <v>6.4387501531400826</v>
      </c>
      <c r="O8" s="483">
        <f t="shared" si="0"/>
        <v>6.4100545489658298</v>
      </c>
      <c r="P8" s="483">
        <f t="shared" si="0"/>
        <v>6.5500920229301141</v>
      </c>
      <c r="Q8" s="483">
        <f t="shared" si="0"/>
        <v>4.6515373495906598</v>
      </c>
      <c r="R8" s="483">
        <f t="shared" si="0"/>
        <v>4.5885955290516156</v>
      </c>
      <c r="S8" s="483">
        <f t="shared" si="0"/>
        <v>4.9176307464446456</v>
      </c>
      <c r="T8" s="483">
        <f t="shared" si="0"/>
        <v>5.1850681337546689</v>
      </c>
      <c r="U8" s="483">
        <f t="shared" si="0"/>
        <v>5.3405089485398376</v>
      </c>
      <c r="V8" s="483">
        <f t="shared" si="0"/>
        <v>5.6932230861472846</v>
      </c>
      <c r="W8" s="483">
        <f t="shared" si="0"/>
        <v>5.6171637990672236</v>
      </c>
      <c r="X8" s="483">
        <f t="shared" si="0"/>
        <v>5.8716845771610569</v>
      </c>
      <c r="Y8" s="483">
        <f t="shared" si="0"/>
        <v>5.9488375512299854</v>
      </c>
      <c r="Z8" s="483">
        <f t="shared" si="0"/>
        <v>5.8073596665197211</v>
      </c>
      <c r="AA8" s="483">
        <f t="shared" si="0"/>
        <v>6.1046542132657251</v>
      </c>
      <c r="AB8" s="483">
        <f t="shared" si="0"/>
        <v>6.214947611899861</v>
      </c>
      <c r="AC8" s="483">
        <f t="shared" si="0"/>
        <v>6.6082118434688688</v>
      </c>
      <c r="AD8" s="483">
        <f t="shared" si="0"/>
        <v>6.5376804182830206</v>
      </c>
      <c r="AE8" s="483">
        <f t="shared" si="0"/>
        <v>6.8684275459338817</v>
      </c>
      <c r="AF8" s="483">
        <f t="shared" si="0"/>
        <v>7.0068620388457106</v>
      </c>
      <c r="AG8" s="483">
        <f t="shared" si="0"/>
        <v>6.6963964123004232</v>
      </c>
      <c r="AH8" s="483">
        <f t="shared" si="0"/>
        <v>7.2991739744887258</v>
      </c>
      <c r="AI8" s="483">
        <f t="shared" si="0"/>
        <v>7.3226392624614967</v>
      </c>
      <c r="AJ8" s="712">
        <f t="shared" si="0"/>
        <v>7.5894495228951158</v>
      </c>
    </row>
    <row r="9" spans="1:43" x14ac:dyDescent="0.2">
      <c r="A9" s="177"/>
      <c r="B9" s="1034"/>
      <c r="C9" s="709" t="s">
        <v>101</v>
      </c>
      <c r="D9" s="710" t="s">
        <v>349</v>
      </c>
      <c r="E9" s="845" t="s">
        <v>736</v>
      </c>
      <c r="F9" s="711" t="s">
        <v>75</v>
      </c>
      <c r="G9" s="711">
        <v>2</v>
      </c>
      <c r="H9" s="692">
        <f>H5-H3</f>
        <v>18.241086895952748</v>
      </c>
      <c r="I9" s="331">
        <f t="shared" ref="I9:K9" si="2">I5-I3</f>
        <v>15.176538469981722</v>
      </c>
      <c r="J9" s="331">
        <f t="shared" si="2"/>
        <v>12.148482247141914</v>
      </c>
      <c r="K9" s="331">
        <f t="shared" si="2"/>
        <v>10.692137103668955</v>
      </c>
      <c r="L9" s="483">
        <f>L5-L3</f>
        <v>9.6078237334648122</v>
      </c>
      <c r="M9" s="483">
        <f t="shared" ref="M9:AJ9" si="3">M5-M3</f>
        <v>8.0353794964809424</v>
      </c>
      <c r="N9" s="483">
        <f t="shared" si="3"/>
        <v>6.7677414043774036</v>
      </c>
      <c r="O9" s="483">
        <f t="shared" si="3"/>
        <v>6.8424723876141513</v>
      </c>
      <c r="P9" s="483">
        <f t="shared" si="3"/>
        <v>7.0586244974076635</v>
      </c>
      <c r="Q9" s="483">
        <f t="shared" si="3"/>
        <v>5.11728180495777</v>
      </c>
      <c r="R9" s="483">
        <f t="shared" si="3"/>
        <v>27.296572065804838</v>
      </c>
      <c r="S9" s="483">
        <f t="shared" si="3"/>
        <v>24.499729444949395</v>
      </c>
      <c r="T9" s="483">
        <f t="shared" si="3"/>
        <v>21.787947656594866</v>
      </c>
      <c r="U9" s="483">
        <f t="shared" si="3"/>
        <v>18.84208812819972</v>
      </c>
      <c r="V9" s="483">
        <f t="shared" si="3"/>
        <v>39.060106080205912</v>
      </c>
      <c r="W9" s="483">
        <f t="shared" si="3"/>
        <v>38.874295539909042</v>
      </c>
      <c r="X9" s="483">
        <f t="shared" si="3"/>
        <v>38.811654668887343</v>
      </c>
      <c r="Y9" s="483">
        <f t="shared" si="3"/>
        <v>38.460583098430988</v>
      </c>
      <c r="Z9" s="483">
        <f t="shared" si="3"/>
        <v>38.241979971713391</v>
      </c>
      <c r="AA9" s="483">
        <f t="shared" si="3"/>
        <v>32.450418021933558</v>
      </c>
      <c r="AB9" s="483">
        <f t="shared" si="3"/>
        <v>31.760874691725661</v>
      </c>
      <c r="AC9" s="483">
        <f t="shared" si="3"/>
        <v>30.896053436669433</v>
      </c>
      <c r="AD9" s="483">
        <f t="shared" si="3"/>
        <v>30.184767603518026</v>
      </c>
      <c r="AE9" s="483">
        <f t="shared" si="3"/>
        <v>29.46301578874548</v>
      </c>
      <c r="AF9" s="483">
        <f t="shared" si="3"/>
        <v>28.784441788543063</v>
      </c>
      <c r="AG9" s="483">
        <f t="shared" si="3"/>
        <v>27.590771467181156</v>
      </c>
      <c r="AH9" s="483">
        <f t="shared" si="3"/>
        <v>26.917572431699227</v>
      </c>
      <c r="AI9" s="483">
        <f t="shared" si="3"/>
        <v>26.107926804490063</v>
      </c>
      <c r="AJ9" s="712">
        <f t="shared" si="3"/>
        <v>25.656327809474334</v>
      </c>
    </row>
    <row r="10" spans="1:43" ht="15.75" thickBot="1" x14ac:dyDescent="0.25">
      <c r="A10" s="177"/>
      <c r="B10" s="1035"/>
      <c r="C10" s="722" t="s">
        <v>737</v>
      </c>
      <c r="D10" s="723" t="s">
        <v>352</v>
      </c>
      <c r="E10" s="937" t="s">
        <v>738</v>
      </c>
      <c r="F10" s="926" t="s">
        <v>75</v>
      </c>
      <c r="G10" s="926">
        <v>2</v>
      </c>
      <c r="H10" s="721">
        <f t="shared" ref="H10:AJ10" si="4">H9-H8</f>
        <v>10.260177110403863</v>
      </c>
      <c r="I10" s="286">
        <f t="shared" ref="I10:K10" si="5">I9-I8</f>
        <v>7.4632594329521638</v>
      </c>
      <c r="J10" s="286">
        <f t="shared" si="5"/>
        <v>4.6486671178325052</v>
      </c>
      <c r="K10" s="286">
        <f t="shared" si="5"/>
        <v>3.7054878787532317</v>
      </c>
      <c r="L10" s="490">
        <f>L9-L8</f>
        <v>2.7947278894351406</v>
      </c>
      <c r="M10" s="490">
        <f t="shared" si="4"/>
        <v>1.7112108048423007</v>
      </c>
      <c r="N10" s="490">
        <f t="shared" si="4"/>
        <v>0.32899125123732098</v>
      </c>
      <c r="O10" s="490">
        <f t="shared" si="4"/>
        <v>0.43241783864832151</v>
      </c>
      <c r="P10" s="490">
        <f t="shared" si="4"/>
        <v>0.50853247447754946</v>
      </c>
      <c r="Q10" s="490">
        <f t="shared" si="4"/>
        <v>0.46574445536711018</v>
      </c>
      <c r="R10" s="490">
        <f t="shared" si="4"/>
        <v>22.707976536753222</v>
      </c>
      <c r="S10" s="490">
        <f t="shared" si="4"/>
        <v>19.582098698504751</v>
      </c>
      <c r="T10" s="490">
        <f t="shared" si="4"/>
        <v>16.602879522840198</v>
      </c>
      <c r="U10" s="490">
        <f t="shared" si="4"/>
        <v>13.501579179659881</v>
      </c>
      <c r="V10" s="490">
        <f t="shared" si="4"/>
        <v>33.366882994058628</v>
      </c>
      <c r="W10" s="490">
        <f t="shared" si="4"/>
        <v>33.257131740841821</v>
      </c>
      <c r="X10" s="490">
        <f t="shared" si="4"/>
        <v>32.939970091726288</v>
      </c>
      <c r="Y10" s="490">
        <f t="shared" si="4"/>
        <v>32.511745547201002</v>
      </c>
      <c r="Z10" s="490">
        <f t="shared" si="4"/>
        <v>32.434620305193668</v>
      </c>
      <c r="AA10" s="490">
        <f t="shared" si="4"/>
        <v>26.345763808667833</v>
      </c>
      <c r="AB10" s="490">
        <f t="shared" si="4"/>
        <v>25.545927079825802</v>
      </c>
      <c r="AC10" s="490">
        <f t="shared" si="4"/>
        <v>24.287841593200564</v>
      </c>
      <c r="AD10" s="490">
        <f t="shared" si="4"/>
        <v>23.647087185235005</v>
      </c>
      <c r="AE10" s="490">
        <f t="shared" si="4"/>
        <v>22.594588242811597</v>
      </c>
      <c r="AF10" s="490">
        <f t="shared" si="4"/>
        <v>21.777579749697352</v>
      </c>
      <c r="AG10" s="490">
        <f t="shared" si="4"/>
        <v>20.894375054880733</v>
      </c>
      <c r="AH10" s="490">
        <f t="shared" si="4"/>
        <v>19.618398457210503</v>
      </c>
      <c r="AI10" s="490">
        <f t="shared" si="4"/>
        <v>18.785287542028566</v>
      </c>
      <c r="AJ10" s="484">
        <f t="shared" si="4"/>
        <v>18.066878286579218</v>
      </c>
    </row>
    <row r="11" spans="1:43" ht="15.75" x14ac:dyDescent="0.25">
      <c r="A11" s="177"/>
      <c r="B11" s="196"/>
      <c r="C11" s="174"/>
      <c r="D11" s="289"/>
      <c r="E11" s="290"/>
      <c r="F11" s="197"/>
      <c r="G11" s="197"/>
      <c r="H11" s="197"/>
      <c r="I11" s="200"/>
      <c r="J11" s="291"/>
      <c r="K11" s="292"/>
      <c r="L11" s="293"/>
      <c r="M11" s="29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3" ht="15.75" x14ac:dyDescent="0.25">
      <c r="A12" s="177"/>
      <c r="B12" s="196"/>
      <c r="C12" s="174"/>
      <c r="D12" s="295"/>
      <c r="E12" s="296"/>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3" ht="15.75" x14ac:dyDescent="0.25">
      <c r="A13" s="177"/>
      <c r="B13" s="196"/>
      <c r="C13" s="197"/>
      <c r="D13" s="289"/>
      <c r="E13" s="290"/>
      <c r="F13" s="197"/>
      <c r="G13" s="197"/>
      <c r="H13" s="197"/>
      <c r="I13" s="197"/>
      <c r="J13" s="197"/>
      <c r="K13" s="197"/>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3" ht="15.75" x14ac:dyDescent="0.25">
      <c r="A14" s="177"/>
      <c r="B14" s="196"/>
      <c r="C14" s="197"/>
      <c r="D14" s="297" t="str">
        <f>'TITLE PAGE'!B9</f>
        <v>Company:</v>
      </c>
      <c r="E14" s="159" t="str">
        <f>'TITLE PAGE'!D9</f>
        <v>Severn Trent Water</v>
      </c>
      <c r="F14" s="197"/>
      <c r="G14" s="197"/>
      <c r="H14" s="197"/>
      <c r="I14" s="197"/>
      <c r="J14" s="197"/>
      <c r="K14" s="197"/>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3" ht="15.75" x14ac:dyDescent="0.25">
      <c r="A15" s="177"/>
      <c r="B15" s="196"/>
      <c r="C15" s="197"/>
      <c r="D15" s="298" t="str">
        <f>'TITLE PAGE'!B10</f>
        <v>Resource Zone Name:</v>
      </c>
      <c r="E15" s="163" t="str">
        <f>'TITLE PAGE'!D10</f>
        <v>Nottinghamshire</v>
      </c>
      <c r="F15" s="197"/>
      <c r="G15" s="197"/>
      <c r="H15" s="197"/>
      <c r="I15" s="197"/>
      <c r="J15" s="197"/>
      <c r="K15" s="197"/>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3" ht="15.75" x14ac:dyDescent="0.25">
      <c r="A16" s="177"/>
      <c r="B16" s="196"/>
      <c r="C16" s="197"/>
      <c r="D16" s="298" t="str">
        <f>'TITLE PAGE'!B11</f>
        <v>Resource Zone Number:</v>
      </c>
      <c r="E16" s="165">
        <f>'TITLE PAGE'!D11</f>
        <v>8</v>
      </c>
      <c r="F16" s="197"/>
      <c r="G16" s="197"/>
      <c r="H16" s="197"/>
      <c r="I16" s="197"/>
      <c r="J16" s="197"/>
      <c r="K16" s="197"/>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7"/>
      <c r="B17" s="196"/>
      <c r="C17" s="197"/>
      <c r="D17" s="298" t="str">
        <f>'TITLE PAGE'!B12</f>
        <v xml:space="preserve">Planning Scenario Name:                                                                     </v>
      </c>
      <c r="E17" s="163" t="str">
        <f>'TITLE PAGE'!D12</f>
        <v>Dry Year Annual Average</v>
      </c>
      <c r="F17" s="197"/>
      <c r="G17" s="197"/>
      <c r="H17" s="197"/>
      <c r="I17" s="197"/>
      <c r="J17" s="197"/>
      <c r="K17" s="197"/>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7"/>
      <c r="B18" s="196"/>
      <c r="C18" s="197"/>
      <c r="D18" s="299" t="str">
        <f>'TITLE PAGE'!B13</f>
        <v xml:space="preserve">Chosen Level of Service:  </v>
      </c>
      <c r="E18" s="170" t="str">
        <f>'TITLE PAGE'!D13</f>
        <v>No more than 3 in 100 Temporary Use Bans</v>
      </c>
      <c r="F18" s="197"/>
      <c r="G18" s="197"/>
      <c r="H18" s="197"/>
      <c r="I18" s="197"/>
      <c r="J18" s="197"/>
      <c r="K18" s="197"/>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7"/>
      <c r="B19" s="196"/>
      <c r="C19" s="197"/>
      <c r="D19" s="289"/>
      <c r="E19" s="310"/>
      <c r="F19" s="197"/>
      <c r="G19" s="197"/>
      <c r="H19" s="197"/>
      <c r="I19" s="197"/>
      <c r="J19" s="197"/>
      <c r="K19" s="197"/>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sheetData>
  <sheetProtection algorithmName="SHA-512" hashValue="UPNR3ALZwiNc+Q3D7CZk5QxJxjZhw2MX0beBbp0GjpdZg1kllUIS97Y7u4q1kyqF0W0G05jz5r3NaoJ3Ol75sA==" saltValue="rAQMczOUiisIpxxCXGnOxw==" spinCount="100000" sheet="1" objects="1" scenarios="1" selectLockedCells="1" selectUnlockedCells="1"/>
  <mergeCells count="2">
    <mergeCell ref="B3:B10"/>
    <mergeCell ref="AP1:AQ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zoomScale="80" zoomScaleNormal="80" workbookViewId="0">
      <selection activeCell="J6" sqref="J6"/>
    </sheetView>
  </sheetViews>
  <sheetFormatPr defaultColWidth="8.88671875" defaultRowHeight="15" x14ac:dyDescent="0.2"/>
  <cols>
    <col min="1" max="1" width="2.109375" customWidth="1"/>
    <col min="2" max="2" width="13.88671875" customWidth="1"/>
    <col min="3" max="3" width="13" customWidth="1"/>
    <col min="4" max="4" width="39.88671875" bestFit="1" customWidth="1"/>
    <col min="5" max="6" width="13" customWidth="1"/>
    <col min="7" max="7" width="16.5546875" customWidth="1"/>
    <col min="8" max="12" width="12.109375" customWidth="1"/>
    <col min="13" max="13" width="11.109375" customWidth="1"/>
    <col min="14" max="14" width="17.44140625" customWidth="1"/>
    <col min="15" max="20" width="12.109375" customWidth="1"/>
    <col min="21" max="21" width="13.6640625" customWidth="1"/>
    <col min="22" max="22" width="13.44140625" customWidth="1"/>
    <col min="23" max="24" width="8.88671875" style="403"/>
    <col min="25" max="25" width="11.33203125" style="403" bestFit="1" customWidth="1"/>
    <col min="26" max="26" width="9.88671875" style="403" bestFit="1" customWidth="1"/>
    <col min="30" max="31" width="10.109375" bestFit="1" customWidth="1"/>
    <col min="247" max="247" width="2.109375" customWidth="1"/>
    <col min="248" max="248" width="13.88671875" customWidth="1"/>
    <col min="249" max="252" width="13" customWidth="1"/>
    <col min="253" max="253" width="16.5546875" customWidth="1"/>
    <col min="254" max="258" width="12.109375" customWidth="1"/>
    <col min="259" max="259" width="11.109375" customWidth="1"/>
    <col min="260" max="260" width="17.44140625" customWidth="1"/>
    <col min="261" max="266" width="12.109375" customWidth="1"/>
    <col min="267" max="267" width="13.6640625" customWidth="1"/>
    <col min="268" max="268" width="13.44140625" customWidth="1"/>
    <col min="503" max="503" width="2.109375" customWidth="1"/>
    <col min="504" max="504" width="13.88671875" customWidth="1"/>
    <col min="505" max="508" width="13" customWidth="1"/>
    <col min="509" max="509" width="16.5546875" customWidth="1"/>
    <col min="510" max="514" width="12.109375" customWidth="1"/>
    <col min="515" max="515" width="11.109375" customWidth="1"/>
    <col min="516" max="516" width="17.44140625" customWidth="1"/>
    <col min="517" max="522" width="12.109375" customWidth="1"/>
    <col min="523" max="523" width="13.6640625" customWidth="1"/>
    <col min="524" max="524" width="13.44140625" customWidth="1"/>
    <col min="759" max="759" width="2.109375" customWidth="1"/>
    <col min="760" max="760" width="13.88671875" customWidth="1"/>
    <col min="761" max="764" width="13" customWidth="1"/>
    <col min="765" max="765" width="16.5546875" customWidth="1"/>
    <col min="766" max="770" width="12.109375" customWidth="1"/>
    <col min="771" max="771" width="11.109375" customWidth="1"/>
    <col min="772" max="772" width="17.44140625" customWidth="1"/>
    <col min="773" max="778" width="12.109375" customWidth="1"/>
    <col min="779" max="779" width="13.6640625" customWidth="1"/>
    <col min="780" max="780" width="13.44140625" customWidth="1"/>
    <col min="1015" max="1015" width="2.109375" customWidth="1"/>
    <col min="1016" max="1016" width="13.88671875" customWidth="1"/>
    <col min="1017" max="1020" width="13" customWidth="1"/>
    <col min="1021" max="1021" width="16.5546875" customWidth="1"/>
    <col min="1022" max="1026" width="12.109375" customWidth="1"/>
    <col min="1027" max="1027" width="11.109375" customWidth="1"/>
    <col min="1028" max="1028" width="17.44140625" customWidth="1"/>
    <col min="1029" max="1034" width="12.109375" customWidth="1"/>
    <col min="1035" max="1035" width="13.6640625" customWidth="1"/>
    <col min="1036" max="1036" width="13.44140625" customWidth="1"/>
    <col min="1271" max="1271" width="2.109375" customWidth="1"/>
    <col min="1272" max="1272" width="13.88671875" customWidth="1"/>
    <col min="1273" max="1276" width="13" customWidth="1"/>
    <col min="1277" max="1277" width="16.5546875" customWidth="1"/>
    <col min="1278" max="1282" width="12.109375" customWidth="1"/>
    <col min="1283" max="1283" width="11.109375" customWidth="1"/>
    <col min="1284" max="1284" width="17.44140625" customWidth="1"/>
    <col min="1285" max="1290" width="12.109375" customWidth="1"/>
    <col min="1291" max="1291" width="13.6640625" customWidth="1"/>
    <col min="1292" max="1292" width="13.44140625" customWidth="1"/>
    <col min="1527" max="1527" width="2.109375" customWidth="1"/>
    <col min="1528" max="1528" width="13.88671875" customWidth="1"/>
    <col min="1529" max="1532" width="13" customWidth="1"/>
    <col min="1533" max="1533" width="16.5546875" customWidth="1"/>
    <col min="1534" max="1538" width="12.109375" customWidth="1"/>
    <col min="1539" max="1539" width="11.109375" customWidth="1"/>
    <col min="1540" max="1540" width="17.44140625" customWidth="1"/>
    <col min="1541" max="1546" width="12.109375" customWidth="1"/>
    <col min="1547" max="1547" width="13.6640625" customWidth="1"/>
    <col min="1548" max="1548" width="13.44140625" customWidth="1"/>
    <col min="1783" max="1783" width="2.109375" customWidth="1"/>
    <col min="1784" max="1784" width="13.88671875" customWidth="1"/>
    <col min="1785" max="1788" width="13" customWidth="1"/>
    <col min="1789" max="1789" width="16.5546875" customWidth="1"/>
    <col min="1790" max="1794" width="12.109375" customWidth="1"/>
    <col min="1795" max="1795" width="11.109375" customWidth="1"/>
    <col min="1796" max="1796" width="17.44140625" customWidth="1"/>
    <col min="1797" max="1802" width="12.109375" customWidth="1"/>
    <col min="1803" max="1803" width="13.6640625" customWidth="1"/>
    <col min="1804" max="1804" width="13.44140625" customWidth="1"/>
    <col min="2039" max="2039" width="2.109375" customWidth="1"/>
    <col min="2040" max="2040" width="13.88671875" customWidth="1"/>
    <col min="2041" max="2044" width="13" customWidth="1"/>
    <col min="2045" max="2045" width="16.5546875" customWidth="1"/>
    <col min="2046" max="2050" width="12.109375" customWidth="1"/>
    <col min="2051" max="2051" width="11.109375" customWidth="1"/>
    <col min="2052" max="2052" width="17.44140625" customWidth="1"/>
    <col min="2053" max="2058" width="12.109375" customWidth="1"/>
    <col min="2059" max="2059" width="13.6640625" customWidth="1"/>
    <col min="2060" max="2060" width="13.44140625" customWidth="1"/>
    <col min="2295" max="2295" width="2.109375" customWidth="1"/>
    <col min="2296" max="2296" width="13.88671875" customWidth="1"/>
    <col min="2297" max="2300" width="13" customWidth="1"/>
    <col min="2301" max="2301" width="16.5546875" customWidth="1"/>
    <col min="2302" max="2306" width="12.109375" customWidth="1"/>
    <col min="2307" max="2307" width="11.109375" customWidth="1"/>
    <col min="2308" max="2308" width="17.44140625" customWidth="1"/>
    <col min="2309" max="2314" width="12.109375" customWidth="1"/>
    <col min="2315" max="2315" width="13.6640625" customWidth="1"/>
    <col min="2316" max="2316" width="13.44140625" customWidth="1"/>
    <col min="2551" max="2551" width="2.109375" customWidth="1"/>
    <col min="2552" max="2552" width="13.88671875" customWidth="1"/>
    <col min="2553" max="2556" width="13" customWidth="1"/>
    <col min="2557" max="2557" width="16.5546875" customWidth="1"/>
    <col min="2558" max="2562" width="12.109375" customWidth="1"/>
    <col min="2563" max="2563" width="11.109375" customWidth="1"/>
    <col min="2564" max="2564" width="17.44140625" customWidth="1"/>
    <col min="2565" max="2570" width="12.109375" customWidth="1"/>
    <col min="2571" max="2571" width="13.6640625" customWidth="1"/>
    <col min="2572" max="2572" width="13.44140625" customWidth="1"/>
    <col min="2807" max="2807" width="2.109375" customWidth="1"/>
    <col min="2808" max="2808" width="13.88671875" customWidth="1"/>
    <col min="2809" max="2812" width="13" customWidth="1"/>
    <col min="2813" max="2813" width="16.5546875" customWidth="1"/>
    <col min="2814" max="2818" width="12.109375" customWidth="1"/>
    <col min="2819" max="2819" width="11.109375" customWidth="1"/>
    <col min="2820" max="2820" width="17.44140625" customWidth="1"/>
    <col min="2821" max="2826" width="12.109375" customWidth="1"/>
    <col min="2827" max="2827" width="13.6640625" customWidth="1"/>
    <col min="2828" max="2828" width="13.44140625" customWidth="1"/>
    <col min="3063" max="3063" width="2.109375" customWidth="1"/>
    <col min="3064" max="3064" width="13.88671875" customWidth="1"/>
    <col min="3065" max="3068" width="13" customWidth="1"/>
    <col min="3069" max="3069" width="16.5546875" customWidth="1"/>
    <col min="3070" max="3074" width="12.109375" customWidth="1"/>
    <col min="3075" max="3075" width="11.109375" customWidth="1"/>
    <col min="3076" max="3076" width="17.44140625" customWidth="1"/>
    <col min="3077" max="3082" width="12.109375" customWidth="1"/>
    <col min="3083" max="3083" width="13.6640625" customWidth="1"/>
    <col min="3084" max="3084" width="13.44140625" customWidth="1"/>
    <col min="3319" max="3319" width="2.109375" customWidth="1"/>
    <col min="3320" max="3320" width="13.88671875" customWidth="1"/>
    <col min="3321" max="3324" width="13" customWidth="1"/>
    <col min="3325" max="3325" width="16.5546875" customWidth="1"/>
    <col min="3326" max="3330" width="12.109375" customWidth="1"/>
    <col min="3331" max="3331" width="11.109375" customWidth="1"/>
    <col min="3332" max="3332" width="17.44140625" customWidth="1"/>
    <col min="3333" max="3338" width="12.109375" customWidth="1"/>
    <col min="3339" max="3339" width="13.6640625" customWidth="1"/>
    <col min="3340" max="3340" width="13.44140625" customWidth="1"/>
    <col min="3575" max="3575" width="2.109375" customWidth="1"/>
    <col min="3576" max="3576" width="13.88671875" customWidth="1"/>
    <col min="3577" max="3580" width="13" customWidth="1"/>
    <col min="3581" max="3581" width="16.5546875" customWidth="1"/>
    <col min="3582" max="3586" width="12.109375" customWidth="1"/>
    <col min="3587" max="3587" width="11.109375" customWidth="1"/>
    <col min="3588" max="3588" width="17.44140625" customWidth="1"/>
    <col min="3589" max="3594" width="12.109375" customWidth="1"/>
    <col min="3595" max="3595" width="13.6640625" customWidth="1"/>
    <col min="3596" max="3596" width="13.44140625" customWidth="1"/>
    <col min="3831" max="3831" width="2.109375" customWidth="1"/>
    <col min="3832" max="3832" width="13.88671875" customWidth="1"/>
    <col min="3833" max="3836" width="13" customWidth="1"/>
    <col min="3837" max="3837" width="16.5546875" customWidth="1"/>
    <col min="3838" max="3842" width="12.109375" customWidth="1"/>
    <col min="3843" max="3843" width="11.109375" customWidth="1"/>
    <col min="3844" max="3844" width="17.44140625" customWidth="1"/>
    <col min="3845" max="3850" width="12.109375" customWidth="1"/>
    <col min="3851" max="3851" width="13.6640625" customWidth="1"/>
    <col min="3852" max="3852" width="13.44140625" customWidth="1"/>
    <col min="4087" max="4087" width="2.109375" customWidth="1"/>
    <col min="4088" max="4088" width="13.88671875" customWidth="1"/>
    <col min="4089" max="4092" width="13" customWidth="1"/>
    <col min="4093" max="4093" width="16.5546875" customWidth="1"/>
    <col min="4094" max="4098" width="12.109375" customWidth="1"/>
    <col min="4099" max="4099" width="11.109375" customWidth="1"/>
    <col min="4100" max="4100" width="17.44140625" customWidth="1"/>
    <col min="4101" max="4106" width="12.109375" customWidth="1"/>
    <col min="4107" max="4107" width="13.6640625" customWidth="1"/>
    <col min="4108" max="4108" width="13.44140625" customWidth="1"/>
    <col min="4343" max="4343" width="2.109375" customWidth="1"/>
    <col min="4344" max="4344" width="13.88671875" customWidth="1"/>
    <col min="4345" max="4348" width="13" customWidth="1"/>
    <col min="4349" max="4349" width="16.5546875" customWidth="1"/>
    <col min="4350" max="4354" width="12.109375" customWidth="1"/>
    <col min="4355" max="4355" width="11.109375" customWidth="1"/>
    <col min="4356" max="4356" width="17.44140625" customWidth="1"/>
    <col min="4357" max="4362" width="12.109375" customWidth="1"/>
    <col min="4363" max="4363" width="13.6640625" customWidth="1"/>
    <col min="4364" max="4364" width="13.44140625" customWidth="1"/>
    <col min="4599" max="4599" width="2.109375" customWidth="1"/>
    <col min="4600" max="4600" width="13.88671875" customWidth="1"/>
    <col min="4601" max="4604" width="13" customWidth="1"/>
    <col min="4605" max="4605" width="16.5546875" customWidth="1"/>
    <col min="4606" max="4610" width="12.109375" customWidth="1"/>
    <col min="4611" max="4611" width="11.109375" customWidth="1"/>
    <col min="4612" max="4612" width="17.44140625" customWidth="1"/>
    <col min="4613" max="4618" width="12.109375" customWidth="1"/>
    <col min="4619" max="4619" width="13.6640625" customWidth="1"/>
    <col min="4620" max="4620" width="13.44140625" customWidth="1"/>
    <col min="4855" max="4855" width="2.109375" customWidth="1"/>
    <col min="4856" max="4856" width="13.88671875" customWidth="1"/>
    <col min="4857" max="4860" width="13" customWidth="1"/>
    <col min="4861" max="4861" width="16.5546875" customWidth="1"/>
    <col min="4862" max="4866" width="12.109375" customWidth="1"/>
    <col min="4867" max="4867" width="11.109375" customWidth="1"/>
    <col min="4868" max="4868" width="17.44140625" customWidth="1"/>
    <col min="4869" max="4874" width="12.109375" customWidth="1"/>
    <col min="4875" max="4875" width="13.6640625" customWidth="1"/>
    <col min="4876" max="4876" width="13.44140625" customWidth="1"/>
    <col min="5111" max="5111" width="2.109375" customWidth="1"/>
    <col min="5112" max="5112" width="13.88671875" customWidth="1"/>
    <col min="5113" max="5116" width="13" customWidth="1"/>
    <col min="5117" max="5117" width="16.5546875" customWidth="1"/>
    <col min="5118" max="5122" width="12.109375" customWidth="1"/>
    <col min="5123" max="5123" width="11.109375" customWidth="1"/>
    <col min="5124" max="5124" width="17.44140625" customWidth="1"/>
    <col min="5125" max="5130" width="12.109375" customWidth="1"/>
    <col min="5131" max="5131" width="13.6640625" customWidth="1"/>
    <col min="5132" max="5132" width="13.44140625" customWidth="1"/>
    <col min="5367" max="5367" width="2.109375" customWidth="1"/>
    <col min="5368" max="5368" width="13.88671875" customWidth="1"/>
    <col min="5369" max="5372" width="13" customWidth="1"/>
    <col min="5373" max="5373" width="16.5546875" customWidth="1"/>
    <col min="5374" max="5378" width="12.109375" customWidth="1"/>
    <col min="5379" max="5379" width="11.109375" customWidth="1"/>
    <col min="5380" max="5380" width="17.44140625" customWidth="1"/>
    <col min="5381" max="5386" width="12.109375" customWidth="1"/>
    <col min="5387" max="5387" width="13.6640625" customWidth="1"/>
    <col min="5388" max="5388" width="13.44140625" customWidth="1"/>
    <col min="5623" max="5623" width="2.109375" customWidth="1"/>
    <col min="5624" max="5624" width="13.88671875" customWidth="1"/>
    <col min="5625" max="5628" width="13" customWidth="1"/>
    <col min="5629" max="5629" width="16.5546875" customWidth="1"/>
    <col min="5630" max="5634" width="12.109375" customWidth="1"/>
    <col min="5635" max="5635" width="11.109375" customWidth="1"/>
    <col min="5636" max="5636" width="17.44140625" customWidth="1"/>
    <col min="5637" max="5642" width="12.109375" customWidth="1"/>
    <col min="5643" max="5643" width="13.6640625" customWidth="1"/>
    <col min="5644" max="5644" width="13.44140625" customWidth="1"/>
    <col min="5879" max="5879" width="2.109375" customWidth="1"/>
    <col min="5880" max="5880" width="13.88671875" customWidth="1"/>
    <col min="5881" max="5884" width="13" customWidth="1"/>
    <col min="5885" max="5885" width="16.5546875" customWidth="1"/>
    <col min="5886" max="5890" width="12.109375" customWidth="1"/>
    <col min="5891" max="5891" width="11.109375" customWidth="1"/>
    <col min="5892" max="5892" width="17.44140625" customWidth="1"/>
    <col min="5893" max="5898" width="12.109375" customWidth="1"/>
    <col min="5899" max="5899" width="13.6640625" customWidth="1"/>
    <col min="5900" max="5900" width="13.44140625" customWidth="1"/>
    <col min="6135" max="6135" width="2.109375" customWidth="1"/>
    <col min="6136" max="6136" width="13.88671875" customWidth="1"/>
    <col min="6137" max="6140" width="13" customWidth="1"/>
    <col min="6141" max="6141" width="16.5546875" customWidth="1"/>
    <col min="6142" max="6146" width="12.109375" customWidth="1"/>
    <col min="6147" max="6147" width="11.109375" customWidth="1"/>
    <col min="6148" max="6148" width="17.44140625" customWidth="1"/>
    <col min="6149" max="6154" width="12.109375" customWidth="1"/>
    <col min="6155" max="6155" width="13.6640625" customWidth="1"/>
    <col min="6156" max="6156" width="13.44140625" customWidth="1"/>
    <col min="6391" max="6391" width="2.109375" customWidth="1"/>
    <col min="6392" max="6392" width="13.88671875" customWidth="1"/>
    <col min="6393" max="6396" width="13" customWidth="1"/>
    <col min="6397" max="6397" width="16.5546875" customWidth="1"/>
    <col min="6398" max="6402" width="12.109375" customWidth="1"/>
    <col min="6403" max="6403" width="11.109375" customWidth="1"/>
    <col min="6404" max="6404" width="17.44140625" customWidth="1"/>
    <col min="6405" max="6410" width="12.109375" customWidth="1"/>
    <col min="6411" max="6411" width="13.6640625" customWidth="1"/>
    <col min="6412" max="6412" width="13.44140625" customWidth="1"/>
    <col min="6647" max="6647" width="2.109375" customWidth="1"/>
    <col min="6648" max="6648" width="13.88671875" customWidth="1"/>
    <col min="6649" max="6652" width="13" customWidth="1"/>
    <col min="6653" max="6653" width="16.5546875" customWidth="1"/>
    <col min="6654" max="6658" width="12.109375" customWidth="1"/>
    <col min="6659" max="6659" width="11.109375" customWidth="1"/>
    <col min="6660" max="6660" width="17.44140625" customWidth="1"/>
    <col min="6661" max="6666" width="12.109375" customWidth="1"/>
    <col min="6667" max="6667" width="13.6640625" customWidth="1"/>
    <col min="6668" max="6668" width="13.44140625" customWidth="1"/>
    <col min="6903" max="6903" width="2.109375" customWidth="1"/>
    <col min="6904" max="6904" width="13.88671875" customWidth="1"/>
    <col min="6905" max="6908" width="13" customWidth="1"/>
    <col min="6909" max="6909" width="16.5546875" customWidth="1"/>
    <col min="6910" max="6914" width="12.109375" customWidth="1"/>
    <col min="6915" max="6915" width="11.109375" customWidth="1"/>
    <col min="6916" max="6916" width="17.44140625" customWidth="1"/>
    <col min="6917" max="6922" width="12.109375" customWidth="1"/>
    <col min="6923" max="6923" width="13.6640625" customWidth="1"/>
    <col min="6924" max="6924" width="13.44140625" customWidth="1"/>
    <col min="7159" max="7159" width="2.109375" customWidth="1"/>
    <col min="7160" max="7160" width="13.88671875" customWidth="1"/>
    <col min="7161" max="7164" width="13" customWidth="1"/>
    <col min="7165" max="7165" width="16.5546875" customWidth="1"/>
    <col min="7166" max="7170" width="12.109375" customWidth="1"/>
    <col min="7171" max="7171" width="11.109375" customWidth="1"/>
    <col min="7172" max="7172" width="17.44140625" customWidth="1"/>
    <col min="7173" max="7178" width="12.109375" customWidth="1"/>
    <col min="7179" max="7179" width="13.6640625" customWidth="1"/>
    <col min="7180" max="7180" width="13.44140625" customWidth="1"/>
    <col min="7415" max="7415" width="2.109375" customWidth="1"/>
    <col min="7416" max="7416" width="13.88671875" customWidth="1"/>
    <col min="7417" max="7420" width="13" customWidth="1"/>
    <col min="7421" max="7421" width="16.5546875" customWidth="1"/>
    <col min="7422" max="7426" width="12.109375" customWidth="1"/>
    <col min="7427" max="7427" width="11.109375" customWidth="1"/>
    <col min="7428" max="7428" width="17.44140625" customWidth="1"/>
    <col min="7429" max="7434" width="12.109375" customWidth="1"/>
    <col min="7435" max="7435" width="13.6640625" customWidth="1"/>
    <col min="7436" max="7436" width="13.44140625" customWidth="1"/>
    <col min="7671" max="7671" width="2.109375" customWidth="1"/>
    <col min="7672" max="7672" width="13.88671875" customWidth="1"/>
    <col min="7673" max="7676" width="13" customWidth="1"/>
    <col min="7677" max="7677" width="16.5546875" customWidth="1"/>
    <col min="7678" max="7682" width="12.109375" customWidth="1"/>
    <col min="7683" max="7683" width="11.109375" customWidth="1"/>
    <col min="7684" max="7684" width="17.44140625" customWidth="1"/>
    <col min="7685" max="7690" width="12.109375" customWidth="1"/>
    <col min="7691" max="7691" width="13.6640625" customWidth="1"/>
    <col min="7692" max="7692" width="13.44140625" customWidth="1"/>
    <col min="7927" max="7927" width="2.109375" customWidth="1"/>
    <col min="7928" max="7928" width="13.88671875" customWidth="1"/>
    <col min="7929" max="7932" width="13" customWidth="1"/>
    <col min="7933" max="7933" width="16.5546875" customWidth="1"/>
    <col min="7934" max="7938" width="12.109375" customWidth="1"/>
    <col min="7939" max="7939" width="11.109375" customWidth="1"/>
    <col min="7940" max="7940" width="17.44140625" customWidth="1"/>
    <col min="7941" max="7946" width="12.109375" customWidth="1"/>
    <col min="7947" max="7947" width="13.6640625" customWidth="1"/>
    <col min="7948" max="7948" width="13.44140625" customWidth="1"/>
    <col min="8183" max="8183" width="2.109375" customWidth="1"/>
    <col min="8184" max="8184" width="13.88671875" customWidth="1"/>
    <col min="8185" max="8188" width="13" customWidth="1"/>
    <col min="8189" max="8189" width="16.5546875" customWidth="1"/>
    <col min="8190" max="8194" width="12.109375" customWidth="1"/>
    <col min="8195" max="8195" width="11.109375" customWidth="1"/>
    <col min="8196" max="8196" width="17.44140625" customWidth="1"/>
    <col min="8197" max="8202" width="12.109375" customWidth="1"/>
    <col min="8203" max="8203" width="13.6640625" customWidth="1"/>
    <col min="8204" max="8204" width="13.44140625" customWidth="1"/>
    <col min="8439" max="8439" width="2.109375" customWidth="1"/>
    <col min="8440" max="8440" width="13.88671875" customWidth="1"/>
    <col min="8441" max="8444" width="13" customWidth="1"/>
    <col min="8445" max="8445" width="16.5546875" customWidth="1"/>
    <col min="8446" max="8450" width="12.109375" customWidth="1"/>
    <col min="8451" max="8451" width="11.109375" customWidth="1"/>
    <col min="8452" max="8452" width="17.44140625" customWidth="1"/>
    <col min="8453" max="8458" width="12.109375" customWidth="1"/>
    <col min="8459" max="8459" width="13.6640625" customWidth="1"/>
    <col min="8460" max="8460" width="13.44140625" customWidth="1"/>
    <col min="8695" max="8695" width="2.109375" customWidth="1"/>
    <col min="8696" max="8696" width="13.88671875" customWidth="1"/>
    <col min="8697" max="8700" width="13" customWidth="1"/>
    <col min="8701" max="8701" width="16.5546875" customWidth="1"/>
    <col min="8702" max="8706" width="12.109375" customWidth="1"/>
    <col min="8707" max="8707" width="11.109375" customWidth="1"/>
    <col min="8708" max="8708" width="17.44140625" customWidth="1"/>
    <col min="8709" max="8714" width="12.109375" customWidth="1"/>
    <col min="8715" max="8715" width="13.6640625" customWidth="1"/>
    <col min="8716" max="8716" width="13.44140625" customWidth="1"/>
    <col min="8951" max="8951" width="2.109375" customWidth="1"/>
    <col min="8952" max="8952" width="13.88671875" customWidth="1"/>
    <col min="8953" max="8956" width="13" customWidth="1"/>
    <col min="8957" max="8957" width="16.5546875" customWidth="1"/>
    <col min="8958" max="8962" width="12.109375" customWidth="1"/>
    <col min="8963" max="8963" width="11.109375" customWidth="1"/>
    <col min="8964" max="8964" width="17.44140625" customWidth="1"/>
    <col min="8965" max="8970" width="12.109375" customWidth="1"/>
    <col min="8971" max="8971" width="13.6640625" customWidth="1"/>
    <col min="8972" max="8972" width="13.44140625" customWidth="1"/>
    <col min="9207" max="9207" width="2.109375" customWidth="1"/>
    <col min="9208" max="9208" width="13.88671875" customWidth="1"/>
    <col min="9209" max="9212" width="13" customWidth="1"/>
    <col min="9213" max="9213" width="16.5546875" customWidth="1"/>
    <col min="9214" max="9218" width="12.109375" customWidth="1"/>
    <col min="9219" max="9219" width="11.109375" customWidth="1"/>
    <col min="9220" max="9220" width="17.44140625" customWidth="1"/>
    <col min="9221" max="9226" width="12.109375" customWidth="1"/>
    <col min="9227" max="9227" width="13.6640625" customWidth="1"/>
    <col min="9228" max="9228" width="13.44140625" customWidth="1"/>
    <col min="9463" max="9463" width="2.109375" customWidth="1"/>
    <col min="9464" max="9464" width="13.88671875" customWidth="1"/>
    <col min="9465" max="9468" width="13" customWidth="1"/>
    <col min="9469" max="9469" width="16.5546875" customWidth="1"/>
    <col min="9470" max="9474" width="12.109375" customWidth="1"/>
    <col min="9475" max="9475" width="11.109375" customWidth="1"/>
    <col min="9476" max="9476" width="17.44140625" customWidth="1"/>
    <col min="9477" max="9482" width="12.109375" customWidth="1"/>
    <col min="9483" max="9483" width="13.6640625" customWidth="1"/>
    <col min="9484" max="9484" width="13.44140625" customWidth="1"/>
    <col min="9719" max="9719" width="2.109375" customWidth="1"/>
    <col min="9720" max="9720" width="13.88671875" customWidth="1"/>
    <col min="9721" max="9724" width="13" customWidth="1"/>
    <col min="9725" max="9725" width="16.5546875" customWidth="1"/>
    <col min="9726" max="9730" width="12.109375" customWidth="1"/>
    <col min="9731" max="9731" width="11.109375" customWidth="1"/>
    <col min="9732" max="9732" width="17.44140625" customWidth="1"/>
    <col min="9733" max="9738" width="12.109375" customWidth="1"/>
    <col min="9739" max="9739" width="13.6640625" customWidth="1"/>
    <col min="9740" max="9740" width="13.44140625" customWidth="1"/>
    <col min="9975" max="9975" width="2.109375" customWidth="1"/>
    <col min="9976" max="9976" width="13.88671875" customWidth="1"/>
    <col min="9977" max="9980" width="13" customWidth="1"/>
    <col min="9981" max="9981" width="16.5546875" customWidth="1"/>
    <col min="9982" max="9986" width="12.109375" customWidth="1"/>
    <col min="9987" max="9987" width="11.109375" customWidth="1"/>
    <col min="9988" max="9988" width="17.44140625" customWidth="1"/>
    <col min="9989" max="9994" width="12.109375" customWidth="1"/>
    <col min="9995" max="9995" width="13.6640625" customWidth="1"/>
    <col min="9996" max="9996" width="13.44140625" customWidth="1"/>
    <col min="10231" max="10231" width="2.109375" customWidth="1"/>
    <col min="10232" max="10232" width="13.88671875" customWidth="1"/>
    <col min="10233" max="10236" width="13" customWidth="1"/>
    <col min="10237" max="10237" width="16.5546875" customWidth="1"/>
    <col min="10238" max="10242" width="12.109375" customWidth="1"/>
    <col min="10243" max="10243" width="11.109375" customWidth="1"/>
    <col min="10244" max="10244" width="17.44140625" customWidth="1"/>
    <col min="10245" max="10250" width="12.109375" customWidth="1"/>
    <col min="10251" max="10251" width="13.6640625" customWidth="1"/>
    <col min="10252" max="10252" width="13.44140625" customWidth="1"/>
    <col min="10487" max="10487" width="2.109375" customWidth="1"/>
    <col min="10488" max="10488" width="13.88671875" customWidth="1"/>
    <col min="10489" max="10492" width="13" customWidth="1"/>
    <col min="10493" max="10493" width="16.5546875" customWidth="1"/>
    <col min="10494" max="10498" width="12.109375" customWidth="1"/>
    <col min="10499" max="10499" width="11.109375" customWidth="1"/>
    <col min="10500" max="10500" width="17.44140625" customWidth="1"/>
    <col min="10501" max="10506" width="12.109375" customWidth="1"/>
    <col min="10507" max="10507" width="13.6640625" customWidth="1"/>
    <col min="10508" max="10508" width="13.44140625" customWidth="1"/>
    <col min="10743" max="10743" width="2.109375" customWidth="1"/>
    <col min="10744" max="10744" width="13.88671875" customWidth="1"/>
    <col min="10745" max="10748" width="13" customWidth="1"/>
    <col min="10749" max="10749" width="16.5546875" customWidth="1"/>
    <col min="10750" max="10754" width="12.109375" customWidth="1"/>
    <col min="10755" max="10755" width="11.109375" customWidth="1"/>
    <col min="10756" max="10756" width="17.44140625" customWidth="1"/>
    <col min="10757" max="10762" width="12.109375" customWidth="1"/>
    <col min="10763" max="10763" width="13.6640625" customWidth="1"/>
    <col min="10764" max="10764" width="13.44140625" customWidth="1"/>
    <col min="10999" max="10999" width="2.109375" customWidth="1"/>
    <col min="11000" max="11000" width="13.88671875" customWidth="1"/>
    <col min="11001" max="11004" width="13" customWidth="1"/>
    <col min="11005" max="11005" width="16.5546875" customWidth="1"/>
    <col min="11006" max="11010" width="12.109375" customWidth="1"/>
    <col min="11011" max="11011" width="11.109375" customWidth="1"/>
    <col min="11012" max="11012" width="17.44140625" customWidth="1"/>
    <col min="11013" max="11018" width="12.109375" customWidth="1"/>
    <col min="11019" max="11019" width="13.6640625" customWidth="1"/>
    <col min="11020" max="11020" width="13.44140625" customWidth="1"/>
    <col min="11255" max="11255" width="2.109375" customWidth="1"/>
    <col min="11256" max="11256" width="13.88671875" customWidth="1"/>
    <col min="11257" max="11260" width="13" customWidth="1"/>
    <col min="11261" max="11261" width="16.5546875" customWidth="1"/>
    <col min="11262" max="11266" width="12.109375" customWidth="1"/>
    <col min="11267" max="11267" width="11.109375" customWidth="1"/>
    <col min="11268" max="11268" width="17.44140625" customWidth="1"/>
    <col min="11269" max="11274" width="12.109375" customWidth="1"/>
    <col min="11275" max="11275" width="13.6640625" customWidth="1"/>
    <col min="11276" max="11276" width="13.44140625" customWidth="1"/>
    <col min="11511" max="11511" width="2.109375" customWidth="1"/>
    <col min="11512" max="11512" width="13.88671875" customWidth="1"/>
    <col min="11513" max="11516" width="13" customWidth="1"/>
    <col min="11517" max="11517" width="16.5546875" customWidth="1"/>
    <col min="11518" max="11522" width="12.109375" customWidth="1"/>
    <col min="11523" max="11523" width="11.109375" customWidth="1"/>
    <col min="11524" max="11524" width="17.44140625" customWidth="1"/>
    <col min="11525" max="11530" width="12.109375" customWidth="1"/>
    <col min="11531" max="11531" width="13.6640625" customWidth="1"/>
    <col min="11532" max="11532" width="13.44140625" customWidth="1"/>
    <col min="11767" max="11767" width="2.109375" customWidth="1"/>
    <col min="11768" max="11768" width="13.88671875" customWidth="1"/>
    <col min="11769" max="11772" width="13" customWidth="1"/>
    <col min="11773" max="11773" width="16.5546875" customWidth="1"/>
    <col min="11774" max="11778" width="12.109375" customWidth="1"/>
    <col min="11779" max="11779" width="11.109375" customWidth="1"/>
    <col min="11780" max="11780" width="17.44140625" customWidth="1"/>
    <col min="11781" max="11786" width="12.109375" customWidth="1"/>
    <col min="11787" max="11787" width="13.6640625" customWidth="1"/>
    <col min="11788" max="11788" width="13.44140625" customWidth="1"/>
    <col min="12023" max="12023" width="2.109375" customWidth="1"/>
    <col min="12024" max="12024" width="13.88671875" customWidth="1"/>
    <col min="12025" max="12028" width="13" customWidth="1"/>
    <col min="12029" max="12029" width="16.5546875" customWidth="1"/>
    <col min="12030" max="12034" width="12.109375" customWidth="1"/>
    <col min="12035" max="12035" width="11.109375" customWidth="1"/>
    <col min="12036" max="12036" width="17.44140625" customWidth="1"/>
    <col min="12037" max="12042" width="12.109375" customWidth="1"/>
    <col min="12043" max="12043" width="13.6640625" customWidth="1"/>
    <col min="12044" max="12044" width="13.44140625" customWidth="1"/>
    <col min="12279" max="12279" width="2.109375" customWidth="1"/>
    <col min="12280" max="12280" width="13.88671875" customWidth="1"/>
    <col min="12281" max="12284" width="13" customWidth="1"/>
    <col min="12285" max="12285" width="16.5546875" customWidth="1"/>
    <col min="12286" max="12290" width="12.109375" customWidth="1"/>
    <col min="12291" max="12291" width="11.109375" customWidth="1"/>
    <col min="12292" max="12292" width="17.44140625" customWidth="1"/>
    <col min="12293" max="12298" width="12.109375" customWidth="1"/>
    <col min="12299" max="12299" width="13.6640625" customWidth="1"/>
    <col min="12300" max="12300" width="13.44140625" customWidth="1"/>
    <col min="12535" max="12535" width="2.109375" customWidth="1"/>
    <col min="12536" max="12536" width="13.88671875" customWidth="1"/>
    <col min="12537" max="12540" width="13" customWidth="1"/>
    <col min="12541" max="12541" width="16.5546875" customWidth="1"/>
    <col min="12542" max="12546" width="12.109375" customWidth="1"/>
    <col min="12547" max="12547" width="11.109375" customWidth="1"/>
    <col min="12548" max="12548" width="17.44140625" customWidth="1"/>
    <col min="12549" max="12554" width="12.109375" customWidth="1"/>
    <col min="12555" max="12555" width="13.6640625" customWidth="1"/>
    <col min="12556" max="12556" width="13.44140625" customWidth="1"/>
    <col min="12791" max="12791" width="2.109375" customWidth="1"/>
    <col min="12792" max="12792" width="13.88671875" customWidth="1"/>
    <col min="12793" max="12796" width="13" customWidth="1"/>
    <col min="12797" max="12797" width="16.5546875" customWidth="1"/>
    <col min="12798" max="12802" width="12.109375" customWidth="1"/>
    <col min="12803" max="12803" width="11.109375" customWidth="1"/>
    <col min="12804" max="12804" width="17.44140625" customWidth="1"/>
    <col min="12805" max="12810" width="12.109375" customWidth="1"/>
    <col min="12811" max="12811" width="13.6640625" customWidth="1"/>
    <col min="12812" max="12812" width="13.44140625" customWidth="1"/>
    <col min="13047" max="13047" width="2.109375" customWidth="1"/>
    <col min="13048" max="13048" width="13.88671875" customWidth="1"/>
    <col min="13049" max="13052" width="13" customWidth="1"/>
    <col min="13053" max="13053" width="16.5546875" customWidth="1"/>
    <col min="13054" max="13058" width="12.109375" customWidth="1"/>
    <col min="13059" max="13059" width="11.109375" customWidth="1"/>
    <col min="13060" max="13060" width="17.44140625" customWidth="1"/>
    <col min="13061" max="13066" width="12.109375" customWidth="1"/>
    <col min="13067" max="13067" width="13.6640625" customWidth="1"/>
    <col min="13068" max="13068" width="13.44140625" customWidth="1"/>
    <col min="13303" max="13303" width="2.109375" customWidth="1"/>
    <col min="13304" max="13304" width="13.88671875" customWidth="1"/>
    <col min="13305" max="13308" width="13" customWidth="1"/>
    <col min="13309" max="13309" width="16.5546875" customWidth="1"/>
    <col min="13310" max="13314" width="12.109375" customWidth="1"/>
    <col min="13315" max="13315" width="11.109375" customWidth="1"/>
    <col min="13316" max="13316" width="17.44140625" customWidth="1"/>
    <col min="13317" max="13322" width="12.109375" customWidth="1"/>
    <col min="13323" max="13323" width="13.6640625" customWidth="1"/>
    <col min="13324" max="13324" width="13.44140625" customWidth="1"/>
    <col min="13559" max="13559" width="2.109375" customWidth="1"/>
    <col min="13560" max="13560" width="13.88671875" customWidth="1"/>
    <col min="13561" max="13564" width="13" customWidth="1"/>
    <col min="13565" max="13565" width="16.5546875" customWidth="1"/>
    <col min="13566" max="13570" width="12.109375" customWidth="1"/>
    <col min="13571" max="13571" width="11.109375" customWidth="1"/>
    <col min="13572" max="13572" width="17.44140625" customWidth="1"/>
    <col min="13573" max="13578" width="12.109375" customWidth="1"/>
    <col min="13579" max="13579" width="13.6640625" customWidth="1"/>
    <col min="13580" max="13580" width="13.44140625" customWidth="1"/>
    <col min="13815" max="13815" width="2.109375" customWidth="1"/>
    <col min="13816" max="13816" width="13.88671875" customWidth="1"/>
    <col min="13817" max="13820" width="13" customWidth="1"/>
    <col min="13821" max="13821" width="16.5546875" customWidth="1"/>
    <col min="13822" max="13826" width="12.109375" customWidth="1"/>
    <col min="13827" max="13827" width="11.109375" customWidth="1"/>
    <col min="13828" max="13828" width="17.44140625" customWidth="1"/>
    <col min="13829" max="13834" width="12.109375" customWidth="1"/>
    <col min="13835" max="13835" width="13.6640625" customWidth="1"/>
    <col min="13836" max="13836" width="13.44140625" customWidth="1"/>
    <col min="14071" max="14071" width="2.109375" customWidth="1"/>
    <col min="14072" max="14072" width="13.88671875" customWidth="1"/>
    <col min="14073" max="14076" width="13" customWidth="1"/>
    <col min="14077" max="14077" width="16.5546875" customWidth="1"/>
    <col min="14078" max="14082" width="12.109375" customWidth="1"/>
    <col min="14083" max="14083" width="11.109375" customWidth="1"/>
    <col min="14084" max="14084" width="17.44140625" customWidth="1"/>
    <col min="14085" max="14090" width="12.109375" customWidth="1"/>
    <col min="14091" max="14091" width="13.6640625" customWidth="1"/>
    <col min="14092" max="14092" width="13.44140625" customWidth="1"/>
    <col min="14327" max="14327" width="2.109375" customWidth="1"/>
    <col min="14328" max="14328" width="13.88671875" customWidth="1"/>
    <col min="14329" max="14332" width="13" customWidth="1"/>
    <col min="14333" max="14333" width="16.5546875" customWidth="1"/>
    <col min="14334" max="14338" width="12.109375" customWidth="1"/>
    <col min="14339" max="14339" width="11.109375" customWidth="1"/>
    <col min="14340" max="14340" width="17.44140625" customWidth="1"/>
    <col min="14341" max="14346" width="12.109375" customWidth="1"/>
    <col min="14347" max="14347" width="13.6640625" customWidth="1"/>
    <col min="14348" max="14348" width="13.44140625" customWidth="1"/>
    <col min="14583" max="14583" width="2.109375" customWidth="1"/>
    <col min="14584" max="14584" width="13.88671875" customWidth="1"/>
    <col min="14585" max="14588" width="13" customWidth="1"/>
    <col min="14589" max="14589" width="16.5546875" customWidth="1"/>
    <col min="14590" max="14594" width="12.109375" customWidth="1"/>
    <col min="14595" max="14595" width="11.109375" customWidth="1"/>
    <col min="14596" max="14596" width="17.44140625" customWidth="1"/>
    <col min="14597" max="14602" width="12.109375" customWidth="1"/>
    <col min="14603" max="14603" width="13.6640625" customWidth="1"/>
    <col min="14604" max="14604" width="13.44140625" customWidth="1"/>
    <col min="14839" max="14839" width="2.109375" customWidth="1"/>
    <col min="14840" max="14840" width="13.88671875" customWidth="1"/>
    <col min="14841" max="14844" width="13" customWidth="1"/>
    <col min="14845" max="14845" width="16.5546875" customWidth="1"/>
    <col min="14846" max="14850" width="12.109375" customWidth="1"/>
    <col min="14851" max="14851" width="11.109375" customWidth="1"/>
    <col min="14852" max="14852" width="17.44140625" customWidth="1"/>
    <col min="14853" max="14858" width="12.109375" customWidth="1"/>
    <col min="14859" max="14859" width="13.6640625" customWidth="1"/>
    <col min="14860" max="14860" width="13.44140625" customWidth="1"/>
    <col min="15095" max="15095" width="2.109375" customWidth="1"/>
    <col min="15096" max="15096" width="13.88671875" customWidth="1"/>
    <col min="15097" max="15100" width="13" customWidth="1"/>
    <col min="15101" max="15101" width="16.5546875" customWidth="1"/>
    <col min="15102" max="15106" width="12.109375" customWidth="1"/>
    <col min="15107" max="15107" width="11.109375" customWidth="1"/>
    <col min="15108" max="15108" width="17.44140625" customWidth="1"/>
    <col min="15109" max="15114" width="12.109375" customWidth="1"/>
    <col min="15115" max="15115" width="13.6640625" customWidth="1"/>
    <col min="15116" max="15116" width="13.44140625" customWidth="1"/>
    <col min="15351" max="15351" width="2.109375" customWidth="1"/>
    <col min="15352" max="15352" width="13.88671875" customWidth="1"/>
    <col min="15353" max="15356" width="13" customWidth="1"/>
    <col min="15357" max="15357" width="16.5546875" customWidth="1"/>
    <col min="15358" max="15362" width="12.109375" customWidth="1"/>
    <col min="15363" max="15363" width="11.109375" customWidth="1"/>
    <col min="15364" max="15364" width="17.44140625" customWidth="1"/>
    <col min="15365" max="15370" width="12.109375" customWidth="1"/>
    <col min="15371" max="15371" width="13.6640625" customWidth="1"/>
    <col min="15372" max="15372" width="13.44140625" customWidth="1"/>
    <col min="15607" max="15607" width="2.109375" customWidth="1"/>
    <col min="15608" max="15608" width="13.88671875" customWidth="1"/>
    <col min="15609" max="15612" width="13" customWidth="1"/>
    <col min="15613" max="15613" width="16.5546875" customWidth="1"/>
    <col min="15614" max="15618" width="12.109375" customWidth="1"/>
    <col min="15619" max="15619" width="11.109375" customWidth="1"/>
    <col min="15620" max="15620" width="17.44140625" customWidth="1"/>
    <col min="15621" max="15626" width="12.109375" customWidth="1"/>
    <col min="15627" max="15627" width="13.6640625" customWidth="1"/>
    <col min="15628" max="15628" width="13.44140625" customWidth="1"/>
    <col min="15863" max="15863" width="2.109375" customWidth="1"/>
    <col min="15864" max="15864" width="13.88671875" customWidth="1"/>
    <col min="15865" max="15868" width="13" customWidth="1"/>
    <col min="15869" max="15869" width="16.5546875" customWidth="1"/>
    <col min="15870" max="15874" width="12.109375" customWidth="1"/>
    <col min="15875" max="15875" width="11.109375" customWidth="1"/>
    <col min="15876" max="15876" width="17.44140625" customWidth="1"/>
    <col min="15877" max="15882" width="12.109375" customWidth="1"/>
    <col min="15883" max="15883" width="13.6640625" customWidth="1"/>
    <col min="15884" max="15884" width="13.44140625" customWidth="1"/>
    <col min="16119" max="16119" width="2.109375" customWidth="1"/>
    <col min="16120" max="16120" width="13.88671875" customWidth="1"/>
    <col min="16121" max="16124" width="13" customWidth="1"/>
    <col min="16125" max="16125" width="16.5546875" customWidth="1"/>
    <col min="16126" max="16130" width="12.109375" customWidth="1"/>
    <col min="16131" max="16131" width="11.109375" customWidth="1"/>
    <col min="16132" max="16132" width="17.44140625" customWidth="1"/>
    <col min="16133" max="16138" width="12.109375" customWidth="1"/>
    <col min="16139" max="16139" width="13.6640625" customWidth="1"/>
    <col min="16140" max="16140" width="13.44140625" customWidth="1"/>
  </cols>
  <sheetData>
    <row r="1" spans="1:30" x14ac:dyDescent="0.2">
      <c r="A1" s="311"/>
      <c r="B1" s="311"/>
      <c r="C1" s="311"/>
      <c r="D1" s="312"/>
      <c r="E1" s="311"/>
      <c r="F1" s="311"/>
      <c r="G1" s="311"/>
      <c r="H1" s="311"/>
      <c r="I1" s="311"/>
      <c r="J1" s="311"/>
      <c r="K1" s="311"/>
      <c r="L1" s="311"/>
      <c r="M1" s="311"/>
      <c r="N1" s="311"/>
      <c r="O1" s="311"/>
      <c r="P1" s="311"/>
      <c r="Q1" s="311"/>
      <c r="R1" s="311"/>
      <c r="S1" s="311"/>
      <c r="T1" s="311"/>
      <c r="U1" s="311"/>
      <c r="V1" s="311"/>
    </row>
    <row r="2" spans="1:30" ht="18" x14ac:dyDescent="0.2">
      <c r="A2" s="311"/>
      <c r="B2" s="313" t="s">
        <v>739</v>
      </c>
      <c r="C2" s="311"/>
      <c r="D2" s="311"/>
      <c r="E2" s="311"/>
      <c r="F2" s="311"/>
      <c r="G2" s="311"/>
      <c r="H2" s="311"/>
      <c r="I2" s="311"/>
      <c r="J2" s="311"/>
      <c r="K2" s="311"/>
      <c r="L2" s="311"/>
      <c r="M2" s="311"/>
      <c r="N2" s="311"/>
      <c r="O2" s="311"/>
      <c r="P2" s="311"/>
      <c r="Q2" s="311"/>
      <c r="R2" s="311"/>
      <c r="S2" s="311"/>
      <c r="T2" s="311"/>
      <c r="U2" s="311"/>
      <c r="V2" s="311"/>
    </row>
    <row r="3" spans="1:30" ht="15.75" thickBot="1" x14ac:dyDescent="0.25">
      <c r="A3" s="311"/>
      <c r="B3" s="1036"/>
      <c r="C3" s="1036"/>
      <c r="D3" s="311"/>
      <c r="E3" s="314"/>
      <c r="F3" s="314"/>
      <c r="G3" s="311"/>
      <c r="H3" s="311"/>
      <c r="I3" s="311"/>
      <c r="J3" s="311"/>
      <c r="K3" s="311"/>
      <c r="L3" s="311"/>
      <c r="M3" s="311"/>
      <c r="N3" s="311"/>
      <c r="O3" s="311"/>
      <c r="P3" s="311"/>
      <c r="Q3" s="311"/>
      <c r="R3" s="311"/>
      <c r="S3" s="311"/>
      <c r="T3" s="311"/>
      <c r="U3" s="311"/>
      <c r="V3" s="311"/>
      <c r="W3" s="404"/>
      <c r="X3" s="404"/>
      <c r="Y3" s="404"/>
      <c r="Z3" s="404"/>
    </row>
    <row r="4" spans="1:30" ht="16.5" thickBot="1" x14ac:dyDescent="0.25">
      <c r="A4" s="311"/>
      <c r="B4" s="1037" t="s">
        <v>740</v>
      </c>
      <c r="C4" s="1038"/>
      <c r="D4" s="1038"/>
      <c r="E4" s="1038"/>
      <c r="F4" s="1039"/>
      <c r="G4" s="1040" t="s">
        <v>741</v>
      </c>
      <c r="H4" s="1041"/>
      <c r="I4" s="1041"/>
      <c r="J4" s="1041"/>
      <c r="K4" s="1041"/>
      <c r="L4" s="1041"/>
      <c r="M4" s="1041"/>
      <c r="N4" s="1042"/>
      <c r="O4" s="1040" t="s">
        <v>742</v>
      </c>
      <c r="P4" s="1041"/>
      <c r="Q4" s="1041"/>
      <c r="R4" s="1041"/>
      <c r="S4" s="1041"/>
      <c r="T4" s="1041"/>
      <c r="U4" s="1043" t="s">
        <v>743</v>
      </c>
      <c r="V4" s="1044"/>
      <c r="W4"/>
      <c r="X4"/>
      <c r="Y4"/>
      <c r="Z4"/>
    </row>
    <row r="5" spans="1:30" ht="53.1" customHeight="1" x14ac:dyDescent="0.2">
      <c r="A5" s="311"/>
      <c r="B5" s="1051" t="s">
        <v>744</v>
      </c>
      <c r="C5" s="345" t="s">
        <v>745</v>
      </c>
      <c r="D5" s="345" t="s">
        <v>746</v>
      </c>
      <c r="E5" s="1053" t="s">
        <v>747</v>
      </c>
      <c r="F5" s="1054"/>
      <c r="G5" s="346" t="s">
        <v>777</v>
      </c>
      <c r="H5" s="1055" t="s">
        <v>772</v>
      </c>
      <c r="I5" s="1056"/>
      <c r="J5" s="1056"/>
      <c r="K5" s="1057" t="s">
        <v>775</v>
      </c>
      <c r="L5" s="1058"/>
      <c r="M5" s="1058"/>
      <c r="N5" s="347" t="s">
        <v>774</v>
      </c>
      <c r="O5" s="1059" t="s">
        <v>773</v>
      </c>
      <c r="P5" s="1060"/>
      <c r="Q5" s="1061"/>
      <c r="R5" s="1045" t="s">
        <v>776</v>
      </c>
      <c r="S5" s="1046"/>
      <c r="T5" s="1047"/>
      <c r="U5" s="405" t="s">
        <v>748</v>
      </c>
      <c r="V5" s="406" t="s">
        <v>749</v>
      </c>
      <c r="W5" s="344"/>
      <c r="X5" s="344"/>
      <c r="Y5" s="344"/>
      <c r="Z5" s="344"/>
      <c r="AA5" s="344"/>
      <c r="AB5" s="344"/>
      <c r="AC5" s="344"/>
      <c r="AD5" s="344"/>
    </row>
    <row r="6" spans="1:30" ht="26.25" thickBot="1" x14ac:dyDescent="0.25">
      <c r="A6" s="311"/>
      <c r="B6" s="1052"/>
      <c r="C6" s="348"/>
      <c r="D6" s="348"/>
      <c r="E6" s="407" t="s">
        <v>750</v>
      </c>
      <c r="F6" s="408" t="s">
        <v>751</v>
      </c>
      <c r="G6" s="409" t="s">
        <v>754</v>
      </c>
      <c r="H6" s="441" t="s">
        <v>752</v>
      </c>
      <c r="I6" s="441" t="s">
        <v>753</v>
      </c>
      <c r="J6" s="442" t="s">
        <v>754</v>
      </c>
      <c r="K6" s="410" t="s">
        <v>752</v>
      </c>
      <c r="L6" s="410" t="s">
        <v>753</v>
      </c>
      <c r="M6" s="407" t="s">
        <v>754</v>
      </c>
      <c r="N6" s="411" t="s">
        <v>754</v>
      </c>
      <c r="O6" s="412" t="s">
        <v>752</v>
      </c>
      <c r="P6" s="412" t="s">
        <v>753</v>
      </c>
      <c r="Q6" s="413" t="s">
        <v>754</v>
      </c>
      <c r="R6" s="448" t="s">
        <v>752</v>
      </c>
      <c r="S6" s="448" t="s">
        <v>753</v>
      </c>
      <c r="T6" s="449" t="s">
        <v>754</v>
      </c>
      <c r="U6" s="414" t="s">
        <v>75</v>
      </c>
      <c r="V6" s="415" t="s">
        <v>75</v>
      </c>
      <c r="W6" s="344"/>
      <c r="X6" s="344"/>
      <c r="Y6" s="344"/>
      <c r="Z6" s="344"/>
      <c r="AA6" s="344"/>
      <c r="AB6" s="344"/>
      <c r="AC6" s="344"/>
      <c r="AD6" s="344"/>
    </row>
    <row r="7" spans="1:30" ht="20.100000000000001" customHeight="1" x14ac:dyDescent="0.2">
      <c r="A7" s="311"/>
      <c r="B7" s="1048" t="s">
        <v>755</v>
      </c>
      <c r="C7" s="416" t="s">
        <v>810</v>
      </c>
      <c r="D7" s="417" t="s">
        <v>811</v>
      </c>
      <c r="E7" s="418" t="s">
        <v>756</v>
      </c>
      <c r="F7" s="419" t="s">
        <v>757</v>
      </c>
      <c r="G7" s="420">
        <v>255</v>
      </c>
      <c r="H7" s="450" t="s">
        <v>828</v>
      </c>
      <c r="I7" s="451">
        <v>0</v>
      </c>
      <c r="J7" s="452">
        <v>0</v>
      </c>
      <c r="K7" s="421" t="s">
        <v>758</v>
      </c>
      <c r="L7" s="422">
        <v>0</v>
      </c>
      <c r="M7" s="423">
        <v>255</v>
      </c>
      <c r="N7" s="424">
        <v>255</v>
      </c>
      <c r="O7" s="446" t="s">
        <v>828</v>
      </c>
      <c r="P7" s="456">
        <v>0</v>
      </c>
      <c r="Q7" s="458">
        <v>0</v>
      </c>
      <c r="R7" s="459" t="s">
        <v>828</v>
      </c>
      <c r="S7" s="459">
        <v>0</v>
      </c>
      <c r="T7" s="460">
        <v>0</v>
      </c>
      <c r="U7" s="477">
        <v>226.23</v>
      </c>
      <c r="V7" s="478">
        <v>214.91849999999997</v>
      </c>
      <c r="W7" s="344"/>
      <c r="X7" s="344"/>
      <c r="Y7" s="344"/>
      <c r="Z7" s="344"/>
      <c r="AA7" s="344"/>
      <c r="AB7" s="344"/>
      <c r="AC7" s="344"/>
    </row>
    <row r="8" spans="1:30" ht="20.100000000000001" customHeight="1" x14ac:dyDescent="0.2">
      <c r="A8" s="311"/>
      <c r="B8" s="1049"/>
      <c r="C8" s="416" t="s">
        <v>812</v>
      </c>
      <c r="D8" s="417" t="s">
        <v>811</v>
      </c>
      <c r="E8" s="425" t="s">
        <v>756</v>
      </c>
      <c r="F8" s="426" t="s">
        <v>756</v>
      </c>
      <c r="G8" s="420">
        <v>255</v>
      </c>
      <c r="H8" s="443" t="s">
        <v>828</v>
      </c>
      <c r="I8" s="453">
        <v>0</v>
      </c>
      <c r="J8" s="454">
        <v>0</v>
      </c>
      <c r="K8" s="421" t="s">
        <v>758</v>
      </c>
      <c r="L8" s="427">
        <v>0</v>
      </c>
      <c r="M8" s="428">
        <v>255</v>
      </c>
      <c r="N8" s="429">
        <v>255</v>
      </c>
      <c r="O8" s="446" t="s">
        <v>828</v>
      </c>
      <c r="P8" s="456">
        <v>0</v>
      </c>
      <c r="Q8" s="461">
        <v>0</v>
      </c>
      <c r="R8" s="453" t="s">
        <v>828</v>
      </c>
      <c r="S8" s="453">
        <v>0</v>
      </c>
      <c r="T8" s="462">
        <v>0</v>
      </c>
      <c r="U8" s="473">
        <v>226.23</v>
      </c>
      <c r="V8" s="474">
        <v>214.91849999999997</v>
      </c>
      <c r="W8" s="344"/>
      <c r="X8" s="344"/>
      <c r="Y8" s="344"/>
      <c r="Z8" s="344"/>
      <c r="AA8" s="344"/>
      <c r="AB8" s="344"/>
      <c r="AC8" s="344"/>
    </row>
    <row r="9" spans="1:30" ht="20.100000000000001" customHeight="1" x14ac:dyDescent="0.2">
      <c r="A9" s="311"/>
      <c r="B9" s="1049"/>
      <c r="C9" s="416" t="s">
        <v>813</v>
      </c>
      <c r="D9" s="417" t="s">
        <v>811</v>
      </c>
      <c r="E9" s="416" t="s">
        <v>756</v>
      </c>
      <c r="F9" s="430" t="s">
        <v>756</v>
      </c>
      <c r="G9" s="420">
        <v>255</v>
      </c>
      <c r="H9" s="444" t="s">
        <v>828</v>
      </c>
      <c r="I9" s="455">
        <v>0</v>
      </c>
      <c r="J9" s="455">
        <v>0</v>
      </c>
      <c r="K9" s="421" t="s">
        <v>758</v>
      </c>
      <c r="L9" s="427">
        <v>0</v>
      </c>
      <c r="M9" s="428">
        <v>255</v>
      </c>
      <c r="N9" s="429">
        <v>255</v>
      </c>
      <c r="O9" s="446" t="s">
        <v>828</v>
      </c>
      <c r="P9" s="456">
        <v>0</v>
      </c>
      <c r="Q9" s="456">
        <v>0</v>
      </c>
      <c r="R9" s="463" t="s">
        <v>828</v>
      </c>
      <c r="S9" s="455">
        <v>0</v>
      </c>
      <c r="T9" s="464">
        <v>0</v>
      </c>
      <c r="U9" s="471">
        <v>226.23</v>
      </c>
      <c r="V9" s="472">
        <v>214.91849999999997</v>
      </c>
      <c r="W9" s="344"/>
      <c r="X9" s="344"/>
      <c r="Y9" s="344"/>
      <c r="Z9" s="344"/>
      <c r="AA9" s="344"/>
      <c r="AB9" s="344"/>
      <c r="AC9" s="344"/>
    </row>
    <row r="10" spans="1:30" ht="20.100000000000001" customHeight="1" x14ac:dyDescent="0.2">
      <c r="A10" s="311"/>
      <c r="B10" s="1050"/>
      <c r="C10" s="431" t="s">
        <v>814</v>
      </c>
      <c r="D10" s="432" t="s">
        <v>815</v>
      </c>
      <c r="E10" s="431" t="s">
        <v>756</v>
      </c>
      <c r="F10" s="433" t="s">
        <v>756</v>
      </c>
      <c r="G10" s="420">
        <v>255</v>
      </c>
      <c r="H10" s="444" t="s">
        <v>828</v>
      </c>
      <c r="I10" s="456">
        <v>0</v>
      </c>
      <c r="J10" s="456">
        <v>0</v>
      </c>
      <c r="K10" s="421" t="s">
        <v>758</v>
      </c>
      <c r="L10" s="427">
        <v>0</v>
      </c>
      <c r="M10" s="428">
        <v>255</v>
      </c>
      <c r="N10" s="429">
        <v>255</v>
      </c>
      <c r="O10" s="446" t="s">
        <v>828</v>
      </c>
      <c r="P10" s="456">
        <v>0</v>
      </c>
      <c r="Q10" s="456">
        <v>0</v>
      </c>
      <c r="R10" s="465" t="s">
        <v>828</v>
      </c>
      <c r="S10" s="456">
        <v>0</v>
      </c>
      <c r="T10" s="466">
        <v>0</v>
      </c>
      <c r="U10" s="473">
        <v>226.23</v>
      </c>
      <c r="V10" s="474">
        <v>214.91849999999997</v>
      </c>
      <c r="W10" s="344"/>
      <c r="X10" s="344"/>
      <c r="Y10" s="344"/>
      <c r="Z10" s="344"/>
      <c r="AA10" s="344"/>
      <c r="AB10" s="344"/>
      <c r="AC10" s="344"/>
    </row>
    <row r="11" spans="1:30" ht="20.100000000000001" customHeight="1" x14ac:dyDescent="0.2">
      <c r="A11" s="311"/>
      <c r="B11" s="1081" t="s">
        <v>759</v>
      </c>
      <c r="C11" s="431" t="s">
        <v>824</v>
      </c>
      <c r="D11" s="432" t="s">
        <v>816</v>
      </c>
      <c r="E11" s="431" t="s">
        <v>756</v>
      </c>
      <c r="F11" s="433" t="s">
        <v>757</v>
      </c>
      <c r="G11" s="420">
        <v>255</v>
      </c>
      <c r="H11" s="444" t="s">
        <v>828</v>
      </c>
      <c r="I11" s="456">
        <v>0</v>
      </c>
      <c r="J11" s="456">
        <v>0</v>
      </c>
      <c r="K11" s="421" t="s">
        <v>758</v>
      </c>
      <c r="L11" s="427">
        <v>0</v>
      </c>
      <c r="M11" s="428">
        <v>255</v>
      </c>
      <c r="N11" s="429">
        <v>255</v>
      </c>
      <c r="O11" s="446" t="s">
        <v>828</v>
      </c>
      <c r="P11" s="456">
        <v>0</v>
      </c>
      <c r="Q11" s="456">
        <v>0</v>
      </c>
      <c r="R11" s="465" t="s">
        <v>828</v>
      </c>
      <c r="S11" s="456">
        <v>0</v>
      </c>
      <c r="T11" s="466">
        <v>0</v>
      </c>
      <c r="U11" s="473">
        <v>226.23</v>
      </c>
      <c r="V11" s="474">
        <v>214.91849999999997</v>
      </c>
      <c r="W11" s="344"/>
      <c r="X11" s="344"/>
      <c r="Y11" s="344"/>
      <c r="Z11" s="344"/>
      <c r="AA11" s="344"/>
      <c r="AB11" s="344"/>
      <c r="AC11" s="344"/>
    </row>
    <row r="12" spans="1:30" ht="20.100000000000001" customHeight="1" x14ac:dyDescent="0.2">
      <c r="A12" s="311"/>
      <c r="B12" s="1082"/>
      <c r="C12" s="431" t="s">
        <v>825</v>
      </c>
      <c r="D12" s="432" t="s">
        <v>817</v>
      </c>
      <c r="E12" s="431" t="s">
        <v>756</v>
      </c>
      <c r="F12" s="433" t="s">
        <v>757</v>
      </c>
      <c r="G12" s="420">
        <v>255</v>
      </c>
      <c r="H12" s="444" t="s">
        <v>828</v>
      </c>
      <c r="I12" s="456">
        <v>0</v>
      </c>
      <c r="J12" s="456">
        <v>0</v>
      </c>
      <c r="K12" s="421" t="s">
        <v>758</v>
      </c>
      <c r="L12" s="427">
        <v>0</v>
      </c>
      <c r="M12" s="428">
        <v>255</v>
      </c>
      <c r="N12" s="429">
        <v>255</v>
      </c>
      <c r="O12" s="446" t="s">
        <v>828</v>
      </c>
      <c r="P12" s="456">
        <v>0</v>
      </c>
      <c r="Q12" s="456">
        <v>0</v>
      </c>
      <c r="R12" s="465" t="s">
        <v>828</v>
      </c>
      <c r="S12" s="456">
        <v>0</v>
      </c>
      <c r="T12" s="466">
        <v>0</v>
      </c>
      <c r="U12" s="473">
        <v>226.23</v>
      </c>
      <c r="V12" s="474">
        <v>214.91849999999997</v>
      </c>
      <c r="W12" s="344"/>
      <c r="X12" s="344"/>
      <c r="Y12" s="344"/>
      <c r="Z12" s="344"/>
      <c r="AA12" s="344"/>
      <c r="AB12" s="344"/>
      <c r="AC12" s="344"/>
    </row>
    <row r="13" spans="1:30" ht="20.100000000000001" customHeight="1" x14ac:dyDescent="0.2">
      <c r="A13" s="311"/>
      <c r="B13" s="1082"/>
      <c r="C13" s="431" t="s">
        <v>826</v>
      </c>
      <c r="D13" s="432" t="s">
        <v>818</v>
      </c>
      <c r="E13" s="431" t="s">
        <v>756</v>
      </c>
      <c r="F13" s="433" t="s">
        <v>757</v>
      </c>
      <c r="G13" s="420">
        <v>255</v>
      </c>
      <c r="H13" s="444" t="s">
        <v>828</v>
      </c>
      <c r="I13" s="456">
        <v>0</v>
      </c>
      <c r="J13" s="456">
        <v>0</v>
      </c>
      <c r="K13" s="421" t="s">
        <v>758</v>
      </c>
      <c r="L13" s="427">
        <v>0</v>
      </c>
      <c r="M13" s="428">
        <v>255</v>
      </c>
      <c r="N13" s="429">
        <v>255</v>
      </c>
      <c r="O13" s="446" t="s">
        <v>828</v>
      </c>
      <c r="P13" s="456">
        <v>0</v>
      </c>
      <c r="Q13" s="456">
        <v>0</v>
      </c>
      <c r="R13" s="465" t="s">
        <v>828</v>
      </c>
      <c r="S13" s="456">
        <v>0</v>
      </c>
      <c r="T13" s="466">
        <v>0</v>
      </c>
      <c r="U13" s="473">
        <v>226.23</v>
      </c>
      <c r="V13" s="474">
        <v>214.91849999999997</v>
      </c>
      <c r="W13" s="344"/>
      <c r="X13" s="344"/>
      <c r="Y13" s="344"/>
      <c r="Z13" s="344"/>
      <c r="AA13" s="344"/>
      <c r="AB13" s="344"/>
      <c r="AC13" s="344"/>
    </row>
    <row r="14" spans="1:30" ht="20.100000000000001" customHeight="1" thickBot="1" x14ac:dyDescent="0.25">
      <c r="A14" s="311"/>
      <c r="B14" s="1083"/>
      <c r="C14" s="434" t="s">
        <v>827</v>
      </c>
      <c r="D14" s="435" t="s">
        <v>819</v>
      </c>
      <c r="E14" s="434" t="s">
        <v>756</v>
      </c>
      <c r="F14" s="436" t="s">
        <v>757</v>
      </c>
      <c r="G14" s="437">
        <v>222</v>
      </c>
      <c r="H14" s="445" t="s">
        <v>828</v>
      </c>
      <c r="I14" s="457">
        <v>0</v>
      </c>
      <c r="J14" s="457">
        <v>0</v>
      </c>
      <c r="K14" s="438" t="s">
        <v>758</v>
      </c>
      <c r="L14" s="439">
        <v>0</v>
      </c>
      <c r="M14" s="439">
        <v>222</v>
      </c>
      <c r="N14" s="440">
        <v>220</v>
      </c>
      <c r="O14" s="447" t="s">
        <v>828</v>
      </c>
      <c r="P14" s="457">
        <v>0</v>
      </c>
      <c r="Q14" s="457">
        <v>0</v>
      </c>
      <c r="R14" s="467" t="s">
        <v>828</v>
      </c>
      <c r="S14" s="457">
        <v>0</v>
      </c>
      <c r="T14" s="468">
        <v>0</v>
      </c>
      <c r="U14" s="475">
        <v>226.23</v>
      </c>
      <c r="V14" s="476">
        <v>214.91849999999997</v>
      </c>
      <c r="W14" s="344"/>
      <c r="X14" s="344"/>
      <c r="Y14" s="344"/>
      <c r="Z14" s="344"/>
      <c r="AA14" s="344"/>
      <c r="AB14" s="344"/>
      <c r="AC14" s="344"/>
    </row>
    <row r="15" spans="1:30" x14ac:dyDescent="0.2">
      <c r="A15" s="311"/>
      <c r="B15" s="315"/>
      <c r="C15" s="316"/>
      <c r="D15" s="316"/>
      <c r="E15" s="311"/>
      <c r="F15" s="311"/>
      <c r="G15" s="311"/>
      <c r="H15" s="311"/>
      <c r="I15" s="311"/>
      <c r="J15" s="311"/>
      <c r="K15" s="311"/>
      <c r="L15" s="311"/>
      <c r="M15" s="311"/>
      <c r="N15" s="311"/>
      <c r="O15" s="311"/>
      <c r="P15" s="311"/>
      <c r="Q15" s="311"/>
      <c r="R15" s="311"/>
      <c r="S15" s="311"/>
      <c r="T15" s="311"/>
      <c r="U15" s="311"/>
      <c r="V15" s="311"/>
    </row>
    <row r="16" spans="1:30" x14ac:dyDescent="0.2">
      <c r="A16" s="311"/>
      <c r="B16" s="311"/>
      <c r="C16" s="1084" t="s">
        <v>760</v>
      </c>
      <c r="D16" s="1084"/>
      <c r="E16" s="1084"/>
      <c r="F16" s="1084"/>
      <c r="G16" s="1085"/>
      <c r="H16" s="1085"/>
      <c r="I16" s="1085"/>
      <c r="J16" s="1085"/>
      <c r="K16" s="311"/>
      <c r="L16" s="311"/>
      <c r="M16" s="311"/>
      <c r="N16" s="311"/>
      <c r="O16" s="311"/>
      <c r="P16" s="311"/>
      <c r="Q16" s="311"/>
      <c r="R16" s="311"/>
      <c r="S16" s="311"/>
      <c r="T16" s="311"/>
      <c r="U16" s="311"/>
      <c r="V16" s="311"/>
    </row>
    <row r="17" spans="1:22" ht="15.75" thickBot="1" x14ac:dyDescent="0.25">
      <c r="A17" s="311"/>
      <c r="B17" s="311"/>
      <c r="C17" s="311"/>
      <c r="D17" s="312"/>
      <c r="E17" s="311"/>
      <c r="F17" s="311"/>
      <c r="G17" s="311"/>
      <c r="H17" s="311"/>
      <c r="I17" s="311"/>
      <c r="J17" s="311"/>
      <c r="K17" s="311"/>
      <c r="L17" s="311"/>
      <c r="M17" s="311"/>
      <c r="N17" s="311"/>
      <c r="O17" s="311"/>
      <c r="P17" s="311"/>
      <c r="Q17" s="311"/>
      <c r="R17" s="311"/>
      <c r="S17" s="311"/>
      <c r="T17" s="311"/>
      <c r="U17" s="311"/>
      <c r="V17" s="311"/>
    </row>
    <row r="18" spans="1:22" ht="23.25" x14ac:dyDescent="0.2">
      <c r="A18" s="311"/>
      <c r="B18" s="1086" t="s">
        <v>761</v>
      </c>
      <c r="C18" s="1087"/>
      <c r="D18" s="1087"/>
      <c r="E18" s="1087"/>
      <c r="F18" s="1087"/>
      <c r="G18" s="1087"/>
      <c r="H18" s="1087"/>
      <c r="I18" s="1087"/>
      <c r="J18" s="1087"/>
      <c r="K18" s="1087"/>
      <c r="L18" s="1087"/>
      <c r="M18" s="1087"/>
      <c r="N18" s="1087"/>
      <c r="O18" s="1087"/>
      <c r="P18" s="1088"/>
      <c r="Q18" s="311"/>
      <c r="R18" s="311"/>
      <c r="S18" s="311"/>
      <c r="T18" s="311"/>
      <c r="U18" s="311"/>
      <c r="V18" s="311"/>
    </row>
    <row r="19" spans="1:22" x14ac:dyDescent="0.2">
      <c r="A19" s="311"/>
      <c r="B19" s="317" t="s">
        <v>762</v>
      </c>
      <c r="C19" s="318"/>
      <c r="D19" s="318"/>
      <c r="E19" s="318"/>
      <c r="F19" s="318"/>
      <c r="G19" s="318"/>
      <c r="H19" s="318"/>
      <c r="I19" s="396"/>
      <c r="J19" s="319"/>
      <c r="K19" s="400" t="s">
        <v>763</v>
      </c>
      <c r="L19" s="318"/>
      <c r="M19" s="318"/>
      <c r="N19" s="318"/>
      <c r="O19" s="318"/>
      <c r="P19" s="320"/>
      <c r="Q19" s="311"/>
      <c r="R19" s="311"/>
      <c r="S19" s="311"/>
      <c r="T19" s="311"/>
      <c r="U19" s="311"/>
      <c r="V19" s="311"/>
    </row>
    <row r="20" spans="1:22" ht="116.25" customHeight="1" x14ac:dyDescent="0.2">
      <c r="A20" s="311"/>
      <c r="B20" s="1062" t="s">
        <v>820</v>
      </c>
      <c r="C20" s="1089"/>
      <c r="D20" s="1089"/>
      <c r="E20" s="1089"/>
      <c r="F20" s="1089"/>
      <c r="G20" s="1089"/>
      <c r="H20" s="1089"/>
      <c r="I20" s="1090"/>
      <c r="J20" s="311"/>
      <c r="K20" s="1091" t="s">
        <v>821</v>
      </c>
      <c r="L20" s="1092"/>
      <c r="M20" s="1092"/>
      <c r="N20" s="1092"/>
      <c r="O20" s="1092"/>
      <c r="P20" s="1093"/>
      <c r="Q20" s="311"/>
      <c r="R20" s="311"/>
      <c r="S20" s="311"/>
      <c r="T20" s="311"/>
      <c r="U20" s="311"/>
      <c r="V20" s="311"/>
    </row>
    <row r="21" spans="1:22" x14ac:dyDescent="0.2">
      <c r="A21" s="311"/>
      <c r="B21" s="321"/>
      <c r="C21" s="311"/>
      <c r="D21" s="311"/>
      <c r="E21" s="311"/>
      <c r="F21" s="311"/>
      <c r="G21" s="311"/>
      <c r="H21" s="311"/>
      <c r="I21" s="311"/>
      <c r="J21" s="311"/>
      <c r="K21" s="311"/>
      <c r="L21" s="311"/>
      <c r="M21" s="311"/>
      <c r="N21" s="311"/>
      <c r="O21" s="311"/>
      <c r="P21" s="322"/>
      <c r="Q21" s="311"/>
      <c r="R21" s="311"/>
      <c r="S21" s="311"/>
      <c r="T21" s="311"/>
      <c r="U21" s="311"/>
      <c r="V21" s="311"/>
    </row>
    <row r="22" spans="1:22" x14ac:dyDescent="0.2">
      <c r="A22" s="311"/>
      <c r="B22" s="397" t="s">
        <v>759</v>
      </c>
      <c r="C22" s="398"/>
      <c r="D22" s="398"/>
      <c r="E22" s="398"/>
      <c r="F22" s="398"/>
      <c r="G22" s="398"/>
      <c r="H22" s="398"/>
      <c r="I22" s="396"/>
      <c r="J22" s="319"/>
      <c r="K22" s="400" t="s">
        <v>771</v>
      </c>
      <c r="L22" s="398"/>
      <c r="M22" s="398"/>
      <c r="N22" s="398"/>
      <c r="O22" s="398"/>
      <c r="P22" s="399"/>
      <c r="Q22" s="311"/>
      <c r="R22" s="311"/>
      <c r="S22" s="311"/>
      <c r="T22" s="311"/>
      <c r="U22" s="311"/>
      <c r="V22" s="311"/>
    </row>
    <row r="23" spans="1:22" ht="99.6" customHeight="1" x14ac:dyDescent="0.2">
      <c r="A23" s="311"/>
      <c r="B23" s="1062" t="s">
        <v>822</v>
      </c>
      <c r="C23" s="1063"/>
      <c r="D23" s="1063"/>
      <c r="E23" s="1063"/>
      <c r="F23" s="1063"/>
      <c r="G23" s="1063"/>
      <c r="H23" s="1063"/>
      <c r="I23" s="1064"/>
      <c r="J23" s="311"/>
      <c r="K23" s="1065" t="s">
        <v>829</v>
      </c>
      <c r="L23" s="1066"/>
      <c r="M23" s="1066"/>
      <c r="N23" s="1066"/>
      <c r="O23" s="1066"/>
      <c r="P23" s="1067"/>
      <c r="Q23" s="311"/>
      <c r="R23" s="311"/>
      <c r="S23" s="311"/>
      <c r="T23" s="311"/>
      <c r="U23" s="311"/>
      <c r="V23" s="311"/>
    </row>
    <row r="24" spans="1:22" x14ac:dyDescent="0.2">
      <c r="A24" s="311"/>
      <c r="B24" s="321"/>
      <c r="C24" s="311"/>
      <c r="D24" s="311"/>
      <c r="E24" s="311"/>
      <c r="F24" s="311"/>
      <c r="G24" s="311"/>
      <c r="H24" s="311"/>
      <c r="I24" s="311"/>
      <c r="J24" s="311"/>
      <c r="K24" s="1066"/>
      <c r="L24" s="1066"/>
      <c r="M24" s="1066"/>
      <c r="N24" s="1066"/>
      <c r="O24" s="1066"/>
      <c r="P24" s="1067"/>
      <c r="Q24" s="311"/>
      <c r="R24" s="311"/>
      <c r="S24" s="311"/>
      <c r="T24" s="311"/>
      <c r="U24" s="311"/>
      <c r="V24" s="311"/>
    </row>
    <row r="25" spans="1:22" x14ac:dyDescent="0.2">
      <c r="A25" s="311"/>
      <c r="B25" s="397" t="s">
        <v>764</v>
      </c>
      <c r="C25" s="398"/>
      <c r="D25" s="398"/>
      <c r="E25" s="398"/>
      <c r="F25" s="398"/>
      <c r="G25" s="398"/>
      <c r="H25" s="398"/>
      <c r="I25" s="396"/>
      <c r="J25" s="311"/>
      <c r="K25" s="1066"/>
      <c r="L25" s="1066"/>
      <c r="M25" s="1066"/>
      <c r="N25" s="1066"/>
      <c r="O25" s="1066"/>
      <c r="P25" s="1067"/>
      <c r="Q25" s="311"/>
      <c r="R25" s="311"/>
      <c r="S25" s="311"/>
      <c r="T25" s="311"/>
      <c r="U25" s="311"/>
      <c r="V25" s="311"/>
    </row>
    <row r="26" spans="1:22" ht="77.099999999999994" customHeight="1" x14ac:dyDescent="0.2">
      <c r="A26" s="311"/>
      <c r="B26" s="1062" t="s">
        <v>823</v>
      </c>
      <c r="C26" s="1063"/>
      <c r="D26" s="1063"/>
      <c r="E26" s="1063"/>
      <c r="F26" s="1063"/>
      <c r="G26" s="1063"/>
      <c r="H26" s="1063"/>
      <c r="I26" s="1064"/>
      <c r="J26" s="311"/>
      <c r="K26" s="1066"/>
      <c r="L26" s="1066"/>
      <c r="M26" s="1066"/>
      <c r="N26" s="1066"/>
      <c r="O26" s="1066"/>
      <c r="P26" s="1067"/>
      <c r="Q26" s="311"/>
      <c r="R26" s="311"/>
      <c r="S26" s="311"/>
      <c r="T26" s="311"/>
      <c r="U26" s="311"/>
      <c r="V26" s="311"/>
    </row>
    <row r="27" spans="1:22" x14ac:dyDescent="0.2">
      <c r="A27" s="311"/>
      <c r="B27" s="321"/>
      <c r="C27" s="311"/>
      <c r="D27" s="311"/>
      <c r="E27" s="311"/>
      <c r="F27" s="311"/>
      <c r="G27" s="311"/>
      <c r="H27" s="311"/>
      <c r="I27" s="311"/>
      <c r="J27" s="311"/>
      <c r="K27" s="1066"/>
      <c r="L27" s="1066"/>
      <c r="M27" s="1066"/>
      <c r="N27" s="1066"/>
      <c r="O27" s="1066"/>
      <c r="P27" s="1067"/>
      <c r="Q27" s="311"/>
      <c r="R27" s="311"/>
      <c r="S27" s="311"/>
      <c r="T27" s="311"/>
      <c r="U27" s="311"/>
      <c r="V27" s="311"/>
    </row>
    <row r="28" spans="1:22" x14ac:dyDescent="0.2">
      <c r="A28" s="311"/>
      <c r="B28" s="397" t="s">
        <v>765</v>
      </c>
      <c r="C28" s="398"/>
      <c r="D28" s="398"/>
      <c r="E28" s="398"/>
      <c r="F28" s="398"/>
      <c r="G28" s="398"/>
      <c r="H28" s="398"/>
      <c r="I28" s="396"/>
      <c r="J28" s="311"/>
      <c r="K28" s="1066"/>
      <c r="L28" s="1066"/>
      <c r="M28" s="1066"/>
      <c r="N28" s="1066"/>
      <c r="O28" s="1066"/>
      <c r="P28" s="1067"/>
      <c r="Q28" s="311"/>
      <c r="R28" s="311"/>
      <c r="S28" s="311"/>
      <c r="T28" s="311"/>
      <c r="U28" s="311"/>
      <c r="V28" s="311"/>
    </row>
    <row r="29" spans="1:22" ht="15" customHeight="1" x14ac:dyDescent="0.2">
      <c r="A29" s="311"/>
      <c r="B29" s="1072" t="s">
        <v>834</v>
      </c>
      <c r="C29" s="1073"/>
      <c r="D29" s="1073"/>
      <c r="E29" s="1073"/>
      <c r="F29" s="1073"/>
      <c r="G29" s="1073"/>
      <c r="H29" s="1073"/>
      <c r="I29" s="1074"/>
      <c r="J29" s="311"/>
      <c r="K29" s="1066"/>
      <c r="L29" s="1066"/>
      <c r="M29" s="1066"/>
      <c r="N29" s="1066"/>
      <c r="O29" s="1066"/>
      <c r="P29" s="1067"/>
      <c r="Q29" s="311"/>
      <c r="R29" s="311"/>
      <c r="S29" s="311"/>
      <c r="T29" s="311"/>
      <c r="U29" s="311"/>
      <c r="V29" s="311"/>
    </row>
    <row r="30" spans="1:22" x14ac:dyDescent="0.2">
      <c r="A30" s="311"/>
      <c r="B30" s="1075"/>
      <c r="C30" s="1076"/>
      <c r="D30" s="1076"/>
      <c r="E30" s="1076"/>
      <c r="F30" s="1076"/>
      <c r="G30" s="1076"/>
      <c r="H30" s="1076"/>
      <c r="I30" s="1077"/>
      <c r="J30" s="311"/>
      <c r="K30" s="1066"/>
      <c r="L30" s="1066"/>
      <c r="M30" s="1066"/>
      <c r="N30" s="1066"/>
      <c r="O30" s="1066"/>
      <c r="P30" s="1067"/>
      <c r="Q30" s="311"/>
      <c r="R30" s="311"/>
      <c r="S30" s="311"/>
      <c r="T30" s="311"/>
      <c r="U30" s="311"/>
      <c r="V30" s="311"/>
    </row>
    <row r="31" spans="1:22" x14ac:dyDescent="0.2">
      <c r="A31" s="311"/>
      <c r="B31" s="1075"/>
      <c r="C31" s="1076"/>
      <c r="D31" s="1076"/>
      <c r="E31" s="1076"/>
      <c r="F31" s="1076"/>
      <c r="G31" s="1076"/>
      <c r="H31" s="1076"/>
      <c r="I31" s="1077"/>
      <c r="J31" s="311"/>
      <c r="K31" s="1068"/>
      <c r="L31" s="1068"/>
      <c r="M31" s="1068"/>
      <c r="N31" s="1068"/>
      <c r="O31" s="1068"/>
      <c r="P31" s="1069"/>
      <c r="Q31" s="311"/>
      <c r="R31" s="311"/>
      <c r="S31" s="311"/>
      <c r="T31" s="311"/>
      <c r="U31" s="311"/>
      <c r="V31" s="311"/>
    </row>
    <row r="32" spans="1:22" ht="15.75" thickBot="1" x14ac:dyDescent="0.25">
      <c r="A32" s="311"/>
      <c r="B32" s="1078"/>
      <c r="C32" s="1079"/>
      <c r="D32" s="1079"/>
      <c r="E32" s="1079"/>
      <c r="F32" s="1079"/>
      <c r="G32" s="1079"/>
      <c r="H32" s="1079"/>
      <c r="I32" s="1080"/>
      <c r="J32" s="323"/>
      <c r="K32" s="1070"/>
      <c r="L32" s="1070"/>
      <c r="M32" s="1070"/>
      <c r="N32" s="1070"/>
      <c r="O32" s="1070"/>
      <c r="P32" s="1071"/>
      <c r="Q32" s="311"/>
      <c r="R32" s="311"/>
      <c r="S32" s="311"/>
      <c r="T32" s="311"/>
      <c r="U32" s="311"/>
      <c r="V32" s="311"/>
    </row>
  </sheetData>
  <sheetProtection algorithmName="SHA-512" hashValue="QwgKTMhfUzWtv1du3cRf3eqqxUfl/S16kxw0U4QCtmkwPRN30/uyq27iSX6AfvFFF1Wi+x20mzV47jbsGVcXQA==" saltValue="+2XEgDpmo46umuA6ajMcvg==" spinCount="100000" sheet="1" objects="1" scenarios="1" selectLockedCells="1" selectUnlockedCells="1"/>
  <mergeCells count="22">
    <mergeCell ref="B23:I23"/>
    <mergeCell ref="K23:P32"/>
    <mergeCell ref="B26:I26"/>
    <mergeCell ref="B29:I32"/>
    <mergeCell ref="B11:B14"/>
    <mergeCell ref="C16:F16"/>
    <mergeCell ref="G16:J16"/>
    <mergeCell ref="B18:P18"/>
    <mergeCell ref="B20:I20"/>
    <mergeCell ref="K20:P20"/>
    <mergeCell ref="R5:T5"/>
    <mergeCell ref="B7:B10"/>
    <mergeCell ref="B5:B6"/>
    <mergeCell ref="E5:F5"/>
    <mergeCell ref="H5:J5"/>
    <mergeCell ref="K5:M5"/>
    <mergeCell ref="O5:Q5"/>
    <mergeCell ref="B3:C3"/>
    <mergeCell ref="B4:F4"/>
    <mergeCell ref="G4:N4"/>
    <mergeCell ref="O4:T4"/>
    <mergeCell ref="U4:V4"/>
  </mergeCells>
  <conditionalFormatting sqref="D15:E15 D10:D14">
    <cfRule type="expression" dxfId="4" priority="5">
      <formula>D10="Y"</formula>
    </cfRule>
  </conditionalFormatting>
  <conditionalFormatting sqref="E15:F15">
    <cfRule type="expression" dxfId="3" priority="4">
      <formula>E15="Y"</formula>
    </cfRule>
  </conditionalFormatting>
  <conditionalFormatting sqref="D7">
    <cfRule type="expression" dxfId="2" priority="3">
      <formula>D7="Y"</formula>
    </cfRule>
  </conditionalFormatting>
  <conditionalFormatting sqref="D8">
    <cfRule type="expression" dxfId="1" priority="2">
      <formula>D8="Y"</formula>
    </cfRule>
  </conditionalFormatting>
  <conditionalFormatting sqref="D9">
    <cfRule type="expression" dxfId="0" priority="1">
      <formula>D9="Y"</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zoomScale="80" zoomScaleNormal="80" workbookViewId="0">
      <selection activeCell="S3" sqref="S3"/>
    </sheetView>
  </sheetViews>
  <sheetFormatPr defaultColWidth="8.88671875" defaultRowHeight="15" x14ac:dyDescent="0.2"/>
  <cols>
    <col min="1" max="1" width="13.33203125" customWidth="1"/>
    <col min="2" max="2" width="22.5546875" customWidth="1"/>
    <col min="3" max="11" width="6.88671875" customWidth="1"/>
    <col min="12" max="28" width="7.886718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88671875" customWidth="1"/>
    <col min="268" max="284" width="7.886718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88671875" customWidth="1"/>
    <col min="524" max="540" width="7.886718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88671875" customWidth="1"/>
    <col min="780" max="796" width="7.886718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88671875" customWidth="1"/>
    <col min="1036" max="1052" width="7.886718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88671875" customWidth="1"/>
    <col min="1292" max="1308" width="7.886718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88671875" customWidth="1"/>
    <col min="1548" max="1564" width="7.886718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88671875" customWidth="1"/>
    <col min="1804" max="1820" width="7.886718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88671875" customWidth="1"/>
    <col min="2060" max="2076" width="7.886718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88671875" customWidth="1"/>
    <col min="2316" max="2332" width="7.886718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88671875" customWidth="1"/>
    <col min="2572" max="2588" width="7.886718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88671875" customWidth="1"/>
    <col min="2828" max="2844" width="7.886718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88671875" customWidth="1"/>
    <col min="3084" max="3100" width="7.886718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88671875" customWidth="1"/>
    <col min="3340" max="3356" width="7.886718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88671875" customWidth="1"/>
    <col min="3596" max="3612" width="7.886718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88671875" customWidth="1"/>
    <col min="3852" max="3868" width="7.886718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88671875" customWidth="1"/>
    <col min="4108" max="4124" width="7.886718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88671875" customWidth="1"/>
    <col min="4364" max="4380" width="7.886718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88671875" customWidth="1"/>
    <col min="4620" max="4636" width="7.886718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88671875" customWidth="1"/>
    <col min="4876" max="4892" width="7.886718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88671875" customWidth="1"/>
    <col min="5132" max="5148" width="7.886718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88671875" customWidth="1"/>
    <col min="5388" max="5404" width="7.886718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88671875" customWidth="1"/>
    <col min="5644" max="5660" width="7.886718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88671875" customWidth="1"/>
    <col min="5900" max="5916" width="7.886718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88671875" customWidth="1"/>
    <col min="6156" max="6172" width="7.886718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88671875" customWidth="1"/>
    <col min="6412" max="6428" width="7.886718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88671875" customWidth="1"/>
    <col min="6668" max="6684" width="7.886718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88671875" customWidth="1"/>
    <col min="6924" max="6940" width="7.886718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88671875" customWidth="1"/>
    <col min="7180" max="7196" width="7.886718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88671875" customWidth="1"/>
    <col min="7436" max="7452" width="7.886718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88671875" customWidth="1"/>
    <col min="7692" max="7708" width="7.886718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88671875" customWidth="1"/>
    <col min="7948" max="7964" width="7.886718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88671875" customWidth="1"/>
    <col min="8204" max="8220" width="7.886718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88671875" customWidth="1"/>
    <col min="8460" max="8476" width="7.886718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88671875" customWidth="1"/>
    <col min="8716" max="8732" width="7.886718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88671875" customWidth="1"/>
    <col min="8972" max="8988" width="7.886718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88671875" customWidth="1"/>
    <col min="9228" max="9244" width="7.886718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88671875" customWidth="1"/>
    <col min="9484" max="9500" width="7.886718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88671875" customWidth="1"/>
    <col min="9740" max="9756" width="7.886718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88671875" customWidth="1"/>
    <col min="9996" max="10012" width="7.886718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88671875" customWidth="1"/>
    <col min="10252" max="10268" width="7.886718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88671875" customWidth="1"/>
    <col min="10508" max="10524" width="7.886718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88671875" customWidth="1"/>
    <col min="10764" max="10780" width="7.886718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88671875" customWidth="1"/>
    <col min="11020" max="11036" width="7.886718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88671875" customWidth="1"/>
    <col min="11276" max="11292" width="7.886718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88671875" customWidth="1"/>
    <col min="11532" max="11548" width="7.886718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88671875" customWidth="1"/>
    <col min="11788" max="11804" width="7.886718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88671875" customWidth="1"/>
    <col min="12044" max="12060" width="7.886718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88671875" customWidth="1"/>
    <col min="12300" max="12316" width="7.886718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88671875" customWidth="1"/>
    <col min="12556" max="12572" width="7.886718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88671875" customWidth="1"/>
    <col min="12812" max="12828" width="7.886718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88671875" customWidth="1"/>
    <col min="13068" max="13084" width="7.886718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88671875" customWidth="1"/>
    <col min="13324" max="13340" width="7.886718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88671875" customWidth="1"/>
    <col min="13580" max="13596" width="7.886718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88671875" customWidth="1"/>
    <col min="13836" max="13852" width="7.886718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88671875" customWidth="1"/>
    <col min="14092" max="14108" width="7.886718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88671875" customWidth="1"/>
    <col min="14348" max="14364" width="7.886718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88671875" customWidth="1"/>
    <col min="14604" max="14620" width="7.886718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88671875" customWidth="1"/>
    <col min="14860" max="14876" width="7.886718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88671875" customWidth="1"/>
    <col min="15116" max="15132" width="7.886718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88671875" customWidth="1"/>
    <col min="15372" max="15388" width="7.886718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88671875" customWidth="1"/>
    <col min="15628" max="15644" width="7.886718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88671875" customWidth="1"/>
    <col min="15884" max="15900" width="7.886718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88671875" customWidth="1"/>
    <col min="16140" max="16156" width="7.88671875" customWidth="1"/>
    <col min="16157" max="16157" width="8.33203125" customWidth="1"/>
    <col min="16158" max="16158" width="8.5546875" customWidth="1"/>
    <col min="16159" max="16159" width="8" customWidth="1"/>
    <col min="16160" max="16160" width="8.6640625" customWidth="1"/>
  </cols>
  <sheetData>
    <row r="1" spans="1:36" x14ac:dyDescent="0.2">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36" ht="18" x14ac:dyDescent="0.25">
      <c r="A2" s="65" t="s">
        <v>47</v>
      </c>
      <c r="B2" s="66"/>
      <c r="C2" s="67"/>
      <c r="D2" s="67"/>
      <c r="E2" s="67"/>
      <c r="F2" s="67"/>
      <c r="G2" s="67"/>
      <c r="H2" s="68"/>
      <c r="I2" s="67"/>
      <c r="J2" s="67"/>
      <c r="K2" s="67"/>
      <c r="L2" s="67"/>
      <c r="M2" s="67"/>
      <c r="N2" s="67"/>
      <c r="O2" s="67"/>
      <c r="P2" s="67"/>
      <c r="Q2" s="67"/>
      <c r="R2" s="67"/>
      <c r="S2" s="67"/>
      <c r="T2" s="67"/>
      <c r="U2" s="67"/>
      <c r="V2" s="67"/>
      <c r="W2" s="67"/>
      <c r="X2" s="67"/>
      <c r="Y2" s="67"/>
      <c r="Z2" s="67"/>
      <c r="AA2" s="67"/>
      <c r="AB2" s="67"/>
    </row>
    <row r="3" spans="1:36" ht="25.5" x14ac:dyDescent="0.2">
      <c r="A3" s="69" t="s">
        <v>48</v>
      </c>
      <c r="B3" s="70" t="s">
        <v>49</v>
      </c>
      <c r="C3" s="71" t="s">
        <v>50</v>
      </c>
      <c r="D3" s="72" t="str">
        <f>'TITLE PAGE'!D14</f>
        <v>2016-17</v>
      </c>
      <c r="E3" s="72" t="s">
        <v>51</v>
      </c>
      <c r="F3" s="72" t="s">
        <v>52</v>
      </c>
      <c r="G3" s="72" t="s">
        <v>53</v>
      </c>
      <c r="H3" s="73" t="s">
        <v>54</v>
      </c>
      <c r="I3" s="73" t="s">
        <v>55</v>
      </c>
      <c r="J3" s="73" t="s">
        <v>56</v>
      </c>
      <c r="K3" s="73" t="s">
        <v>57</v>
      </c>
      <c r="L3" s="73" t="s">
        <v>58</v>
      </c>
      <c r="M3" s="73" t="s">
        <v>59</v>
      </c>
      <c r="N3" s="73" t="s">
        <v>60</v>
      </c>
      <c r="O3" s="73" t="s">
        <v>61</v>
      </c>
      <c r="P3" s="73" t="s">
        <v>62</v>
      </c>
      <c r="Q3" s="73" t="s">
        <v>558</v>
      </c>
      <c r="R3" s="73" t="s">
        <v>560</v>
      </c>
      <c r="S3" s="73" t="s">
        <v>562</v>
      </c>
      <c r="T3" s="73" t="s">
        <v>63</v>
      </c>
      <c r="U3" s="73" t="s">
        <v>64</v>
      </c>
      <c r="V3" s="73" t="s">
        <v>65</v>
      </c>
      <c r="W3" s="73" t="s">
        <v>66</v>
      </c>
      <c r="X3" s="73" t="s">
        <v>67</v>
      </c>
      <c r="Y3" s="73" t="s">
        <v>68</v>
      </c>
      <c r="Z3" s="73" t="s">
        <v>69</v>
      </c>
      <c r="AA3" s="73" t="s">
        <v>70</v>
      </c>
      <c r="AB3" s="73" t="s">
        <v>71</v>
      </c>
      <c r="AC3" s="73" t="s">
        <v>103</v>
      </c>
      <c r="AD3" s="73" t="s">
        <v>104</v>
      </c>
      <c r="AE3" s="73" t="s">
        <v>105</v>
      </c>
      <c r="AF3" s="73" t="s">
        <v>106</v>
      </c>
      <c r="AG3" s="344"/>
      <c r="AH3" s="344"/>
      <c r="AI3" s="344"/>
      <c r="AJ3" s="344"/>
    </row>
    <row r="4" spans="1:36" x14ac:dyDescent="0.2">
      <c r="A4" s="74"/>
      <c r="B4" s="75" t="s">
        <v>72</v>
      </c>
      <c r="C4" s="69"/>
      <c r="D4" s="76"/>
      <c r="E4" s="76"/>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344"/>
      <c r="AH4" s="344"/>
      <c r="AI4" s="344"/>
      <c r="AJ4" s="344"/>
    </row>
    <row r="5" spans="1:36" x14ac:dyDescent="0.2">
      <c r="A5" s="78" t="s">
        <v>73</v>
      </c>
      <c r="B5" s="79" t="s">
        <v>74</v>
      </c>
      <c r="C5" s="78" t="s">
        <v>75</v>
      </c>
      <c r="D5" s="80">
        <f>'4. BL SDB'!H5</f>
        <v>252.16589799040776</v>
      </c>
      <c r="E5" s="80">
        <f>'4. BL SDB'!I5</f>
        <v>249.03256465707443</v>
      </c>
      <c r="F5" s="80">
        <f>'4. BL SDB'!J5</f>
        <v>245.89923132374108</v>
      </c>
      <c r="G5" s="80">
        <f>'4. BL SDB'!K5</f>
        <v>242.76589799040775</v>
      </c>
      <c r="H5" s="80">
        <f>'4. BL SDB'!L5</f>
        <v>239.63256465707443</v>
      </c>
      <c r="I5" s="80">
        <f>'4. BL SDB'!M5</f>
        <v>236.4992313237411</v>
      </c>
      <c r="J5" s="80">
        <f>'4. BL SDB'!N5</f>
        <v>233.36589799040775</v>
      </c>
      <c r="K5" s="80">
        <f>'4. BL SDB'!O5</f>
        <v>230.23256465707442</v>
      </c>
      <c r="L5" s="80">
        <f>'4. BL SDB'!P5</f>
        <v>227.09923132374109</v>
      </c>
      <c r="M5" s="80">
        <f>'4. BL SDB'!Q5</f>
        <v>223.96589799040777</v>
      </c>
      <c r="N5" s="80">
        <f>'4. BL SDB'!R5</f>
        <v>220.83256465707441</v>
      </c>
      <c r="O5" s="80">
        <f>'4. BL SDB'!S5</f>
        <v>217.69923132374109</v>
      </c>
      <c r="P5" s="80">
        <f>'4. BL SDB'!T5</f>
        <v>214.56589799040776</v>
      </c>
      <c r="Q5" s="80">
        <f>'4. BL SDB'!U5</f>
        <v>211.43256465707441</v>
      </c>
      <c r="R5" s="80">
        <f>'4. BL SDB'!V5</f>
        <v>171.08256465707444</v>
      </c>
      <c r="S5" s="80">
        <f>'4. BL SDB'!W5</f>
        <v>170.29923132374108</v>
      </c>
      <c r="T5" s="80">
        <f>'4. BL SDB'!X5</f>
        <v>169.51589799040775</v>
      </c>
      <c r="U5" s="80">
        <f>'4. BL SDB'!Y5</f>
        <v>168.73256465707442</v>
      </c>
      <c r="V5" s="80">
        <f>'4. BL SDB'!Z5</f>
        <v>167.94923132374109</v>
      </c>
      <c r="W5" s="80">
        <f>'4. BL SDB'!AA5</f>
        <v>162.16589799040776</v>
      </c>
      <c r="X5" s="80">
        <f>'4. BL SDB'!AB5</f>
        <v>161.38256465707443</v>
      </c>
      <c r="Y5" s="80">
        <f>'4. BL SDB'!AC5</f>
        <v>160.59923132374109</v>
      </c>
      <c r="Z5" s="80">
        <f>'4. BL SDB'!AD5</f>
        <v>159.81589799040776</v>
      </c>
      <c r="AA5" s="80">
        <f>'4. BL SDB'!AE5</f>
        <v>159.03256465707443</v>
      </c>
      <c r="AB5" s="80">
        <f>'4. BL SDB'!AF5</f>
        <v>158.2492313237411</v>
      </c>
      <c r="AC5" s="80">
        <f>'4. BL SDB'!AG5</f>
        <v>157.46589799040777</v>
      </c>
      <c r="AD5" s="80">
        <f>'4. BL SDB'!AH5</f>
        <v>156.68256465707441</v>
      </c>
      <c r="AE5" s="80">
        <f>'4. BL SDB'!AI5</f>
        <v>155.89923132374111</v>
      </c>
      <c r="AF5" s="80">
        <f>'4. BL SDB'!AJ5</f>
        <v>155.11589799040775</v>
      </c>
      <c r="AG5" s="344"/>
      <c r="AH5" s="344"/>
      <c r="AI5" s="344"/>
      <c r="AJ5" s="344"/>
    </row>
    <row r="6" spans="1:36" x14ac:dyDescent="0.2">
      <c r="A6" s="78" t="s">
        <v>76</v>
      </c>
      <c r="B6" s="79" t="s">
        <v>74</v>
      </c>
      <c r="C6" s="78" t="s">
        <v>75</v>
      </c>
      <c r="D6" s="80">
        <f>'9. FP SDB'!H5</f>
        <v>252.16589799040776</v>
      </c>
      <c r="E6" s="80">
        <f>'9. FP SDB'!I5</f>
        <v>249.03256465707443</v>
      </c>
      <c r="F6" s="80">
        <f>'9. FP SDB'!J5</f>
        <v>245.89923132374108</v>
      </c>
      <c r="G6" s="80">
        <f>'9. FP SDB'!K5</f>
        <v>242.76589799040775</v>
      </c>
      <c r="H6" s="80">
        <f>'9. FP SDB'!L5</f>
        <v>239.63256465707443</v>
      </c>
      <c r="I6" s="80">
        <f>'9. FP SDB'!M5</f>
        <v>236.4992313237411</v>
      </c>
      <c r="J6" s="80">
        <f>'9. FP SDB'!N5</f>
        <v>233.36589799040775</v>
      </c>
      <c r="K6" s="80">
        <f>'9. FP SDB'!O5</f>
        <v>230.23256465707442</v>
      </c>
      <c r="L6" s="80">
        <f>'9. FP SDB'!P5</f>
        <v>227.09923132374109</v>
      </c>
      <c r="M6" s="80">
        <f>'9. FP SDB'!Q5</f>
        <v>223.96589799040777</v>
      </c>
      <c r="N6" s="80">
        <f>'9. FP SDB'!R5</f>
        <v>245.83256465707441</v>
      </c>
      <c r="O6" s="80">
        <f>'9. FP SDB'!S5</f>
        <v>242.69923132374109</v>
      </c>
      <c r="P6" s="80">
        <f>'9. FP SDB'!T5</f>
        <v>239.56589799040776</v>
      </c>
      <c r="Q6" s="80">
        <f>'9. FP SDB'!U5</f>
        <v>236.43256465707441</v>
      </c>
      <c r="R6" s="80">
        <f>'9. FP SDB'!V5</f>
        <v>256.08256465707444</v>
      </c>
      <c r="S6" s="80">
        <f>'9. FP SDB'!W5</f>
        <v>255.29923132374108</v>
      </c>
      <c r="T6" s="80">
        <f>'9. FP SDB'!X5</f>
        <v>254.51589799040775</v>
      </c>
      <c r="U6" s="80">
        <f>'9. FP SDB'!Y5</f>
        <v>253.73256465707442</v>
      </c>
      <c r="V6" s="80">
        <f>'9. FP SDB'!Z5</f>
        <v>252.94923132374109</v>
      </c>
      <c r="W6" s="80">
        <f>'9. FP SDB'!AA5</f>
        <v>247.16589799040776</v>
      </c>
      <c r="X6" s="80">
        <f>'9. FP SDB'!AB5</f>
        <v>246.38256465707443</v>
      </c>
      <c r="Y6" s="80">
        <f>'9. FP SDB'!AC5</f>
        <v>245.59923132374109</v>
      </c>
      <c r="Z6" s="80">
        <f>'9. FP SDB'!AD5</f>
        <v>244.81589799040776</v>
      </c>
      <c r="AA6" s="80">
        <f>'9. FP SDB'!AE5</f>
        <v>244.03256465707443</v>
      </c>
      <c r="AB6" s="80">
        <f>'9. FP SDB'!AF5</f>
        <v>243.2492313237411</v>
      </c>
      <c r="AC6" s="80">
        <f>'9. FP SDB'!AG5</f>
        <v>242.46589799040777</v>
      </c>
      <c r="AD6" s="80">
        <f>'9. FP SDB'!AH5</f>
        <v>241.68256465707441</v>
      </c>
      <c r="AE6" s="80">
        <f>'9. FP SDB'!AI5</f>
        <v>240.89923132374111</v>
      </c>
      <c r="AF6" s="80">
        <f>'9. FP SDB'!AJ5</f>
        <v>240.11589799040775</v>
      </c>
      <c r="AG6" s="344"/>
      <c r="AH6" s="344"/>
      <c r="AI6" s="344"/>
      <c r="AJ6" s="344"/>
    </row>
    <row r="7" spans="1:36" x14ac:dyDescent="0.2">
      <c r="A7" s="69"/>
      <c r="B7" s="75" t="s">
        <v>77</v>
      </c>
      <c r="C7" s="69"/>
      <c r="D7" s="80">
        <f>'9. FP SDB'!H6</f>
        <v>-1.3832299082860313E-10</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344"/>
      <c r="AH7" s="344"/>
      <c r="AI7" s="344"/>
      <c r="AJ7" s="344"/>
    </row>
    <row r="8" spans="1:36" x14ac:dyDescent="0.2">
      <c r="A8" s="78" t="s">
        <v>78</v>
      </c>
      <c r="B8" s="79" t="s">
        <v>79</v>
      </c>
      <c r="C8" s="78" t="s">
        <v>75</v>
      </c>
      <c r="D8" s="80">
        <f>'3. BL Demand'!H10</f>
        <v>89.64812635621648</v>
      </c>
      <c r="E8" s="80">
        <f>'3. BL Demand'!I10</f>
        <v>87.751496443611273</v>
      </c>
      <c r="F8" s="80">
        <f>'3. BL Demand'!J10</f>
        <v>85.854501285934887</v>
      </c>
      <c r="G8" s="80">
        <f>'3. BL Demand'!K10</f>
        <v>83.933316815698063</v>
      </c>
      <c r="H8" s="80">
        <f>'3. BL Demand'!L10</f>
        <v>82.024937300764833</v>
      </c>
      <c r="I8" s="80">
        <f>'3. BL Demand'!M10</f>
        <v>80.157212348805501</v>
      </c>
      <c r="J8" s="80">
        <f>'3. BL Demand'!N10</f>
        <v>78.428951638993709</v>
      </c>
      <c r="K8" s="80">
        <f>'3. BL Demand'!O10</f>
        <v>76.822981045484113</v>
      </c>
      <c r="L8" s="80">
        <f>'3. BL Demand'!P10</f>
        <v>75.278994883452583</v>
      </c>
      <c r="M8" s="80">
        <f>'3. BL Demand'!Q10</f>
        <v>73.790501544104302</v>
      </c>
      <c r="N8" s="80">
        <f>'3. BL Demand'!R10</f>
        <v>72.391362144633632</v>
      </c>
      <c r="O8" s="80">
        <f>'3. BL Demand'!S10</f>
        <v>71.045606863061181</v>
      </c>
      <c r="P8" s="80">
        <f>'3. BL Demand'!T10</f>
        <v>69.675042686777417</v>
      </c>
      <c r="Q8" s="80">
        <f>'3. BL Demand'!U10</f>
        <v>68.333360751307723</v>
      </c>
      <c r="R8" s="80">
        <f>'3. BL Demand'!V10</f>
        <v>66.988887290420422</v>
      </c>
      <c r="S8" s="80">
        <f>'3. BL Demand'!W10</f>
        <v>65.643749380461017</v>
      </c>
      <c r="T8" s="80">
        <f>'3. BL Demand'!X10</f>
        <v>64.331848917323185</v>
      </c>
      <c r="U8" s="80">
        <f>'3. BL Demand'!Y10</f>
        <v>63.039087753781487</v>
      </c>
      <c r="V8" s="80">
        <f>'3. BL Demand'!Z10</f>
        <v>61.775610043804591</v>
      </c>
      <c r="W8" s="80">
        <f>'3. BL Demand'!AA10</f>
        <v>60.587035212374275</v>
      </c>
      <c r="X8" s="80">
        <f>'3. BL Demand'!AB10</f>
        <v>59.433843619811796</v>
      </c>
      <c r="Y8" s="80">
        <f>'3. BL Demand'!AC10</f>
        <v>58.300906456586745</v>
      </c>
      <c r="Z8" s="80">
        <f>'3. BL Demand'!AD10</f>
        <v>57.181977969819783</v>
      </c>
      <c r="AA8" s="80">
        <f>'3. BL Demand'!AE10</f>
        <v>56.094391793285681</v>
      </c>
      <c r="AB8" s="80">
        <f>'3. BL Demand'!AF10</f>
        <v>55.028649793159026</v>
      </c>
      <c r="AC8" s="80">
        <f>'3. BL Demand'!AG10</f>
        <v>53.984831125045133</v>
      </c>
      <c r="AD8" s="80">
        <f>'3. BL Demand'!AH10</f>
        <v>52.964597624816662</v>
      </c>
      <c r="AE8" s="80">
        <f>'3. BL Demand'!AI10</f>
        <v>51.964919842995755</v>
      </c>
      <c r="AF8" s="80">
        <f>'3. BL Demand'!AJ10</f>
        <v>50.893904880331206</v>
      </c>
      <c r="AG8" s="344"/>
      <c r="AH8" s="344"/>
      <c r="AI8" s="344"/>
      <c r="AJ8" s="344"/>
    </row>
    <row r="9" spans="1:36" x14ac:dyDescent="0.2">
      <c r="A9" s="78" t="s">
        <v>80</v>
      </c>
      <c r="B9" s="79" t="s">
        <v>79</v>
      </c>
      <c r="C9" s="78" t="s">
        <v>75</v>
      </c>
      <c r="D9" s="80">
        <f>'8. FP Demand'!H10</f>
        <v>89.64812635621648</v>
      </c>
      <c r="E9" s="80">
        <f>'8. FP Demand'!I10</f>
        <v>87.751496443611273</v>
      </c>
      <c r="F9" s="80">
        <f>'8. FP Demand'!J10</f>
        <v>85.854501285934887</v>
      </c>
      <c r="G9" s="80">
        <f>'8. FP Demand'!K10</f>
        <v>83.933316815698063</v>
      </c>
      <c r="H9" s="80">
        <f>'8. FP Demand'!L10</f>
        <v>66.904937300764828</v>
      </c>
      <c r="I9" s="80">
        <f>'8. FP Demand'!M10</f>
        <v>44.577212348805503</v>
      </c>
      <c r="J9" s="80">
        <f>'8. FP Demand'!N10</f>
        <v>25.928951638993706</v>
      </c>
      <c r="K9" s="80">
        <f>'8. FP Demand'!O10</f>
        <v>12.912981045484116</v>
      </c>
      <c r="L9" s="80">
        <f>'8. FP Demand'!P10</f>
        <v>-7.9936057773011271E-15</v>
      </c>
      <c r="M9" s="80">
        <f>'8. FP Demand'!Q10</f>
        <v>0</v>
      </c>
      <c r="N9" s="80">
        <f>'8. FP Demand'!R10</f>
        <v>7.1054273576010019E-15</v>
      </c>
      <c r="O9" s="80">
        <f>'8. FP Demand'!S10</f>
        <v>0</v>
      </c>
      <c r="P9" s="80">
        <f>'8. FP Demand'!T10</f>
        <v>0</v>
      </c>
      <c r="Q9" s="80">
        <f>'8. FP Demand'!U10</f>
        <v>1.2434497875801753E-14</v>
      </c>
      <c r="R9" s="80">
        <f>'8. FP Demand'!V10</f>
        <v>0</v>
      </c>
      <c r="S9" s="80">
        <f>'8. FP Demand'!W10</f>
        <v>0</v>
      </c>
      <c r="T9" s="80">
        <f>'8. FP Demand'!X10</f>
        <v>7.1054273576010019E-15</v>
      </c>
      <c r="U9" s="80">
        <f>'8. FP Demand'!Y10</f>
        <v>0</v>
      </c>
      <c r="V9" s="80">
        <f>'8. FP Demand'!Z10</f>
        <v>0</v>
      </c>
      <c r="W9" s="80">
        <f>'8. FP Demand'!AA10</f>
        <v>0</v>
      </c>
      <c r="X9" s="80">
        <f>'8. FP Demand'!AB10</f>
        <v>0</v>
      </c>
      <c r="Y9" s="80">
        <f>'8. FP Demand'!AC10</f>
        <v>0</v>
      </c>
      <c r="Z9" s="80">
        <f>'8. FP Demand'!AD10</f>
        <v>0</v>
      </c>
      <c r="AA9" s="80">
        <f>'8. FP Demand'!AE10</f>
        <v>0</v>
      </c>
      <c r="AB9" s="80">
        <f>'8. FP Demand'!AF10</f>
        <v>0</v>
      </c>
      <c r="AC9" s="80">
        <f>'8. FP Demand'!AG10</f>
        <v>0</v>
      </c>
      <c r="AD9" s="80">
        <f>'8. FP Demand'!AH10</f>
        <v>0</v>
      </c>
      <c r="AE9" s="80">
        <f>'8. FP Demand'!AI10</f>
        <v>0</v>
      </c>
      <c r="AF9" s="80">
        <f>'8. FP Demand'!AJ10</f>
        <v>0</v>
      </c>
      <c r="AG9" s="344"/>
      <c r="AH9" s="344"/>
      <c r="AI9" s="344"/>
      <c r="AJ9" s="344"/>
    </row>
    <row r="10" spans="1:36" x14ac:dyDescent="0.2">
      <c r="A10" s="78" t="s">
        <v>81</v>
      </c>
      <c r="B10" s="79" t="s">
        <v>82</v>
      </c>
      <c r="C10" s="78" t="s">
        <v>75</v>
      </c>
      <c r="D10" s="80">
        <f>'3. BL Demand'!H9</f>
        <v>45.931287360561228</v>
      </c>
      <c r="E10" s="80">
        <f>'3. BL Demand'!I9</f>
        <v>47.823336303744107</v>
      </c>
      <c r="F10" s="80">
        <f>'3. BL Demand'!J9</f>
        <v>49.74900976077393</v>
      </c>
      <c r="G10" s="80">
        <f>'3. BL Demand'!K9</f>
        <v>51.824214391547251</v>
      </c>
      <c r="H10" s="80">
        <f>'3. BL Demand'!L9</f>
        <v>53.734652194268328</v>
      </c>
      <c r="I10" s="80">
        <f>'3. BL Demand'!M9</f>
        <v>55.807530418790826</v>
      </c>
      <c r="J10" s="80">
        <f>'3. BL Demand'!N9</f>
        <v>57.796282405604572</v>
      </c>
      <c r="K10" s="80">
        <f>'3. BL Demand'!O9</f>
        <v>59.65570630878215</v>
      </c>
      <c r="L10" s="80">
        <f>'3. BL Demand'!P9</f>
        <v>61.52735412488741</v>
      </c>
      <c r="M10" s="80">
        <f>'3. BL Demand'!Q9</f>
        <v>63.344313978311362</v>
      </c>
      <c r="N10" s="80">
        <f>'3. BL Demand'!R9</f>
        <v>65.125084696700924</v>
      </c>
      <c r="O10" s="80">
        <f>'3. BL Demand'!S9</f>
        <v>66.848800300860304</v>
      </c>
      <c r="P10" s="80">
        <f>'3. BL Demand'!T9</f>
        <v>68.63579807564436</v>
      </c>
      <c r="Q10" s="80">
        <f>'3. BL Demand'!U9</f>
        <v>70.408832359324819</v>
      </c>
      <c r="R10" s="80">
        <f>'3. BL Demand'!V9</f>
        <v>71.909175150630901</v>
      </c>
      <c r="S10" s="80">
        <f>'3. BL Demand'!W9</f>
        <v>73.377171185087661</v>
      </c>
      <c r="T10" s="80">
        <f>'3. BL Demand'!X9</f>
        <v>74.823618234105325</v>
      </c>
      <c r="U10" s="80">
        <f>'3. BL Demand'!Y9</f>
        <v>76.228345077187143</v>
      </c>
      <c r="V10" s="80">
        <f>'3. BL Demand'!Z9</f>
        <v>77.608494737397734</v>
      </c>
      <c r="W10" s="80">
        <f>'3. BL Demand'!AA9</f>
        <v>79.049244927884502</v>
      </c>
      <c r="X10" s="80">
        <f>'3. BL Demand'!AB9</f>
        <v>80.487811963222541</v>
      </c>
      <c r="Y10" s="80">
        <f>'3. BL Demand'!AC9</f>
        <v>81.899028496553996</v>
      </c>
      <c r="Z10" s="80">
        <f>'3. BL Demand'!AD9</f>
        <v>83.271498370438678</v>
      </c>
      <c r="AA10" s="80">
        <f>'3. BL Demand'!AE9</f>
        <v>84.640235724299131</v>
      </c>
      <c r="AB10" s="80">
        <f>'3. BL Demand'!AF9</f>
        <v>85.988690983665322</v>
      </c>
      <c r="AC10" s="80">
        <f>'3. BL Demand'!AG9</f>
        <v>87.318689951058914</v>
      </c>
      <c r="AD10" s="80">
        <f>'3. BL Demand'!AH9</f>
        <v>88.636120132719512</v>
      </c>
      <c r="AE10" s="80">
        <f>'3. BL Demand'!AI9</f>
        <v>89.935549396884966</v>
      </c>
      <c r="AF10" s="80">
        <f>'3. BL Demand'!AJ9</f>
        <v>91.330531197646195</v>
      </c>
      <c r="AG10" s="344"/>
      <c r="AH10" s="344"/>
      <c r="AI10" s="344"/>
      <c r="AJ10" s="344"/>
    </row>
    <row r="11" spans="1:36" x14ac:dyDescent="0.2">
      <c r="A11" s="78" t="s">
        <v>83</v>
      </c>
      <c r="B11" s="79" t="s">
        <v>82</v>
      </c>
      <c r="C11" s="78" t="s">
        <v>75</v>
      </c>
      <c r="D11" s="80">
        <f>'8. FP Demand'!H9</f>
        <v>45.931287360561228</v>
      </c>
      <c r="E11" s="80">
        <f>'8. FP Demand'!I9</f>
        <v>47.823336303744107</v>
      </c>
      <c r="F11" s="80">
        <f>'8. FP Demand'!J9</f>
        <v>49.74900976077393</v>
      </c>
      <c r="G11" s="80">
        <f>'8. FP Demand'!K9</f>
        <v>51.824214391547251</v>
      </c>
      <c r="H11" s="80">
        <f>'8. FP Demand'!L9</f>
        <v>66.935689194268349</v>
      </c>
      <c r="I11" s="80">
        <f>'8. FP Demand'!M9</f>
        <v>87.609592194790821</v>
      </c>
      <c r="J11" s="80">
        <f>'8. FP Demand'!N9</f>
        <v>104.87117080160458</v>
      </c>
      <c r="K11" s="80">
        <f>'8. FP Demand'!O9</f>
        <v>117.02181294678215</v>
      </c>
      <c r="L11" s="80">
        <f>'8. FP Demand'!P9</f>
        <v>129.21266186799474</v>
      </c>
      <c r="M11" s="80">
        <f>'8. FP Demand'!Q9</f>
        <v>129.79699472600524</v>
      </c>
      <c r="N11" s="80">
        <f>'8. FP Demand'!R9</f>
        <v>130.42346983687119</v>
      </c>
      <c r="O11" s="80">
        <f>'8. FP Demand'!S9</f>
        <v>131.02684989361538</v>
      </c>
      <c r="P11" s="80">
        <f>'8. FP Demand'!T9</f>
        <v>131.66809996074406</v>
      </c>
      <c r="Q11" s="80">
        <f>'8. FP Demand'!U9</f>
        <v>132.30429785750175</v>
      </c>
      <c r="R11" s="80">
        <f>'8. FP Demand'!V9</f>
        <v>132.68521063200927</v>
      </c>
      <c r="S11" s="80">
        <f>'8. FP Demand'!W9</f>
        <v>133.03309879750259</v>
      </c>
      <c r="T11" s="80">
        <f>'8. FP Demand'!X9</f>
        <v>133.38227322169618</v>
      </c>
      <c r="U11" s="80">
        <f>'8. FP Demand'!Y9</f>
        <v>133.7838757135905</v>
      </c>
      <c r="V11" s="80">
        <f>'8. FP Demand'!Z9</f>
        <v>134.17887742282187</v>
      </c>
      <c r="W11" s="80">
        <f>'8. FP Demand'!AA9</f>
        <v>134.70853749902136</v>
      </c>
      <c r="X11" s="80">
        <f>'8. FP Demand'!AB9</f>
        <v>135.25952811605316</v>
      </c>
      <c r="Y11" s="80">
        <f>'8. FP Demand'!AC9</f>
        <v>135.73647912448206</v>
      </c>
      <c r="Z11" s="80">
        <f>'8. FP Demand'!AD9</f>
        <v>136.17875573727648</v>
      </c>
      <c r="AA11" s="80">
        <f>'8. FP Demand'!AE9</f>
        <v>136.62952801925621</v>
      </c>
      <c r="AB11" s="80">
        <f>'8. FP Demand'!AF9</f>
        <v>137.10069772650846</v>
      </c>
      <c r="AC11" s="80">
        <f>'8. FP Demand'!AG9</f>
        <v>137.83920279259951</v>
      </c>
      <c r="AD11" s="80">
        <f>'8. FP Demand'!AH9</f>
        <v>138.17797818505451</v>
      </c>
      <c r="AE11" s="80">
        <f>'8. FP Demand'!AI9</f>
        <v>138.65160160258117</v>
      </c>
      <c r="AF11" s="80">
        <f>'8. FP Demand'!AJ9</f>
        <v>138.88889558994427</v>
      </c>
    </row>
    <row r="12" spans="1:36" x14ac:dyDescent="0.2">
      <c r="A12" s="78" t="s">
        <v>84</v>
      </c>
      <c r="B12" s="79" t="s">
        <v>85</v>
      </c>
      <c r="C12" s="78" t="s">
        <v>75</v>
      </c>
      <c r="D12" s="80">
        <f>'3. BL Demand'!H7+'3. BL Demand'!H8</f>
        <v>43.94756741671717</v>
      </c>
      <c r="E12" s="80">
        <f>'3. BL Demand'!I7+'3. BL Demand'!I8</f>
        <v>43.973363478777188</v>
      </c>
      <c r="F12" s="80">
        <f>'3. BL Demand'!J7+'3. BL Demand'!J8</f>
        <v>43.929408068930208</v>
      </c>
      <c r="G12" s="80">
        <f>'3. BL Demand'!K7+'3. BL Demand'!K8</f>
        <v>43.988399718533366</v>
      </c>
      <c r="H12" s="80">
        <f>'3. BL Demand'!L7+'3. BL Demand'!L8</f>
        <v>43.968375640857737</v>
      </c>
      <c r="I12" s="80">
        <f>'3. BL Demand'!M7+'3. BL Demand'!M8</f>
        <v>44.214182279874031</v>
      </c>
      <c r="J12" s="80">
        <f>'3. BL Demand'!N7+'3. BL Demand'!N8</f>
        <v>44.370204184471952</v>
      </c>
      <c r="K12" s="80">
        <f>'3. BL Demand'!O7+'3. BL Demand'!O8</f>
        <v>44.517468316233895</v>
      </c>
      <c r="L12" s="80">
        <f>'3. BL Demand'!P7+'3. BL Demand'!P8</f>
        <v>44.510114997378565</v>
      </c>
      <c r="M12" s="80">
        <f>'3. BL Demand'!Q7+'3. BL Demand'!Q8</f>
        <v>44.693791498484622</v>
      </c>
      <c r="N12" s="80">
        <f>'3. BL Demand'!R7+'3. BL Demand'!R8</f>
        <v>44.748942793438253</v>
      </c>
      <c r="O12" s="80">
        <f>'3. BL Demand'!S7+'3. BL Demand'!S8</f>
        <v>44.803322024216179</v>
      </c>
      <c r="P12" s="80">
        <f>'3. BL Demand'!T7+'3. BL Demand'!T8</f>
        <v>44.734770412108695</v>
      </c>
      <c r="Q12" s="80">
        <f>'3. BL Demand'!U7+'3. BL Demand'!U8</f>
        <v>44.905348710412831</v>
      </c>
      <c r="R12" s="80">
        <f>'3. BL Demand'!V7+'3. BL Demand'!V8</f>
        <v>44.965707983899129</v>
      </c>
      <c r="S12" s="80">
        <f>'3. BL Demand'!W7+'3. BL Demand'!W8</f>
        <v>45.029587025369324</v>
      </c>
      <c r="T12" s="80">
        <f>'3. BL Demand'!X7+'3. BL Demand'!X8</f>
        <v>44.969010138864093</v>
      </c>
      <c r="U12" s="80">
        <f>'3. BL Demand'!Y7+'3. BL Demand'!Y8</f>
        <v>45.144435884092829</v>
      </c>
      <c r="V12" s="80">
        <f>'3. BL Demand'!Z7+'3. BL Demand'!Z8</f>
        <v>45.193993968245707</v>
      </c>
      <c r="W12" s="80">
        <f>'3. BL Demand'!AA7+'3. BL Demand'!AA8</f>
        <v>45.244493508492717</v>
      </c>
      <c r="X12" s="80">
        <f>'3. BL Demand'!AB7+'3. BL Demand'!AB8</f>
        <v>45.17164388833551</v>
      </c>
      <c r="Y12" s="80">
        <f>'3. BL Demand'!AC7+'3. BL Demand'!AC8</f>
        <v>45.3481118016295</v>
      </c>
      <c r="Z12" s="80">
        <f>'3. BL Demand'!AD7+'3. BL Demand'!AD8</f>
        <v>45.405718688653138</v>
      </c>
      <c r="AA12" s="80">
        <f>'3. BL Demand'!AE7+'3. BL Demand'!AE8</f>
        <v>45.465295888112593</v>
      </c>
      <c r="AB12" s="80">
        <f>'3. BL Demand'!AF7+'3. BL Demand'!AF8</f>
        <v>45.404104747729463</v>
      </c>
      <c r="AC12" s="80">
        <f>'3. BL Demand'!AG7+'3. BL Demand'!AG8</f>
        <v>45.59067456966698</v>
      </c>
      <c r="AD12" s="80">
        <f>'3. BL Demand'!AH7+'3. BL Demand'!AH8</f>
        <v>45.656502779360544</v>
      </c>
      <c r="AE12" s="80">
        <f>'3. BL Demand'!AI7+'3. BL Demand'!AI8</f>
        <v>45.723929555709752</v>
      </c>
      <c r="AF12" s="80">
        <f>'3. BL Demand'!AJ7+'3. BL Demand'!AJ8</f>
        <v>45.669639130028997</v>
      </c>
    </row>
    <row r="13" spans="1:36" x14ac:dyDescent="0.2">
      <c r="A13" s="78" t="s">
        <v>86</v>
      </c>
      <c r="B13" s="79" t="s">
        <v>85</v>
      </c>
      <c r="C13" s="78" t="s">
        <v>75</v>
      </c>
      <c r="D13" s="80">
        <f>'8. FP Demand'!H7+'8. FP Demand'!H8</f>
        <v>43.94756741671717</v>
      </c>
      <c r="E13" s="80">
        <f>'8. FP Demand'!I7+'8. FP Demand'!I8</f>
        <v>43.973363478777188</v>
      </c>
      <c r="F13" s="80">
        <f>'8. FP Demand'!J7+'8. FP Demand'!J8</f>
        <v>43.929408068930208</v>
      </c>
      <c r="G13" s="80">
        <f>'8. FP Demand'!K7+'8. FP Demand'!K8</f>
        <v>43.988399718533366</v>
      </c>
      <c r="H13" s="80">
        <f>'8. FP Demand'!L7+'8. FP Demand'!L8</f>
        <v>43.968375640857737</v>
      </c>
      <c r="I13" s="80">
        <f>'8. FP Demand'!M7+'8. FP Demand'!M8</f>
        <v>44.214182279874031</v>
      </c>
      <c r="J13" s="80">
        <f>'8. FP Demand'!N7+'8. FP Demand'!N8</f>
        <v>44.370204184471952</v>
      </c>
      <c r="K13" s="80">
        <f>'8. FP Demand'!O7+'8. FP Demand'!O8</f>
        <v>44.517468316233895</v>
      </c>
      <c r="L13" s="80">
        <f>'8. FP Demand'!P7+'8. FP Demand'!P8</f>
        <v>44.510114997378565</v>
      </c>
      <c r="M13" s="80">
        <f>'8. FP Demand'!Q7+'8. FP Demand'!Q8</f>
        <v>44.693791498484622</v>
      </c>
      <c r="N13" s="80">
        <f>'8. FP Demand'!R7+'8. FP Demand'!R8</f>
        <v>44.748942793438253</v>
      </c>
      <c r="O13" s="80">
        <f>'8. FP Demand'!S7+'8. FP Demand'!S8</f>
        <v>44.803322024216179</v>
      </c>
      <c r="P13" s="80">
        <f>'8. FP Demand'!T7+'8. FP Demand'!T8</f>
        <v>44.734770412108695</v>
      </c>
      <c r="Q13" s="80">
        <f>'8. FP Demand'!U7+'8. FP Demand'!U8</f>
        <v>44.905348710412831</v>
      </c>
      <c r="R13" s="80">
        <f>'8. FP Demand'!V7+'8. FP Demand'!V8</f>
        <v>44.965707983899129</v>
      </c>
      <c r="S13" s="80">
        <f>'8. FP Demand'!W7+'8. FP Demand'!W8</f>
        <v>45.029587025369324</v>
      </c>
      <c r="T13" s="80">
        <f>'8. FP Demand'!X7+'8. FP Demand'!X8</f>
        <v>44.969010138864093</v>
      </c>
      <c r="U13" s="80">
        <f>'8. FP Demand'!Y7+'8. FP Demand'!Y8</f>
        <v>45.144435884092829</v>
      </c>
      <c r="V13" s="80">
        <f>'8. FP Demand'!Z7+'8. FP Demand'!Z8</f>
        <v>45.193993968245707</v>
      </c>
      <c r="W13" s="80">
        <f>'8. FP Demand'!AA7+'8. FP Demand'!AA8</f>
        <v>45.244493508492717</v>
      </c>
      <c r="X13" s="80">
        <f>'8. FP Demand'!AB7+'8. FP Demand'!AB8</f>
        <v>45.17164388833551</v>
      </c>
      <c r="Y13" s="80">
        <f>'8. FP Demand'!AC7+'8. FP Demand'!AC8</f>
        <v>45.3481118016295</v>
      </c>
      <c r="Z13" s="80">
        <f>'8. FP Demand'!AD7+'8. FP Demand'!AD8</f>
        <v>45.405718688653138</v>
      </c>
      <c r="AA13" s="80">
        <f>'8. FP Demand'!AE7+'8. FP Demand'!AE8</f>
        <v>45.465295888112593</v>
      </c>
      <c r="AB13" s="80">
        <f>'8. FP Demand'!AF7+'8. FP Demand'!AF8</f>
        <v>45.404104747729463</v>
      </c>
      <c r="AC13" s="80">
        <f>'8. FP Demand'!AG7+'8. FP Demand'!AG8</f>
        <v>45.59067456966698</v>
      </c>
      <c r="AD13" s="80">
        <f>'8. FP Demand'!AH7+'8. FP Demand'!AH8</f>
        <v>45.656502779360544</v>
      </c>
      <c r="AE13" s="80">
        <f>'8. FP Demand'!AI7+'8. FP Demand'!AI8</f>
        <v>45.723929555709752</v>
      </c>
      <c r="AF13" s="80">
        <f>'8. FP Demand'!AJ7+'8. FP Demand'!AJ8</f>
        <v>45.669639130028997</v>
      </c>
    </row>
    <row r="14" spans="1:36" x14ac:dyDescent="0.2">
      <c r="A14" s="78" t="s">
        <v>87</v>
      </c>
      <c r="B14" s="79" t="s">
        <v>88</v>
      </c>
      <c r="C14" s="78" t="s">
        <v>75</v>
      </c>
      <c r="D14" s="80">
        <f>'3. BL Demand'!H38</f>
        <v>47.66</v>
      </c>
      <c r="E14" s="80">
        <f>'3. BL Demand'!I38</f>
        <v>47.57</v>
      </c>
      <c r="F14" s="80">
        <f>'3. BL Demand'!J38</f>
        <v>47.48</v>
      </c>
      <c r="G14" s="80">
        <f>'3. BL Demand'!K38</f>
        <v>45.59</v>
      </c>
      <c r="H14" s="80">
        <f>'3. BL Demand'!L38</f>
        <v>45.59</v>
      </c>
      <c r="I14" s="80">
        <f>'3. BL Demand'!M38</f>
        <v>45.59</v>
      </c>
      <c r="J14" s="80">
        <f>'3. BL Demand'!N38</f>
        <v>45.59</v>
      </c>
      <c r="K14" s="80">
        <f>'3. BL Demand'!O38</f>
        <v>45.59</v>
      </c>
      <c r="L14" s="80">
        <f>'3. BL Demand'!P38</f>
        <v>45.59</v>
      </c>
      <c r="M14" s="80">
        <f>'3. BL Demand'!Q38</f>
        <v>45.59</v>
      </c>
      <c r="N14" s="80">
        <f>'3. BL Demand'!R38</f>
        <v>45.59</v>
      </c>
      <c r="O14" s="80">
        <f>'3. BL Demand'!S38</f>
        <v>45.59</v>
      </c>
      <c r="P14" s="80">
        <f>'3. BL Demand'!T38</f>
        <v>45.59</v>
      </c>
      <c r="Q14" s="80">
        <f>'3. BL Demand'!U38</f>
        <v>45.59</v>
      </c>
      <c r="R14" s="80">
        <f>'3. BL Demand'!V38</f>
        <v>45.59</v>
      </c>
      <c r="S14" s="80">
        <f>'3. BL Demand'!W38</f>
        <v>45.59</v>
      </c>
      <c r="T14" s="80">
        <f>'3. BL Demand'!X38</f>
        <v>45.59</v>
      </c>
      <c r="U14" s="80">
        <f>'3. BL Demand'!Y38</f>
        <v>45.59</v>
      </c>
      <c r="V14" s="80">
        <f>'3. BL Demand'!Z38</f>
        <v>45.59</v>
      </c>
      <c r="W14" s="80">
        <f>'3. BL Demand'!AA38</f>
        <v>45.59</v>
      </c>
      <c r="X14" s="80">
        <f>'3. BL Demand'!AB38</f>
        <v>45.59</v>
      </c>
      <c r="Y14" s="80">
        <f>'3. BL Demand'!AC38</f>
        <v>45.59</v>
      </c>
      <c r="Z14" s="80">
        <f>'3. BL Demand'!AD38</f>
        <v>45.59</v>
      </c>
      <c r="AA14" s="80">
        <f>'3. BL Demand'!AE38</f>
        <v>45.59</v>
      </c>
      <c r="AB14" s="80">
        <f>'3. BL Demand'!AF38</f>
        <v>45.59</v>
      </c>
      <c r="AC14" s="80">
        <f>'3. BL Demand'!AG38</f>
        <v>45.59</v>
      </c>
      <c r="AD14" s="80">
        <f>'3. BL Demand'!AH38</f>
        <v>45.59</v>
      </c>
      <c r="AE14" s="80">
        <f>'3. BL Demand'!AI38</f>
        <v>45.59</v>
      </c>
      <c r="AF14" s="80">
        <f>'3. BL Demand'!AJ38</f>
        <v>45.59</v>
      </c>
    </row>
    <row r="15" spans="1:36" x14ac:dyDescent="0.2">
      <c r="A15" s="78" t="s">
        <v>89</v>
      </c>
      <c r="B15" s="79" t="s">
        <v>88</v>
      </c>
      <c r="C15" s="78" t="s">
        <v>75</v>
      </c>
      <c r="D15" s="80">
        <f>'8. FP Demand'!H38</f>
        <v>47.66</v>
      </c>
      <c r="E15" s="80">
        <f>'8. FP Demand'!I38</f>
        <v>47.57</v>
      </c>
      <c r="F15" s="80">
        <f>'8. FP Demand'!J38</f>
        <v>47.48</v>
      </c>
      <c r="G15" s="80">
        <f>'8. FP Demand'!K38</f>
        <v>45.59</v>
      </c>
      <c r="H15" s="80">
        <f>'8. FP Demand'!L38</f>
        <v>45.477908826758565</v>
      </c>
      <c r="I15" s="80">
        <f>'8. FP Demand'!M38</f>
        <v>45.325035042829661</v>
      </c>
      <c r="J15" s="80">
        <f>'8. FP Demand'!N38</f>
        <v>44.69</v>
      </c>
      <c r="K15" s="80">
        <f>'8. FP Demand'!O38</f>
        <v>42.2</v>
      </c>
      <c r="L15" s="80">
        <f>'8. FP Demand'!P38</f>
        <v>39.58</v>
      </c>
      <c r="M15" s="80">
        <f>'8. FP Demand'!Q38</f>
        <v>37.619999999999997</v>
      </c>
      <c r="N15" s="80">
        <f>'8. FP Demand'!R38</f>
        <v>36.625749999999996</v>
      </c>
      <c r="O15" s="80">
        <f>'8. FP Demand'!S38</f>
        <v>35.631499999999996</v>
      </c>
      <c r="P15" s="80">
        <f>'8. FP Demand'!T38</f>
        <v>34.637249999999995</v>
      </c>
      <c r="Q15" s="80">
        <f>'8. FP Demand'!U38</f>
        <v>33.643000000000001</v>
      </c>
      <c r="R15" s="80">
        <f>'8. FP Demand'!V38</f>
        <v>32.633710000000001</v>
      </c>
      <c r="S15" s="80">
        <f>'8. FP Demand'!W38</f>
        <v>31.624420000000001</v>
      </c>
      <c r="T15" s="80">
        <f>'8. FP Demand'!X38</f>
        <v>30.615130000000001</v>
      </c>
      <c r="U15" s="80">
        <f>'8. FP Demand'!Y38</f>
        <v>29.605840000000001</v>
      </c>
      <c r="V15" s="80">
        <f>'8. FP Demand'!Z38</f>
        <v>28.596550000000001</v>
      </c>
      <c r="W15" s="80">
        <f>'8. FP Demand'!AA38</f>
        <v>28.024619000000001</v>
      </c>
      <c r="X15" s="80">
        <f>'8. FP Demand'!AB38</f>
        <v>27.452688000000002</v>
      </c>
      <c r="Y15" s="80">
        <f>'8. FP Demand'!AC38</f>
        <v>26.880757000000003</v>
      </c>
      <c r="Z15" s="80">
        <f>'8. FP Demand'!AD38</f>
        <v>26.308826000000003</v>
      </c>
      <c r="AA15" s="80">
        <f>'8. FP Demand'!AE38</f>
        <v>25.736895000000004</v>
      </c>
      <c r="AB15" s="80">
        <f>'8. FP Demand'!AF38</f>
        <v>25.2221571</v>
      </c>
      <c r="AC15" s="80">
        <f>'8. FP Demand'!AG38</f>
        <v>24.707419199999997</v>
      </c>
      <c r="AD15" s="80">
        <f>'8. FP Demand'!AH38</f>
        <v>24.192681300000004</v>
      </c>
      <c r="AE15" s="80">
        <f>'8. FP Demand'!AI38</f>
        <v>23.6779434</v>
      </c>
      <c r="AF15" s="80">
        <f>'8. FP Demand'!AJ38</f>
        <v>23.1632055</v>
      </c>
    </row>
    <row r="16" spans="1:36" x14ac:dyDescent="0.2">
      <c r="A16" s="78" t="s">
        <v>90</v>
      </c>
      <c r="B16" s="79" t="s">
        <v>91</v>
      </c>
      <c r="C16" s="78" t="s">
        <v>75</v>
      </c>
      <c r="D16" s="80">
        <f>'4. BL SDB'!H3-('3. BL Demand'!H7+'3. BL Demand'!H8+'3. BL Demand'!H9+'3. BL Demand'!H10)-'3. BL Demand'!H38</f>
        <v>6.7378299609601413</v>
      </c>
      <c r="E16" s="80">
        <f>'4. BL SDB'!I3-('3. BL Demand'!I7+'3. BL Demand'!I8+'3. BL Demand'!I9+'3. BL Demand'!I10)-'3. BL Demand'!I38</f>
        <v>6.7378299609601342</v>
      </c>
      <c r="F16" s="80">
        <f>'4. BL SDB'!J3-('3. BL Demand'!J7+'3. BL Demand'!J8+'3. BL Demand'!J9+'3. BL Demand'!J10)-'3. BL Demand'!J38</f>
        <v>6.7378299609601626</v>
      </c>
      <c r="G16" s="80">
        <f>'4. BL SDB'!K3-('3. BL Demand'!K7+'3. BL Demand'!K8+'3. BL Demand'!K9+'3. BL Demand'!K10)-'3. BL Demand'!K38</f>
        <v>6.7378299609601129</v>
      </c>
      <c r="H16" s="80">
        <f>'4. BL SDB'!L3-('3. BL Demand'!L7+'3. BL Demand'!L8+'3. BL Demand'!L9+'3. BL Demand'!L10)-'3. BL Demand'!L38</f>
        <v>6.7378299609601413</v>
      </c>
      <c r="I16" s="80">
        <f>'4. BL SDB'!M3-('3. BL Demand'!M7+'3. BL Demand'!M8+'3. BL Demand'!M9+'3. BL Demand'!M10)-'3. BL Demand'!M38</f>
        <v>6.7378299609601413</v>
      </c>
      <c r="J16" s="80">
        <f>'4. BL SDB'!N3-('3. BL Demand'!N7+'3. BL Demand'!N8+'3. BL Demand'!N9+'3. BL Demand'!N10)-'3. BL Demand'!N38</f>
        <v>6.7378299609601129</v>
      </c>
      <c r="K16" s="80">
        <f>'4. BL SDB'!O3-('3. BL Demand'!O7+'3. BL Demand'!O8+'3. BL Demand'!O9+'3. BL Demand'!O10)-'3. BL Demand'!O38</f>
        <v>6.7378299609601129</v>
      </c>
      <c r="L16" s="80">
        <f>'4. BL SDB'!P3-('3. BL Demand'!P7+'3. BL Demand'!P8+'3. BL Demand'!P9+'3. BL Demand'!P10)-'3. BL Demand'!P38</f>
        <v>6.7378299609601129</v>
      </c>
      <c r="M16" s="80">
        <f>'4. BL SDB'!Q3-('3. BL Demand'!Q7+'3. BL Demand'!Q8+'3. BL Demand'!Q9+'3. BL Demand'!Q10)-'3. BL Demand'!Q38</f>
        <v>6.7378299609601129</v>
      </c>
      <c r="N16" s="80">
        <f>'4. BL SDB'!R3-('3. BL Demand'!R7+'3. BL Demand'!R8+'3. BL Demand'!R9+'3. BL Demand'!R10)-'3. BL Demand'!R38</f>
        <v>6.7378299609601413</v>
      </c>
      <c r="O16" s="80">
        <f>'4. BL SDB'!S3-('3. BL Demand'!S7+'3. BL Demand'!S8+'3. BL Demand'!S9+'3. BL Demand'!S10)-'3. BL Demand'!S38</f>
        <v>6.7378299609601413</v>
      </c>
      <c r="P16" s="80">
        <f>'4. BL SDB'!T3-('3. BL Demand'!T7+'3. BL Demand'!T8+'3. BL Demand'!T9+'3. BL Demand'!T10)-'3. BL Demand'!T38</f>
        <v>6.7378299609601697</v>
      </c>
      <c r="Q16" s="80">
        <f>'4. BL SDB'!U3-('3. BL Demand'!U7+'3. BL Demand'!U8+'3. BL Demand'!U9+'3. BL Demand'!U10)-'3. BL Demand'!U38</f>
        <v>6.7378299609601413</v>
      </c>
      <c r="R16" s="80">
        <f>'4. BL SDB'!V3-('3. BL Demand'!V7+'3. BL Demand'!V8+'3. BL Demand'!V9+'3. BL Demand'!V10)-'3. BL Demand'!V38</f>
        <v>6.7378299609601413</v>
      </c>
      <c r="S16" s="80">
        <f>'4. BL SDB'!W3-('3. BL Demand'!W7+'3. BL Demand'!W8+'3. BL Demand'!W9+'3. BL Demand'!W10)-'3. BL Demand'!W38</f>
        <v>6.7378299609601129</v>
      </c>
      <c r="T16" s="80">
        <f>'4. BL SDB'!X3-('3. BL Demand'!X7+'3. BL Demand'!X8+'3. BL Demand'!X9+'3. BL Demand'!X10)-'3. BL Demand'!X38</f>
        <v>6.7378299609601129</v>
      </c>
      <c r="U16" s="80">
        <f>'4. BL SDB'!Y3-('3. BL Demand'!Y7+'3. BL Demand'!Y8+'3. BL Demand'!Y9+'3. BL Demand'!Y10)-'3. BL Demand'!Y38</f>
        <v>6.7378299609600845</v>
      </c>
      <c r="V16" s="80">
        <f>'4. BL SDB'!Z3-('3. BL Demand'!Z7+'3. BL Demand'!Z8+'3. BL Demand'!Z9+'3. BL Demand'!Z10)-'3. BL Demand'!Z38</f>
        <v>6.7378299609601129</v>
      </c>
      <c r="W16" s="80">
        <f>'4. BL SDB'!AA3-('3. BL Demand'!AA7+'3. BL Demand'!AA8+'3. BL Demand'!AA9+'3. BL Demand'!AA10)-'3. BL Demand'!AA38</f>
        <v>6.7378299609601413</v>
      </c>
      <c r="X16" s="80">
        <f>'4. BL SDB'!AB3-('3. BL Demand'!AB7+'3. BL Demand'!AB8+'3. BL Demand'!AB9+'3. BL Demand'!AB10)-'3. BL Demand'!AB38</f>
        <v>6.7378299609601413</v>
      </c>
      <c r="Y16" s="80">
        <f>'4. BL SDB'!AC3-('3. BL Demand'!AC7+'3. BL Demand'!AC8+'3. BL Demand'!AC9+'3. BL Demand'!AC10)-'3. BL Demand'!AC38</f>
        <v>6.7378299609601413</v>
      </c>
      <c r="Z16" s="80">
        <f>'4. BL SDB'!AD3-('3. BL Demand'!AD7+'3. BL Demand'!AD8+'3. BL Demand'!AD9+'3. BL Demand'!AD10)-'3. BL Demand'!AD38</f>
        <v>6.7378299609601129</v>
      </c>
      <c r="AA16" s="80">
        <f>'4. BL SDB'!AE3-('3. BL Demand'!AE7+'3. BL Demand'!AE8+'3. BL Demand'!AE9+'3. BL Demand'!AE10)-'3. BL Demand'!AE38</f>
        <v>6.7378299609601129</v>
      </c>
      <c r="AB16" s="80">
        <f>'4. BL SDB'!AF3-('3. BL Demand'!AF7+'3. BL Demand'!AF8+'3. BL Demand'!AF9+'3. BL Demand'!AF10)-'3. BL Demand'!AF38</f>
        <v>6.7378299609601413</v>
      </c>
      <c r="AC16" s="80">
        <f>'4. BL SDB'!AG3-('3. BL Demand'!AG7+'3. BL Demand'!AG8+'3. BL Demand'!AG9+'3. BL Demand'!AG10)-'3. BL Demand'!AG38</f>
        <v>6.7378299609601129</v>
      </c>
      <c r="AD16" s="80">
        <f>'4. BL SDB'!AH3-('3. BL Demand'!AH7+'3. BL Demand'!AH8+'3. BL Demand'!AH9+'3. BL Demand'!AH10)-'3. BL Demand'!AH38</f>
        <v>6.7378299609601413</v>
      </c>
      <c r="AE16" s="80">
        <f>'4. BL SDB'!AI3-('3. BL Demand'!AI7+'3. BL Demand'!AI8+'3. BL Demand'!AI9+'3. BL Demand'!AI10)-'3. BL Demand'!AI38</f>
        <v>6.7378299609601129</v>
      </c>
      <c r="AF16" s="80">
        <f>'4. BL SDB'!AJ3-('3. BL Demand'!AJ7+'3. BL Demand'!AJ8+'3. BL Demand'!AJ9+'3. BL Demand'!AJ10)-'3. BL Demand'!AJ38</f>
        <v>6.7378299609601413</v>
      </c>
    </row>
    <row r="17" spans="1:32" x14ac:dyDescent="0.2">
      <c r="A17" s="78" t="s">
        <v>92</v>
      </c>
      <c r="B17" s="79" t="s">
        <v>91</v>
      </c>
      <c r="C17" s="78" t="s">
        <v>75</v>
      </c>
      <c r="D17" s="80">
        <f>'9. FP SDB'!H3-('8. FP Demand'!H7+'8. FP Demand'!H8+'8. FP Demand'!H9+'8. FP Demand'!H10)-'8. FP Demand'!H38</f>
        <v>6.7378299609601413</v>
      </c>
      <c r="E17" s="80">
        <f>'9. FP SDB'!I3-('8. FP Demand'!I7+'8. FP Demand'!I8+'8. FP Demand'!I9+'8. FP Demand'!I10)-'8. FP Demand'!I38</f>
        <v>6.7378299609601342</v>
      </c>
      <c r="F17" s="80">
        <f>'9. FP SDB'!J3-('8. FP Demand'!J7+'8. FP Demand'!J8+'8. FP Demand'!J9+'8. FP Demand'!J10)-'8. FP Demand'!J38</f>
        <v>6.7378299609601626</v>
      </c>
      <c r="G17" s="80">
        <f>'9. FP SDB'!K3-('8. FP Demand'!K7+'8. FP Demand'!K8+'8. FP Demand'!K9+'8. FP Demand'!K10)-'8. FP Demand'!K38</f>
        <v>6.7378299609601129</v>
      </c>
      <c r="H17" s="80">
        <f>'9. FP SDB'!L3-('8. FP Demand'!L7+'8. FP Demand'!L8+'8. FP Demand'!L9+'8. FP Demand'!L10)-'8. FP Demand'!L38</f>
        <v>6.7378299609601271</v>
      </c>
      <c r="I17" s="80">
        <f>'9. FP SDB'!M3-('8. FP Demand'!M7+'8. FP Demand'!M8+'8. FP Demand'!M9+'8. FP Demand'!M10)-'8. FP Demand'!M38</f>
        <v>6.7378299609601342</v>
      </c>
      <c r="J17" s="80">
        <f>'9. FP SDB'!N3-('8. FP Demand'!N7+'8. FP Demand'!N8+'8. FP Demand'!N9+'8. FP Demand'!N10)-'8. FP Demand'!N38</f>
        <v>6.7378299609601129</v>
      </c>
      <c r="K17" s="80">
        <f>'9. FP SDB'!O3-('8. FP Demand'!O7+'8. FP Demand'!O8+'8. FP Demand'!O9+'8. FP Demand'!O10)-'8. FP Demand'!O38</f>
        <v>6.7378299609600987</v>
      </c>
      <c r="L17" s="80">
        <f>'9. FP SDB'!P3-('8. FP Demand'!P7+'8. FP Demand'!P8+'8. FP Demand'!P9+'8. FP Demand'!P10)-'8. FP Demand'!P38</f>
        <v>6.7378299609601271</v>
      </c>
      <c r="M17" s="80">
        <f>'9. FP SDB'!Q3-('8. FP Demand'!Q7+'8. FP Demand'!Q8+'8. FP Demand'!Q9+'8. FP Demand'!Q10)-'8. FP Demand'!Q38</f>
        <v>6.7378299609601484</v>
      </c>
      <c r="N17" s="80">
        <f>'9. FP SDB'!R3-('8. FP Demand'!R7+'8. FP Demand'!R8+'8. FP Demand'!R9+'8. FP Demand'!R10)-'8. FP Demand'!R38</f>
        <v>6.7378299609601271</v>
      </c>
      <c r="O17" s="80">
        <f>'9. FP SDB'!S3-('8. FP Demand'!S7+'8. FP Demand'!S8+'8. FP Demand'!S9+'8. FP Demand'!S10)-'8. FP Demand'!S38</f>
        <v>6.7378299609601342</v>
      </c>
      <c r="P17" s="80">
        <f>'9. FP SDB'!T3-('8. FP Demand'!T7+'8. FP Demand'!T8+'8. FP Demand'!T9+'8. FP Demand'!T10)-'8. FP Demand'!T38</f>
        <v>6.7378299609601413</v>
      </c>
      <c r="Q17" s="80">
        <f>'9. FP SDB'!U3-('8. FP Demand'!U7+'8. FP Demand'!U8+'8. FP Demand'!U9+'8. FP Demand'!U10)-'8. FP Demand'!U38</f>
        <v>6.7378299609601129</v>
      </c>
      <c r="R17" s="80">
        <f>'9. FP SDB'!V3-('8. FP Demand'!V7+'8. FP Demand'!V8+'8. FP Demand'!V9+'8. FP Demand'!V10)-'8. FP Demand'!V38</f>
        <v>6.73782996096012</v>
      </c>
      <c r="S17" s="80">
        <f>'9. FP SDB'!W3-('8. FP Demand'!W7+'8. FP Demand'!W8+'8. FP Demand'!W9+'8. FP Demand'!W10)-'8. FP Demand'!W38</f>
        <v>6.7378299609601271</v>
      </c>
      <c r="T17" s="80">
        <f>'9. FP SDB'!X3-('8. FP Demand'!X7+'8. FP Demand'!X8+'8. FP Demand'!X9+'8. FP Demand'!X10)-'8. FP Demand'!X38</f>
        <v>6.7378299609601342</v>
      </c>
      <c r="U17" s="80">
        <f>'9. FP SDB'!Y3-('8. FP Demand'!Y7+'8. FP Demand'!Y8+'8. FP Demand'!Y9+'8. FP Demand'!Y10)-'8. FP Demand'!Y38</f>
        <v>6.7378299609601129</v>
      </c>
      <c r="V17" s="80">
        <f>'9. FP SDB'!Z3-('8. FP Demand'!Z7+'8. FP Demand'!Z8+'8. FP Demand'!Z9+'8. FP Demand'!Z10)-'8. FP Demand'!Z38</f>
        <v>6.73782996096012</v>
      </c>
      <c r="W17" s="80">
        <f>'9. FP SDB'!AA3-('8. FP Demand'!AA7+'8. FP Demand'!AA8+'8. FP Demand'!AA9+'8. FP Demand'!AA10)-'8. FP Demand'!AA38</f>
        <v>6.7378299609601129</v>
      </c>
      <c r="X17" s="80">
        <f>'9. FP SDB'!AB3-('8. FP Demand'!AB7+'8. FP Demand'!AB8+'8. FP Demand'!AB9+'8. FP Demand'!AB10)-'8. FP Demand'!AB38</f>
        <v>6.7378299609601058</v>
      </c>
      <c r="Y17" s="80">
        <f>'9. FP SDB'!AC3-('8. FP Demand'!AC7+'8. FP Demand'!AC8+'8. FP Demand'!AC9+'8. FP Demand'!AC10)-'8. FP Demand'!AC38</f>
        <v>6.7378299609600987</v>
      </c>
      <c r="Z17" s="80">
        <f>'9. FP SDB'!AD3-('8. FP Demand'!AD7+'8. FP Demand'!AD8+'8. FP Demand'!AD9+'8. FP Demand'!AD10)-'8. FP Demand'!AD38</f>
        <v>6.73782996096012</v>
      </c>
      <c r="AA17" s="80">
        <f>'9. FP SDB'!AE3-('8. FP Demand'!AE7+'8. FP Demand'!AE8+'8. FP Demand'!AE9+'8. FP Demand'!AE10)-'8. FP Demand'!AE38</f>
        <v>6.7378299609601413</v>
      </c>
      <c r="AB17" s="80">
        <f>'9. FP SDB'!AF3-('8. FP Demand'!AF7+'8. FP Demand'!AF8+'8. FP Demand'!AF9+'8. FP Demand'!AF10)-'8. FP Demand'!AF38</f>
        <v>6.7378299609601164</v>
      </c>
      <c r="AC17" s="80">
        <f>'9. FP SDB'!AG3-('8. FP Demand'!AG7+'8. FP Demand'!AG8+'8. FP Demand'!AG9+'8. FP Demand'!AG10)-'8. FP Demand'!AG38</f>
        <v>6.73782996096012</v>
      </c>
      <c r="AD17" s="80">
        <f>'9. FP SDB'!AH3-('8. FP Demand'!AH7+'8. FP Demand'!AH8+'8. FP Demand'!AH9+'8. FP Demand'!AH10)-'8. FP Demand'!AH38</f>
        <v>6.7378299609601129</v>
      </c>
      <c r="AE17" s="80">
        <f>'9. FP SDB'!AI3-('8. FP Demand'!AI7+'8. FP Demand'!AI8+'8. FP Demand'!AI9+'8. FP Demand'!AI10)-'8. FP Demand'!AI38</f>
        <v>6.7378299609601164</v>
      </c>
      <c r="AF17" s="80">
        <f>'9. FP SDB'!AJ3-('8. FP Demand'!AJ7+'8. FP Demand'!AJ8+'8. FP Demand'!AJ9+'8. FP Demand'!AJ10)-'8. FP Demand'!AJ38</f>
        <v>6.7378299609601449</v>
      </c>
    </row>
    <row r="18" spans="1:32" x14ac:dyDescent="0.2">
      <c r="A18" s="78"/>
      <c r="B18" s="82" t="s">
        <v>93</v>
      </c>
      <c r="C18" s="78" t="s">
        <v>75</v>
      </c>
      <c r="D18" s="80">
        <f>D16+D14+D12+D10+D8+D21</f>
        <v>241.90572088000391</v>
      </c>
      <c r="E18" s="80">
        <f t="shared" ref="E18:AB18" si="0">E16+E14+E12+E10+E8+E21</f>
        <v>241.56930522412227</v>
      </c>
      <c r="F18" s="80">
        <f t="shared" si="0"/>
        <v>241.25056420590857</v>
      </c>
      <c r="G18" s="80">
        <f t="shared" si="0"/>
        <v>239.06041011165451</v>
      </c>
      <c r="H18" s="80">
        <f t="shared" si="0"/>
        <v>238.86889094088073</v>
      </c>
      <c r="I18" s="80">
        <f t="shared" si="0"/>
        <v>238.83092370006915</v>
      </c>
      <c r="J18" s="80">
        <f t="shared" si="0"/>
        <v>239.36201834317046</v>
      </c>
      <c r="K18" s="80">
        <f t="shared" si="0"/>
        <v>239.73404018042612</v>
      </c>
      <c r="L18" s="80">
        <f t="shared" si="0"/>
        <v>240.19438598960878</v>
      </c>
      <c r="M18" s="80">
        <f t="shared" si="0"/>
        <v>238.80797433145105</v>
      </c>
      <c r="N18" s="80">
        <f t="shared" si="0"/>
        <v>239.18181512478458</v>
      </c>
      <c r="O18" s="80">
        <f t="shared" si="0"/>
        <v>239.94318989554245</v>
      </c>
      <c r="P18" s="80">
        <f t="shared" si="0"/>
        <v>240.55850926924535</v>
      </c>
      <c r="Q18" s="80">
        <f t="shared" si="0"/>
        <v>241.31588073054539</v>
      </c>
      <c r="R18" s="80">
        <f t="shared" si="0"/>
        <v>241.88482347205792</v>
      </c>
      <c r="S18" s="80">
        <f t="shared" si="0"/>
        <v>241.99550135094535</v>
      </c>
      <c r="T18" s="80">
        <f t="shared" si="0"/>
        <v>242.3239918284138</v>
      </c>
      <c r="U18" s="80">
        <f t="shared" si="0"/>
        <v>242.68853622725152</v>
      </c>
      <c r="V18" s="80">
        <f t="shared" si="0"/>
        <v>242.71328837692786</v>
      </c>
      <c r="W18" s="80">
        <f t="shared" si="0"/>
        <v>243.31325782297736</v>
      </c>
      <c r="X18" s="80">
        <f t="shared" si="0"/>
        <v>243.63607704422986</v>
      </c>
      <c r="Y18" s="80">
        <f t="shared" si="0"/>
        <v>244.48408855919925</v>
      </c>
      <c r="Z18" s="80">
        <f t="shared" si="0"/>
        <v>244.72470540815473</v>
      </c>
      <c r="AA18" s="80">
        <f t="shared" si="0"/>
        <v>245.3961809125914</v>
      </c>
      <c r="AB18" s="80">
        <f t="shared" si="0"/>
        <v>245.75613752435964</v>
      </c>
      <c r="AC18" s="80">
        <f t="shared" ref="AC18:AF18" si="1">AC16+AC14+AC12+AC10+AC8+AC21</f>
        <v>245.91842201903157</v>
      </c>
      <c r="AD18" s="80">
        <f t="shared" si="1"/>
        <v>246.88422447234561</v>
      </c>
      <c r="AE18" s="80">
        <f t="shared" si="1"/>
        <v>247.2748680190121</v>
      </c>
      <c r="AF18" s="80">
        <f t="shared" si="1"/>
        <v>247.81135469186165</v>
      </c>
    </row>
    <row r="19" spans="1:32" x14ac:dyDescent="0.2">
      <c r="A19" s="78"/>
      <c r="B19" s="79" t="s">
        <v>94</v>
      </c>
      <c r="C19" s="78" t="s">
        <v>75</v>
      </c>
      <c r="D19" s="80">
        <f>D9+D11+D13+D15+D17+D22</f>
        <v>241.90572088000388</v>
      </c>
      <c r="E19" s="80">
        <f t="shared" ref="E19:AB19" si="2">E9+E11+E13+E15+E17+E22</f>
        <v>241.56930522412227</v>
      </c>
      <c r="F19" s="80">
        <f t="shared" si="2"/>
        <v>241.2505642059086</v>
      </c>
      <c r="G19" s="80">
        <f t="shared" si="2"/>
        <v>239.06041011165451</v>
      </c>
      <c r="H19" s="80">
        <f t="shared" si="2"/>
        <v>236.83783676763929</v>
      </c>
      <c r="I19" s="80">
        <f t="shared" si="2"/>
        <v>234.7880205188988</v>
      </c>
      <c r="J19" s="80">
        <f t="shared" si="2"/>
        <v>233.03690673917043</v>
      </c>
      <c r="K19" s="80">
        <f t="shared" si="2"/>
        <v>229.80014681842607</v>
      </c>
      <c r="L19" s="80">
        <f t="shared" si="2"/>
        <v>226.59069884926353</v>
      </c>
      <c r="M19" s="80">
        <f t="shared" si="2"/>
        <v>223.50015353504065</v>
      </c>
      <c r="N19" s="80">
        <f t="shared" si="2"/>
        <v>223.12458812032119</v>
      </c>
      <c r="O19" s="80">
        <f t="shared" si="2"/>
        <v>223.11713262523634</v>
      </c>
      <c r="P19" s="80">
        <f t="shared" si="2"/>
        <v>222.96301846756757</v>
      </c>
      <c r="Q19" s="80">
        <f t="shared" si="2"/>
        <v>222.93098547741454</v>
      </c>
      <c r="R19" s="80">
        <f t="shared" si="2"/>
        <v>222.7156816630158</v>
      </c>
      <c r="S19" s="80">
        <f t="shared" si="2"/>
        <v>222.04209958289925</v>
      </c>
      <c r="T19" s="80">
        <f t="shared" si="2"/>
        <v>221.57592789868147</v>
      </c>
      <c r="U19" s="80">
        <f t="shared" si="2"/>
        <v>221.22081910987342</v>
      </c>
      <c r="V19" s="80">
        <f t="shared" si="2"/>
        <v>220.51461101854741</v>
      </c>
      <c r="W19" s="80">
        <f t="shared" si="2"/>
        <v>220.82013418173992</v>
      </c>
      <c r="X19" s="80">
        <f t="shared" si="2"/>
        <v>220.83663757724864</v>
      </c>
      <c r="Y19" s="80">
        <f t="shared" si="2"/>
        <v>221.31138973054053</v>
      </c>
      <c r="Z19" s="80">
        <f t="shared" si="2"/>
        <v>221.16881080517277</v>
      </c>
      <c r="AA19" s="80">
        <f t="shared" si="2"/>
        <v>221.43797641426283</v>
      </c>
      <c r="AB19" s="80">
        <f t="shared" si="2"/>
        <v>221.47165157404373</v>
      </c>
      <c r="AC19" s="80">
        <f t="shared" ref="AC19:AF19" si="3">AC9+AC11+AC13+AC15+AC17+AC22</f>
        <v>221.57152293552704</v>
      </c>
      <c r="AD19" s="80">
        <f t="shared" si="3"/>
        <v>222.06416619986391</v>
      </c>
      <c r="AE19" s="80">
        <f t="shared" si="3"/>
        <v>222.11394378171255</v>
      </c>
      <c r="AF19" s="80">
        <f t="shared" si="3"/>
        <v>222.04901970382852</v>
      </c>
    </row>
    <row r="20" spans="1:32" x14ac:dyDescent="0.2">
      <c r="A20" s="74"/>
      <c r="B20" s="75" t="s">
        <v>95</v>
      </c>
      <c r="C20" s="69"/>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1:32" x14ac:dyDescent="0.2">
      <c r="A21" s="78" t="s">
        <v>96</v>
      </c>
      <c r="B21" s="83" t="s">
        <v>97</v>
      </c>
      <c r="C21" s="78" t="s">
        <v>75</v>
      </c>
      <c r="D21" s="84">
        <f>'4. BL SDB'!H8</f>
        <v>7.9809097855488851</v>
      </c>
      <c r="E21" s="84">
        <f>'4. BL SDB'!I8</f>
        <v>7.7132790370295581</v>
      </c>
      <c r="F21" s="84">
        <f>'4. BL SDB'!J8</f>
        <v>7.4998151293094084</v>
      </c>
      <c r="G21" s="84">
        <f>'4. BL SDB'!K8</f>
        <v>6.9866492249157233</v>
      </c>
      <c r="H21" s="84">
        <f>'4. BL SDB'!L8</f>
        <v>6.8130958440296716</v>
      </c>
      <c r="I21" s="84">
        <f>'4. BL SDB'!M8</f>
        <v>6.3241686916386417</v>
      </c>
      <c r="J21" s="84">
        <f>'4. BL SDB'!N8</f>
        <v>6.4387501531400826</v>
      </c>
      <c r="K21" s="84">
        <f>'4. BL SDB'!O8</f>
        <v>6.4100545489658298</v>
      </c>
      <c r="L21" s="84">
        <f>'4. BL SDB'!P8</f>
        <v>6.5500920229301141</v>
      </c>
      <c r="M21" s="84">
        <f>'4. BL SDB'!Q8</f>
        <v>4.6515373495906598</v>
      </c>
      <c r="N21" s="84">
        <f>'4. BL SDB'!R8</f>
        <v>4.5885955290516156</v>
      </c>
      <c r="O21" s="84">
        <f>'4. BL SDB'!S8</f>
        <v>4.9176307464446456</v>
      </c>
      <c r="P21" s="84">
        <f>'4. BL SDB'!T8</f>
        <v>5.1850681337546689</v>
      </c>
      <c r="Q21" s="84">
        <f>'4. BL SDB'!U8</f>
        <v>5.3405089485398376</v>
      </c>
      <c r="R21" s="84">
        <f>'4. BL SDB'!V8</f>
        <v>5.6932230861472846</v>
      </c>
      <c r="S21" s="84">
        <f>'4. BL SDB'!W8</f>
        <v>5.6171637990672236</v>
      </c>
      <c r="T21" s="84">
        <f>'4. BL SDB'!X8</f>
        <v>5.8716845771610569</v>
      </c>
      <c r="U21" s="84">
        <f>'4. BL SDB'!Y8</f>
        <v>5.9488375512299854</v>
      </c>
      <c r="V21" s="84">
        <f>'4. BL SDB'!Z8</f>
        <v>5.8073596665197211</v>
      </c>
      <c r="W21" s="84">
        <f>'4. BL SDB'!AA8</f>
        <v>6.1046542132657251</v>
      </c>
      <c r="X21" s="84">
        <f>'4. BL SDB'!AB8</f>
        <v>6.214947611899861</v>
      </c>
      <c r="Y21" s="84">
        <f>'4. BL SDB'!AC8</f>
        <v>6.6082118434688688</v>
      </c>
      <c r="Z21" s="84">
        <f>'4. BL SDB'!AD8</f>
        <v>6.5376804182830206</v>
      </c>
      <c r="AA21" s="84">
        <f>'4. BL SDB'!AE8</f>
        <v>6.8684275459338817</v>
      </c>
      <c r="AB21" s="84">
        <f>'4. BL SDB'!AF8</f>
        <v>7.0068620388457106</v>
      </c>
      <c r="AC21" s="84">
        <f>'4. BL SDB'!AG8</f>
        <v>6.6963964123004232</v>
      </c>
      <c r="AD21" s="84">
        <f>'4. BL SDB'!AH8</f>
        <v>7.2991739744887258</v>
      </c>
      <c r="AE21" s="84">
        <f>'4. BL SDB'!AI8</f>
        <v>7.3226392624614967</v>
      </c>
      <c r="AF21" s="84">
        <f>'4. BL SDB'!AJ8</f>
        <v>7.5894495228951158</v>
      </c>
    </row>
    <row r="22" spans="1:32" x14ac:dyDescent="0.2">
      <c r="A22" s="78" t="s">
        <v>98</v>
      </c>
      <c r="B22" s="83" t="s">
        <v>97</v>
      </c>
      <c r="C22" s="78" t="s">
        <v>75</v>
      </c>
      <c r="D22" s="84">
        <f>'9. FP SDB'!H8</f>
        <v>7.9809097855488851</v>
      </c>
      <c r="E22" s="84">
        <f>'9. FP SDB'!I8</f>
        <v>7.7132790370295581</v>
      </c>
      <c r="F22" s="84">
        <f>'9. FP SDB'!J8</f>
        <v>7.4998151293094084</v>
      </c>
      <c r="G22" s="84">
        <f>'9. FP SDB'!K8</f>
        <v>6.9866492249157233</v>
      </c>
      <c r="H22" s="84">
        <f>'9. FP SDB'!L8</f>
        <v>6.8130958440296716</v>
      </c>
      <c r="I22" s="84">
        <f>'9. FP SDB'!M8</f>
        <v>6.3241686916386417</v>
      </c>
      <c r="J22" s="84">
        <f>'9. FP SDB'!N8</f>
        <v>6.4387501531400826</v>
      </c>
      <c r="K22" s="84">
        <f>'9. FP SDB'!O8</f>
        <v>6.4100545489658298</v>
      </c>
      <c r="L22" s="84">
        <f>'9. FP SDB'!P8</f>
        <v>6.5500920229301141</v>
      </c>
      <c r="M22" s="84">
        <f>'9. FP SDB'!Q8</f>
        <v>4.6515373495906598</v>
      </c>
      <c r="N22" s="84">
        <f>'9. FP SDB'!R8</f>
        <v>4.5885955290516156</v>
      </c>
      <c r="O22" s="84">
        <f>'9. FP SDB'!S8</f>
        <v>4.9176307464446456</v>
      </c>
      <c r="P22" s="84">
        <f>'9. FP SDB'!T8</f>
        <v>5.1850681337546689</v>
      </c>
      <c r="Q22" s="84">
        <f>'9. FP SDB'!U8</f>
        <v>5.3405089485398376</v>
      </c>
      <c r="R22" s="84">
        <f>'9. FP SDB'!V8</f>
        <v>5.6932230861472846</v>
      </c>
      <c r="S22" s="84">
        <f>'9. FP SDB'!W8</f>
        <v>5.6171637990672236</v>
      </c>
      <c r="T22" s="84">
        <f>'9. FP SDB'!X8</f>
        <v>5.8716845771610569</v>
      </c>
      <c r="U22" s="84">
        <f>'9. FP SDB'!Y8</f>
        <v>5.9488375512299854</v>
      </c>
      <c r="V22" s="84">
        <f>'9. FP SDB'!Z8</f>
        <v>5.8073596665197211</v>
      </c>
      <c r="W22" s="84">
        <f>'9. FP SDB'!AA8</f>
        <v>6.1046542132657251</v>
      </c>
      <c r="X22" s="84">
        <f>'9. FP SDB'!AB8</f>
        <v>6.214947611899861</v>
      </c>
      <c r="Y22" s="84">
        <f>'9. FP SDB'!AC8</f>
        <v>6.6082118434688688</v>
      </c>
      <c r="Z22" s="84">
        <f>'9. FP SDB'!AD8</f>
        <v>6.5376804182830206</v>
      </c>
      <c r="AA22" s="84">
        <f>'9. FP SDB'!AE8</f>
        <v>6.8684275459338817</v>
      </c>
      <c r="AB22" s="84">
        <f>'9. FP SDB'!AF8</f>
        <v>7.0068620388457106</v>
      </c>
      <c r="AC22" s="84">
        <f>'9. FP SDB'!AG8</f>
        <v>6.6963964123004232</v>
      </c>
      <c r="AD22" s="84">
        <f>'9. FP SDB'!AH8</f>
        <v>7.2991739744887258</v>
      </c>
      <c r="AE22" s="84">
        <f>'9. FP SDB'!AI8</f>
        <v>7.3226392624614967</v>
      </c>
      <c r="AF22" s="84">
        <f>'9. FP SDB'!AJ8</f>
        <v>7.5894495228951158</v>
      </c>
    </row>
    <row r="23" spans="1:32" x14ac:dyDescent="0.2">
      <c r="A23" s="78" t="s">
        <v>99</v>
      </c>
      <c r="B23" s="79" t="s">
        <v>100</v>
      </c>
      <c r="C23" s="78" t="s">
        <v>75</v>
      </c>
      <c r="D23" s="80">
        <f>'4. BL SDB'!H9</f>
        <v>18.241086895952748</v>
      </c>
      <c r="E23" s="80">
        <f>'4. BL SDB'!I9</f>
        <v>15.176538469981722</v>
      </c>
      <c r="F23" s="80">
        <f>'4. BL SDB'!J9</f>
        <v>12.148482247141914</v>
      </c>
      <c r="G23" s="80">
        <f>'4. BL SDB'!K9</f>
        <v>10.692137103668955</v>
      </c>
      <c r="H23" s="80">
        <f>'4. BL SDB'!L9</f>
        <v>7.5767695602233971</v>
      </c>
      <c r="I23" s="80">
        <f>'4. BL SDB'!M9</f>
        <v>3.9924763153105971</v>
      </c>
      <c r="J23" s="80">
        <f>'4. BL SDB'!N9</f>
        <v>0.44262980037740363</v>
      </c>
      <c r="K23" s="80">
        <f>'4. BL SDB'!O9</f>
        <v>-3.0914209743858692</v>
      </c>
      <c r="L23" s="80">
        <f>'4. BL SDB'!P9</f>
        <v>-6.5450626429375802</v>
      </c>
      <c r="M23" s="80">
        <f>'4. BL SDB'!Q9</f>
        <v>-10.190538991452627</v>
      </c>
      <c r="N23" s="80">
        <f>'4. BL SDB'!R9</f>
        <v>-13.760654938658547</v>
      </c>
      <c r="O23" s="80">
        <f>'4. BL SDB'!S9</f>
        <v>-17.326327825356714</v>
      </c>
      <c r="P23" s="80">
        <f>'4. BL SDB'!T9</f>
        <v>-20.80754314508286</v>
      </c>
      <c r="Q23" s="80">
        <f>'4. BL SDB'!U9</f>
        <v>-24.542807124931102</v>
      </c>
      <c r="R23" s="80">
        <f>'4. BL SDB'!V9</f>
        <v>-65.109035728836147</v>
      </c>
      <c r="S23" s="80">
        <f>'4. BL SDB'!W9</f>
        <v>-66.07910622813705</v>
      </c>
      <c r="T23" s="80">
        <f>'4. BL SDB'!X9</f>
        <v>-66.936409260844954</v>
      </c>
      <c r="U23" s="80">
        <f>'4. BL SDB'!Y9</f>
        <v>-68.007134018947141</v>
      </c>
      <c r="V23" s="80">
        <f>'4. BL SDB'!Z9</f>
        <v>-68.956697386667059</v>
      </c>
      <c r="W23" s="80">
        <f>'4. BL SDB'!AA9</f>
        <v>-75.042705619303888</v>
      </c>
      <c r="X23" s="80">
        <f>'4. BL SDB'!AB9</f>
        <v>-76.038564775255566</v>
      </c>
      <c r="Y23" s="80">
        <f>'4. BL SDB'!AC9</f>
        <v>-77.276645391989291</v>
      </c>
      <c r="Z23" s="80">
        <f>'4. BL SDB'!AD9</f>
        <v>-78.371126999463939</v>
      </c>
      <c r="AA23" s="80">
        <f>'4. BL SDB'!AE9</f>
        <v>-79.49518870958309</v>
      </c>
      <c r="AB23" s="80">
        <f>'4. BL SDB'!AF9</f>
        <v>-80.500044161772848</v>
      </c>
      <c r="AC23" s="80">
        <f>'4. BL SDB'!AG9</f>
        <v>-81.756127616323369</v>
      </c>
      <c r="AD23" s="80">
        <f>'4. BL SDB'!AH9</f>
        <v>-82.902485840782447</v>
      </c>
      <c r="AE23" s="80">
        <f>'4. BL SDB'!AI9</f>
        <v>-84.052997432809491</v>
      </c>
      <c r="AF23" s="80">
        <f>'4. BL SDB'!AJ9</f>
        <v>-85.106007178558798</v>
      </c>
    </row>
    <row r="24" spans="1:32" ht="14.45" customHeight="1" x14ac:dyDescent="0.2">
      <c r="A24" s="78" t="s">
        <v>101</v>
      </c>
      <c r="B24" s="79" t="s">
        <v>100</v>
      </c>
      <c r="C24" s="78" t="s">
        <v>75</v>
      </c>
      <c r="D24" s="80">
        <f>'9. FP SDB'!H9</f>
        <v>18.241086895952748</v>
      </c>
      <c r="E24" s="80">
        <f>'9. FP SDB'!I9</f>
        <v>15.176538469981722</v>
      </c>
      <c r="F24" s="80">
        <f>'9. FP SDB'!J9</f>
        <v>12.148482247141914</v>
      </c>
      <c r="G24" s="80">
        <f>'9. FP SDB'!K9</f>
        <v>10.692137103668955</v>
      </c>
      <c r="H24" s="80">
        <f>'9. FP SDB'!L9</f>
        <v>9.6078237334648122</v>
      </c>
      <c r="I24" s="80">
        <f>'9. FP SDB'!M9</f>
        <v>8.0353794964809424</v>
      </c>
      <c r="J24" s="80">
        <f>'9. FP SDB'!N9</f>
        <v>6.7677414043774036</v>
      </c>
      <c r="K24" s="80">
        <f>'9. FP SDB'!O9</f>
        <v>6.8424723876141513</v>
      </c>
      <c r="L24" s="80">
        <f>'9. FP SDB'!P9</f>
        <v>7.0586244974076635</v>
      </c>
      <c r="M24" s="80">
        <f>'9. FP SDB'!Q9</f>
        <v>5.11728180495777</v>
      </c>
      <c r="N24" s="80">
        <f>'9. FP SDB'!R9</f>
        <v>27.296572065804838</v>
      </c>
      <c r="O24" s="80">
        <f>'9. FP SDB'!S9</f>
        <v>24.499729444949395</v>
      </c>
      <c r="P24" s="80">
        <f>'9. FP SDB'!T9</f>
        <v>21.787947656594866</v>
      </c>
      <c r="Q24" s="80">
        <f>'9. FP SDB'!U9</f>
        <v>18.84208812819972</v>
      </c>
      <c r="R24" s="80">
        <f>'9. FP SDB'!V9</f>
        <v>39.060106080205912</v>
      </c>
      <c r="S24" s="80">
        <f>'9. FP SDB'!W9</f>
        <v>38.874295539909042</v>
      </c>
      <c r="T24" s="80">
        <f>'9. FP SDB'!X9</f>
        <v>38.811654668887343</v>
      </c>
      <c r="U24" s="80">
        <f>'9. FP SDB'!Y9</f>
        <v>38.460583098430988</v>
      </c>
      <c r="V24" s="80">
        <f>'9. FP SDB'!Z9</f>
        <v>38.241979971713391</v>
      </c>
      <c r="W24" s="80">
        <f>'9. FP SDB'!AA9</f>
        <v>32.450418021933558</v>
      </c>
      <c r="X24" s="80">
        <f>'9. FP SDB'!AB9</f>
        <v>31.760874691725661</v>
      </c>
      <c r="Y24" s="80">
        <f>'9. FP SDB'!AC9</f>
        <v>30.896053436669433</v>
      </c>
      <c r="Z24" s="80">
        <f>'9. FP SDB'!AD9</f>
        <v>30.184767603518026</v>
      </c>
      <c r="AA24" s="80">
        <f>'9. FP SDB'!AE9</f>
        <v>29.46301578874548</v>
      </c>
      <c r="AB24" s="80">
        <f>'9. FP SDB'!AF9</f>
        <v>28.784441788543063</v>
      </c>
      <c r="AC24" s="80">
        <f>'9. FP SDB'!AG9</f>
        <v>27.590771467181156</v>
      </c>
      <c r="AD24" s="80">
        <f>'9. FP SDB'!AH9</f>
        <v>26.917572431699227</v>
      </c>
      <c r="AE24" s="80">
        <f>'9. FP SDB'!AI9</f>
        <v>26.107926804490063</v>
      </c>
      <c r="AF24" s="80">
        <f>'9. FP SDB'!AJ9</f>
        <v>25.656327809474334</v>
      </c>
    </row>
    <row r="25" spans="1:32" x14ac:dyDescent="0.2">
      <c r="A25" s="85"/>
      <c r="B25" s="85"/>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row>
    <row r="26" spans="1:32"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row>
    <row r="27" spans="1:32" ht="15.75" x14ac:dyDescent="0.25">
      <c r="A27" s="87" t="s">
        <v>102</v>
      </c>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28" spans="1:32" ht="45" x14ac:dyDescent="0.2">
      <c r="A28" s="88"/>
      <c r="B28" s="89"/>
      <c r="C28" s="90" t="str">
        <f t="shared" ref="C28:AA28" si="4">H3</f>
        <v>2020-21</v>
      </c>
      <c r="D28" s="90" t="str">
        <f t="shared" si="4"/>
        <v>2021-22</v>
      </c>
      <c r="E28" s="90" t="str">
        <f t="shared" si="4"/>
        <v>2022-23</v>
      </c>
      <c r="F28" s="90" t="str">
        <f t="shared" si="4"/>
        <v>2023-24</v>
      </c>
      <c r="G28" s="90" t="str">
        <f t="shared" si="4"/>
        <v>2024-25</v>
      </c>
      <c r="H28" s="90" t="str">
        <f t="shared" si="4"/>
        <v>2025-26</v>
      </c>
      <c r="I28" s="90" t="str">
        <f t="shared" si="4"/>
        <v>2026-27</v>
      </c>
      <c r="J28" s="90" t="str">
        <f t="shared" si="4"/>
        <v>2027-28</v>
      </c>
      <c r="K28" s="90" t="str">
        <f t="shared" si="4"/>
        <v>2028-29</v>
      </c>
      <c r="L28" s="90" t="str">
        <f t="shared" si="4"/>
        <v>2029-30</v>
      </c>
      <c r="M28" s="90" t="str">
        <f t="shared" si="4"/>
        <v>2030-31</v>
      </c>
      <c r="N28" s="90" t="str">
        <f t="shared" si="4"/>
        <v>2031-32</v>
      </c>
      <c r="O28" s="90" t="str">
        <f t="shared" si="4"/>
        <v>2032-33</v>
      </c>
      <c r="P28" s="90" t="str">
        <f t="shared" si="4"/>
        <v>2033-34</v>
      </c>
      <c r="Q28" s="90" t="str">
        <f t="shared" si="4"/>
        <v>2034-35</v>
      </c>
      <c r="R28" s="90" t="str">
        <f t="shared" si="4"/>
        <v>2035-36</v>
      </c>
      <c r="S28" s="90" t="str">
        <f t="shared" si="4"/>
        <v>2036-37</v>
      </c>
      <c r="T28" s="90" t="str">
        <f t="shared" si="4"/>
        <v>2037-38</v>
      </c>
      <c r="U28" s="90" t="str">
        <f t="shared" si="4"/>
        <v>2038-39</v>
      </c>
      <c r="V28" s="90" t="str">
        <f t="shared" si="4"/>
        <v>2039-40</v>
      </c>
      <c r="W28" s="90" t="str">
        <f t="shared" si="4"/>
        <v>2040-41</v>
      </c>
      <c r="X28" s="90" t="str">
        <f>AC3</f>
        <v>2041-42</v>
      </c>
      <c r="Y28" s="90" t="str">
        <f t="shared" si="4"/>
        <v>2042-43</v>
      </c>
      <c r="Z28" s="90" t="str">
        <f t="shared" si="4"/>
        <v>2043-44</v>
      </c>
      <c r="AA28" s="90" t="str">
        <f t="shared" si="4"/>
        <v>2044-45</v>
      </c>
      <c r="AB28" s="91"/>
    </row>
    <row r="29" spans="1:32" x14ac:dyDescent="0.2">
      <c r="A29" s="92"/>
      <c r="B29" s="93" t="s">
        <v>107</v>
      </c>
      <c r="C29" s="94">
        <f>'4. BL SDB'!L10</f>
        <v>0.76367371619372548</v>
      </c>
      <c r="D29" s="94">
        <f>'4. BL SDB'!M10</f>
        <v>-2.3316923763280446</v>
      </c>
      <c r="E29" s="94">
        <f>'4. BL SDB'!N10</f>
        <v>-5.996120352762679</v>
      </c>
      <c r="F29" s="94">
        <f>'4. BL SDB'!O10</f>
        <v>-9.501475523351699</v>
      </c>
      <c r="G29" s="94">
        <f>'4. BL SDB'!P10</f>
        <v>-13.095154665867694</v>
      </c>
      <c r="H29" s="94">
        <f>'4. BL SDB'!Q10</f>
        <v>-14.842076341043287</v>
      </c>
      <c r="I29" s="94">
        <f>'4. BL SDB'!R10</f>
        <v>-18.349250467710164</v>
      </c>
      <c r="J29" s="94">
        <f>'4. BL SDB'!S10</f>
        <v>-22.243958571801357</v>
      </c>
      <c r="K29" s="94">
        <f>'4. BL SDB'!T10</f>
        <v>-25.992611278837529</v>
      </c>
      <c r="L29" s="94">
        <f>'4. BL SDB'!U10</f>
        <v>-29.88331607347094</v>
      </c>
      <c r="M29" s="94">
        <f>'4. BL SDB'!V10</f>
        <v>-70.802258814983432</v>
      </c>
      <c r="N29" s="94">
        <f>'4. BL SDB'!W10</f>
        <v>-71.696270027204278</v>
      </c>
      <c r="O29" s="94">
        <f>'4. BL SDB'!X10</f>
        <v>-72.808093838006016</v>
      </c>
      <c r="P29" s="94">
        <f>'4. BL SDB'!Y10</f>
        <v>-73.955971570177127</v>
      </c>
      <c r="Q29" s="94">
        <f>'4. BL SDB'!Z10</f>
        <v>-74.764057053186775</v>
      </c>
      <c r="R29" s="94">
        <f>'4. BL SDB'!AA10</f>
        <v>-81.147359832569606</v>
      </c>
      <c r="S29" s="94">
        <f>'4. BL SDB'!AB10</f>
        <v>-82.253512387155425</v>
      </c>
      <c r="T29" s="94">
        <f>'4. BL SDB'!AC10</f>
        <v>-83.884857235458156</v>
      </c>
      <c r="U29" s="94">
        <f>'4. BL SDB'!AD10</f>
        <v>-84.908807417746957</v>
      </c>
      <c r="V29" s="94">
        <f>'4. BL SDB'!AE10</f>
        <v>-86.363616255516973</v>
      </c>
      <c r="W29" s="94">
        <f>'4. BL SDB'!AF10</f>
        <v>-87.506906200618559</v>
      </c>
      <c r="X29" s="94">
        <f>'4. BL SDB'!AG10</f>
        <v>-88.452524028623799</v>
      </c>
      <c r="Y29" s="94">
        <f>'4. BL SDB'!AH10</f>
        <v>-90.201659815271171</v>
      </c>
      <c r="Z29" s="94">
        <f>'4. BL SDB'!AI10</f>
        <v>-91.375636695270984</v>
      </c>
      <c r="AA29" s="94">
        <f>'4. BL SDB'!AJ10</f>
        <v>-92.695456701453907</v>
      </c>
      <c r="AB29" s="95"/>
    </row>
    <row r="30" spans="1:32" x14ac:dyDescent="0.2">
      <c r="A30" s="63"/>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row>
    <row r="31" spans="1:32"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row>
    <row r="32" spans="1:32" x14ac:dyDescent="0.2">
      <c r="A32" s="63"/>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row>
    <row r="33" spans="1:28" x14ac:dyDescent="0.2">
      <c r="A33" s="96"/>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x14ac:dyDescent="0.2">
      <c r="A34" s="96"/>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x14ac:dyDescent="0.2">
      <c r="A35" s="96"/>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x14ac:dyDescent="0.2">
      <c r="A36" s="96"/>
      <c r="B36" s="96"/>
      <c r="C36" s="97"/>
      <c r="D36" s="97"/>
      <c r="E36" s="97"/>
      <c r="F36" s="97"/>
      <c r="G36" s="97"/>
      <c r="H36" s="97"/>
      <c r="I36" s="97"/>
      <c r="J36" s="97"/>
      <c r="K36" s="97"/>
      <c r="L36" s="98"/>
      <c r="M36" s="97"/>
      <c r="N36" s="99"/>
      <c r="O36" s="97"/>
      <c r="P36" s="100"/>
      <c r="Q36" s="97"/>
      <c r="R36" s="97"/>
      <c r="S36" s="97"/>
      <c r="T36" s="97"/>
      <c r="U36" s="97"/>
      <c r="V36" s="97"/>
      <c r="W36" s="97"/>
      <c r="X36" s="97"/>
      <c r="Y36" s="97"/>
      <c r="Z36" s="97"/>
      <c r="AA36" s="97"/>
      <c r="AB36" s="97"/>
    </row>
    <row r="37" spans="1:28" x14ac:dyDescent="0.2">
      <c r="A37" s="96"/>
      <c r="B37" s="96"/>
      <c r="C37" s="97"/>
      <c r="D37" s="97"/>
      <c r="E37" s="97"/>
      <c r="F37" s="97"/>
      <c r="G37" s="97"/>
      <c r="H37" s="97"/>
      <c r="I37" s="97"/>
      <c r="J37" s="97"/>
      <c r="K37" s="97"/>
      <c r="L37" s="98"/>
      <c r="M37" s="97"/>
      <c r="N37" s="99"/>
      <c r="O37" s="97"/>
      <c r="P37" s="100"/>
      <c r="Q37" s="97"/>
      <c r="R37" s="97"/>
      <c r="S37" s="97"/>
      <c r="T37" s="97"/>
      <c r="U37" s="97"/>
      <c r="V37" s="97"/>
      <c r="W37" s="97"/>
      <c r="X37" s="97"/>
      <c r="Y37" s="97"/>
      <c r="Z37" s="97"/>
      <c r="AA37" s="97"/>
      <c r="AB37" s="97"/>
    </row>
    <row r="38" spans="1:28" x14ac:dyDescent="0.2">
      <c r="A38" s="96"/>
      <c r="B38" s="96"/>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x14ac:dyDescent="0.2">
      <c r="A39" s="63"/>
      <c r="B39" s="63"/>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1:28" x14ac:dyDescent="0.2">
      <c r="A40" s="63"/>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1:28" x14ac:dyDescent="0.2">
      <c r="A41" s="63"/>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row>
    <row r="42" spans="1:28" x14ac:dyDescent="0.2">
      <c r="A42" s="63"/>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row>
    <row r="43" spans="1:28" x14ac:dyDescent="0.2">
      <c r="A43" s="63"/>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row>
    <row r="44" spans="1:28" x14ac:dyDescent="0.2">
      <c r="A44" s="63"/>
      <c r="B44" s="63"/>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row>
    <row r="45" spans="1:28" x14ac:dyDescent="0.2">
      <c r="A45" s="63"/>
      <c r="B45" s="6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28" x14ac:dyDescent="0.2">
      <c r="A46" s="63"/>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row>
    <row r="47" spans="1:28" x14ac:dyDescent="0.2">
      <c r="A47" s="63"/>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row>
    <row r="48" spans="1:28" x14ac:dyDescent="0.2">
      <c r="A48" s="63"/>
      <c r="B48" s="63"/>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x14ac:dyDescent="0.2">
      <c r="A49" s="63"/>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x14ac:dyDescent="0.2">
      <c r="A50" s="63"/>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x14ac:dyDescent="0.2">
      <c r="A51" s="63"/>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x14ac:dyDescent="0.2">
      <c r="A53" s="63"/>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x14ac:dyDescent="0.2">
      <c r="A54" s="63"/>
      <c r="B54" s="63"/>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x14ac:dyDescent="0.2">
      <c r="A56" s="101"/>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row>
    <row r="57" spans="1:28" x14ac:dyDescent="0.2">
      <c r="A57" s="101"/>
      <c r="B57" s="101"/>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x14ac:dyDescent="0.2">
      <c r="A58" s="101"/>
      <c r="B58" s="101"/>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x14ac:dyDescent="0.2">
      <c r="A59" s="63"/>
      <c r="B59" s="103"/>
      <c r="C59" s="104"/>
      <c r="D59" s="104"/>
      <c r="E59" s="104"/>
      <c r="F59" s="104"/>
      <c r="G59" s="104"/>
      <c r="H59" s="104"/>
      <c r="I59" s="64"/>
      <c r="J59" s="64"/>
      <c r="K59" s="64"/>
      <c r="L59" s="64"/>
      <c r="M59" s="64"/>
      <c r="N59" s="64"/>
      <c r="O59" s="64"/>
      <c r="P59" s="64"/>
      <c r="Q59" s="64"/>
      <c r="R59" s="64"/>
      <c r="S59" s="64"/>
      <c r="T59" s="64"/>
      <c r="U59" s="64"/>
      <c r="V59" s="64"/>
      <c r="W59" s="64"/>
      <c r="X59" s="64"/>
      <c r="Y59" s="64"/>
      <c r="Z59" s="64"/>
      <c r="AA59" s="64"/>
      <c r="AB59" s="64"/>
    </row>
    <row r="60" spans="1:28" x14ac:dyDescent="0.2">
      <c r="A60" s="101"/>
      <c r="B60" s="101"/>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1:28" x14ac:dyDescent="0.2">
      <c r="A61" s="101"/>
      <c r="B61" s="101"/>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28" ht="15.75" x14ac:dyDescent="0.25">
      <c r="A62" s="87" t="s">
        <v>108</v>
      </c>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45" x14ac:dyDescent="0.2">
      <c r="A63" s="105"/>
      <c r="B63" s="106"/>
      <c r="C63" s="90" t="str">
        <f t="shared" ref="C63:AA63" si="5">H3</f>
        <v>2020-21</v>
      </c>
      <c r="D63" s="90" t="str">
        <f t="shared" si="5"/>
        <v>2021-22</v>
      </c>
      <c r="E63" s="90" t="str">
        <f t="shared" si="5"/>
        <v>2022-23</v>
      </c>
      <c r="F63" s="90" t="str">
        <f t="shared" si="5"/>
        <v>2023-24</v>
      </c>
      <c r="G63" s="90" t="str">
        <f t="shared" si="5"/>
        <v>2024-25</v>
      </c>
      <c r="H63" s="90" t="str">
        <f t="shared" si="5"/>
        <v>2025-26</v>
      </c>
      <c r="I63" s="90" t="str">
        <f t="shared" si="5"/>
        <v>2026-27</v>
      </c>
      <c r="J63" s="90" t="str">
        <f t="shared" si="5"/>
        <v>2027-28</v>
      </c>
      <c r="K63" s="90" t="str">
        <f t="shared" si="5"/>
        <v>2028-29</v>
      </c>
      <c r="L63" s="90" t="str">
        <f t="shared" si="5"/>
        <v>2029-30</v>
      </c>
      <c r="M63" s="90" t="str">
        <f t="shared" si="5"/>
        <v>2030-31</v>
      </c>
      <c r="N63" s="90" t="str">
        <f t="shared" si="5"/>
        <v>2031-32</v>
      </c>
      <c r="O63" s="90" t="str">
        <f t="shared" si="5"/>
        <v>2032-33</v>
      </c>
      <c r="P63" s="90" t="str">
        <f t="shared" si="5"/>
        <v>2033-34</v>
      </c>
      <c r="Q63" s="90" t="str">
        <f t="shared" si="5"/>
        <v>2034-35</v>
      </c>
      <c r="R63" s="90" t="str">
        <f t="shared" si="5"/>
        <v>2035-36</v>
      </c>
      <c r="S63" s="90" t="str">
        <f t="shared" si="5"/>
        <v>2036-37</v>
      </c>
      <c r="T63" s="90" t="str">
        <f t="shared" si="5"/>
        <v>2037-38</v>
      </c>
      <c r="U63" s="90" t="str">
        <f t="shared" si="5"/>
        <v>2038-39</v>
      </c>
      <c r="V63" s="90" t="str">
        <f t="shared" si="5"/>
        <v>2039-40</v>
      </c>
      <c r="W63" s="90" t="str">
        <f t="shared" si="5"/>
        <v>2040-41</v>
      </c>
      <c r="X63" s="90" t="str">
        <f t="shared" si="5"/>
        <v>2041-42</v>
      </c>
      <c r="Y63" s="90" t="str">
        <f t="shared" si="5"/>
        <v>2042-43</v>
      </c>
      <c r="Z63" s="90" t="str">
        <f t="shared" si="5"/>
        <v>2043-44</v>
      </c>
      <c r="AA63" s="90" t="str">
        <f t="shared" si="5"/>
        <v>2044-45</v>
      </c>
      <c r="AB63" s="107"/>
    </row>
    <row r="64" spans="1:28" x14ac:dyDescent="0.2">
      <c r="A64" s="108"/>
      <c r="B64" s="93" t="s">
        <v>107</v>
      </c>
      <c r="C64" s="94">
        <f>'9. FP SDB'!L10</f>
        <v>2.7947278894351406</v>
      </c>
      <c r="D64" s="94">
        <f>'9. FP SDB'!M10</f>
        <v>1.7112108048423007</v>
      </c>
      <c r="E64" s="94">
        <f>'9. FP SDB'!N10</f>
        <v>0.32899125123732098</v>
      </c>
      <c r="F64" s="94">
        <f>'9. FP SDB'!O10</f>
        <v>0.43241783864832151</v>
      </c>
      <c r="G64" s="94">
        <f>'9. FP SDB'!P10</f>
        <v>0.50853247447754946</v>
      </c>
      <c r="H64" s="94">
        <f>'9. FP SDB'!Q10</f>
        <v>0.46574445536711018</v>
      </c>
      <c r="I64" s="94">
        <f>'9. FP SDB'!R10</f>
        <v>22.707976536753222</v>
      </c>
      <c r="J64" s="94">
        <f>'9. FP SDB'!S10</f>
        <v>19.582098698504751</v>
      </c>
      <c r="K64" s="94">
        <f>'9. FP SDB'!T10</f>
        <v>16.602879522840198</v>
      </c>
      <c r="L64" s="94">
        <f>'9. FP SDB'!U10</f>
        <v>13.501579179659881</v>
      </c>
      <c r="M64" s="94">
        <f>'9. FP SDB'!V10</f>
        <v>33.366882994058628</v>
      </c>
      <c r="N64" s="94">
        <f>'9. FP SDB'!W10</f>
        <v>33.257131740841821</v>
      </c>
      <c r="O64" s="94">
        <f>'9. FP SDB'!X10</f>
        <v>32.939970091726288</v>
      </c>
      <c r="P64" s="94">
        <f>'9. FP SDB'!Y10</f>
        <v>32.511745547201002</v>
      </c>
      <c r="Q64" s="94">
        <f>'9. FP SDB'!Z10</f>
        <v>32.434620305193668</v>
      </c>
      <c r="R64" s="94">
        <f>'9. FP SDB'!AA10</f>
        <v>26.345763808667833</v>
      </c>
      <c r="S64" s="94">
        <f>'9. FP SDB'!AB10</f>
        <v>25.545927079825802</v>
      </c>
      <c r="T64" s="94">
        <f>'9. FP SDB'!AC10</f>
        <v>24.287841593200564</v>
      </c>
      <c r="U64" s="94">
        <f>'9. FP SDB'!AD10</f>
        <v>23.647087185235005</v>
      </c>
      <c r="V64" s="94">
        <f>'9. FP SDB'!AE10</f>
        <v>22.594588242811597</v>
      </c>
      <c r="W64" s="94">
        <f>'9. FP SDB'!AF10</f>
        <v>21.777579749697352</v>
      </c>
      <c r="X64" s="94">
        <f>'9. FP SDB'!AG10</f>
        <v>20.894375054880733</v>
      </c>
      <c r="Y64" s="94">
        <f>'9. FP SDB'!AH10</f>
        <v>19.618398457210503</v>
      </c>
      <c r="Z64" s="94">
        <f>'9. FP SDB'!AI10</f>
        <v>18.785287542028566</v>
      </c>
      <c r="AA64" s="94">
        <f>'9. FP SDB'!AJ10</f>
        <v>18.066878286579218</v>
      </c>
      <c r="AB64" s="95"/>
    </row>
    <row r="65" spans="1:28" x14ac:dyDescent="0.2">
      <c r="A65" s="109"/>
      <c r="B65" s="103"/>
      <c r="C65" s="104"/>
      <c r="D65" s="104"/>
      <c r="E65" s="104"/>
      <c r="F65" s="104"/>
      <c r="G65" s="104"/>
      <c r="H65" s="104"/>
      <c r="I65" s="110"/>
      <c r="J65" s="104"/>
      <c r="K65" s="104"/>
      <c r="L65" s="104"/>
      <c r="M65" s="104"/>
      <c r="N65" s="104"/>
      <c r="O65" s="64"/>
      <c r="P65" s="64"/>
      <c r="Q65" s="64"/>
      <c r="R65" s="64"/>
      <c r="S65" s="64"/>
      <c r="T65" s="64"/>
      <c r="U65" s="64"/>
      <c r="V65" s="64"/>
      <c r="W65" s="64"/>
      <c r="X65" s="64"/>
      <c r="Y65" s="64"/>
      <c r="Z65" s="64"/>
      <c r="AA65" s="64"/>
      <c r="AB65" s="64"/>
    </row>
    <row r="66" spans="1:28" x14ac:dyDescent="0.2">
      <c r="A66" s="101"/>
      <c r="B66" s="10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row>
    <row r="67" spans="1:28" x14ac:dyDescent="0.2">
      <c r="A67" s="101"/>
      <c r="B67" s="10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row>
    <row r="68" spans="1:28" x14ac:dyDescent="0.2">
      <c r="A68" s="101"/>
      <c r="B68" s="101"/>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row>
    <row r="69" spans="1:28" x14ac:dyDescent="0.2">
      <c r="A69" s="101"/>
      <c r="B69" s="10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x14ac:dyDescent="0.2">
      <c r="A70" s="101"/>
      <c r="B70" s="10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1:28" x14ac:dyDescent="0.2">
      <c r="A71" s="101"/>
      <c r="B71" s="10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row>
    <row r="72" spans="1:28" x14ac:dyDescent="0.2">
      <c r="A72" s="63"/>
      <c r="B72" s="111"/>
      <c r="C72" s="112"/>
      <c r="D72" s="112"/>
      <c r="E72" s="112"/>
      <c r="F72" s="112"/>
      <c r="G72" s="112"/>
      <c r="H72" s="112"/>
      <c r="I72" s="112"/>
      <c r="J72" s="112"/>
      <c r="K72" s="112"/>
      <c r="L72" s="112"/>
      <c r="M72" s="112"/>
      <c r="N72" s="112"/>
      <c r="O72" s="64"/>
      <c r="P72" s="64"/>
      <c r="Q72" s="64"/>
      <c r="R72" s="64"/>
      <c r="S72" s="64"/>
      <c r="T72" s="64"/>
      <c r="U72" s="64"/>
      <c r="V72" s="64"/>
      <c r="W72" s="64"/>
      <c r="X72" s="64"/>
      <c r="Y72" s="64"/>
      <c r="Z72" s="64"/>
      <c r="AA72" s="64"/>
      <c r="AB72" s="64"/>
    </row>
    <row r="73" spans="1:28" x14ac:dyDescent="0.2">
      <c r="A73" s="63"/>
      <c r="B73" s="63"/>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row>
    <row r="74" spans="1:28" x14ac:dyDescent="0.2">
      <c r="A74" s="63"/>
      <c r="B74" s="6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row>
    <row r="75" spans="1:28" x14ac:dyDescent="0.2">
      <c r="A75" s="63"/>
      <c r="B75" s="63"/>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row>
    <row r="76" spans="1:28" x14ac:dyDescent="0.2">
      <c r="A76" s="63"/>
      <c r="B76" s="6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row>
    <row r="77" spans="1:28" x14ac:dyDescent="0.2">
      <c r="A77" s="63"/>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row>
    <row r="78" spans="1:28" x14ac:dyDescent="0.2">
      <c r="A78" s="63"/>
      <c r="B78" s="63"/>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row>
    <row r="79" spans="1:28" x14ac:dyDescent="0.2">
      <c r="A79" s="63"/>
      <c r="B79" s="63"/>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row>
    <row r="80" spans="1:28" x14ac:dyDescent="0.2">
      <c r="A80" s="63"/>
      <c r="B80" s="63"/>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row>
    <row r="81" spans="1:28" x14ac:dyDescent="0.2">
      <c r="A81" s="10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row>
    <row r="82" spans="1:28" x14ac:dyDescent="0.2">
      <c r="A82" s="101"/>
      <c r="B82" s="101"/>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row>
    <row r="83" spans="1:28" x14ac:dyDescent="0.2">
      <c r="A83" s="10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1:28" x14ac:dyDescent="0.2">
      <c r="A84" s="10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1:28" x14ac:dyDescent="0.2">
      <c r="A85" s="101"/>
      <c r="B85" s="101"/>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1:28" x14ac:dyDescent="0.2">
      <c r="A86" s="101"/>
      <c r="B86" s="101"/>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1:28" x14ac:dyDescent="0.2">
      <c r="A87" s="101"/>
      <c r="B87" s="101"/>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1:28" x14ac:dyDescent="0.2">
      <c r="A88" s="101"/>
      <c r="B88" s="101"/>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row>
    <row r="89" spans="1:28" x14ac:dyDescent="0.2">
      <c r="A89" s="10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row>
    <row r="90" spans="1:28" x14ac:dyDescent="0.2">
      <c r="A90" s="101"/>
      <c r="B90" s="101"/>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28" x14ac:dyDescent="0.2">
      <c r="A91" s="101"/>
      <c r="B91" s="101"/>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row>
    <row r="92" spans="1:28" x14ac:dyDescent="0.2">
      <c r="A92" s="101"/>
      <c r="B92" s="101"/>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28" x14ac:dyDescent="0.2">
      <c r="A93" s="10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row>
    <row r="94" spans="1:28" x14ac:dyDescent="0.2">
      <c r="A94" s="101"/>
      <c r="B94" s="101"/>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row>
    <row r="95" spans="1:28" x14ac:dyDescent="0.2">
      <c r="A95" s="10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1:28" x14ac:dyDescent="0.2">
      <c r="A96" s="10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row>
    <row r="97" spans="1:28" x14ac:dyDescent="0.2">
      <c r="A97" s="10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row>
    <row r="98" spans="1:28" x14ac:dyDescent="0.2">
      <c r="A98" s="10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1:28" x14ac:dyDescent="0.2">
      <c r="A99" s="10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1:28" x14ac:dyDescent="0.2">
      <c r="A100" s="109"/>
      <c r="B100" s="113" t="s">
        <v>4</v>
      </c>
      <c r="C100" s="114"/>
      <c r="D100" s="114"/>
      <c r="E100" s="114"/>
      <c r="F100" s="115"/>
      <c r="G100" s="116"/>
      <c r="H100" s="116"/>
      <c r="I100" s="978" t="str">
        <f>'TITLE PAGE'!D9</f>
        <v>Severn Trent Water</v>
      </c>
      <c r="J100" s="979"/>
      <c r="K100" s="980"/>
      <c r="L100" s="116"/>
      <c r="M100" s="116"/>
      <c r="N100" s="117"/>
      <c r="O100" s="118"/>
      <c r="P100" s="64"/>
      <c r="Q100" s="64"/>
      <c r="R100" s="64"/>
      <c r="S100" s="64"/>
      <c r="T100" s="64"/>
      <c r="U100" s="64"/>
      <c r="V100" s="64"/>
      <c r="W100" s="64"/>
      <c r="X100" s="64"/>
      <c r="Y100" s="64"/>
      <c r="Z100" s="64"/>
      <c r="AA100" s="64"/>
      <c r="AB100" s="64"/>
    </row>
    <row r="101" spans="1:28" x14ac:dyDescent="0.2">
      <c r="A101" s="63"/>
      <c r="B101" s="119" t="s">
        <v>109</v>
      </c>
      <c r="C101" s="120"/>
      <c r="D101" s="120"/>
      <c r="E101" s="120"/>
      <c r="F101" s="121"/>
      <c r="G101" s="122"/>
      <c r="H101" s="122"/>
      <c r="I101" s="981" t="str">
        <f>'TITLE PAGE'!D10</f>
        <v>Nottinghamshire</v>
      </c>
      <c r="J101" s="982"/>
      <c r="K101" s="983"/>
      <c r="L101" s="122"/>
      <c r="M101" s="122"/>
      <c r="N101" s="123"/>
      <c r="O101" s="118"/>
      <c r="P101" s="64"/>
      <c r="Q101" s="64"/>
      <c r="R101" s="64"/>
      <c r="S101" s="64"/>
      <c r="T101" s="64"/>
      <c r="U101" s="64"/>
      <c r="V101" s="64"/>
      <c r="W101" s="64"/>
      <c r="X101" s="64"/>
      <c r="Y101" s="64"/>
      <c r="Z101" s="64"/>
      <c r="AA101" s="64"/>
      <c r="AB101" s="64"/>
    </row>
    <row r="102" spans="1:28" x14ac:dyDescent="0.2">
      <c r="A102" s="63"/>
      <c r="B102" s="119" t="s">
        <v>6</v>
      </c>
      <c r="C102" s="124"/>
      <c r="D102" s="124"/>
      <c r="E102" s="124"/>
      <c r="F102" s="121"/>
      <c r="G102" s="122"/>
      <c r="H102" s="122"/>
      <c r="I102" s="984">
        <f>'TITLE PAGE'!D11</f>
        <v>8</v>
      </c>
      <c r="J102" s="985"/>
      <c r="K102" s="986"/>
      <c r="L102" s="122"/>
      <c r="M102" s="122"/>
      <c r="N102" s="123"/>
      <c r="O102" s="118"/>
      <c r="P102" s="64"/>
      <c r="Q102" s="64"/>
      <c r="R102" s="64"/>
      <c r="S102" s="64"/>
      <c r="T102" s="64"/>
      <c r="U102" s="64"/>
      <c r="V102" s="64"/>
      <c r="W102" s="64"/>
      <c r="X102" s="64"/>
      <c r="Y102" s="64"/>
      <c r="Z102" s="64"/>
      <c r="AA102" s="64"/>
      <c r="AB102" s="64"/>
    </row>
    <row r="103" spans="1:28" x14ac:dyDescent="0.2">
      <c r="A103" s="63"/>
      <c r="B103" s="119" t="s">
        <v>7</v>
      </c>
      <c r="C103" s="120"/>
      <c r="D103" s="120"/>
      <c r="E103" s="120"/>
      <c r="F103" s="121"/>
      <c r="G103" s="122"/>
      <c r="H103" s="122"/>
      <c r="I103" s="125" t="str">
        <f>'TITLE PAGE'!D12</f>
        <v>Dry Year Annual Average</v>
      </c>
      <c r="J103" s="126"/>
      <c r="K103" s="126"/>
      <c r="L103" s="127"/>
      <c r="M103" s="122"/>
      <c r="N103" s="123"/>
      <c r="O103" s="118"/>
      <c r="P103" s="64"/>
      <c r="Q103" s="64"/>
      <c r="R103" s="64"/>
      <c r="S103" s="64"/>
      <c r="T103" s="64"/>
      <c r="U103" s="64"/>
      <c r="V103" s="64"/>
      <c r="W103" s="64"/>
      <c r="X103" s="64"/>
      <c r="Y103" s="64"/>
      <c r="Z103" s="64"/>
      <c r="AA103" s="64"/>
      <c r="AB103" s="64"/>
    </row>
    <row r="104" spans="1:28" x14ac:dyDescent="0.2">
      <c r="A104" s="63"/>
      <c r="B104" s="119" t="s">
        <v>8</v>
      </c>
      <c r="C104" s="120"/>
      <c r="D104" s="120"/>
      <c r="E104" s="120"/>
      <c r="F104" s="121"/>
      <c r="G104" s="122"/>
      <c r="H104" s="122"/>
      <c r="I104" s="981" t="str">
        <f>'TITLE PAGE'!D13</f>
        <v>No more than 3 in 100 Temporary Use Bans</v>
      </c>
      <c r="J104" s="982"/>
      <c r="K104" s="983"/>
      <c r="L104" s="122"/>
      <c r="M104" s="122"/>
      <c r="N104" s="123"/>
      <c r="O104" s="118"/>
      <c r="P104" s="64"/>
      <c r="Q104" s="64"/>
      <c r="R104" s="64"/>
      <c r="S104" s="64"/>
      <c r="T104" s="64"/>
      <c r="U104" s="64"/>
      <c r="V104" s="64"/>
      <c r="W104" s="64"/>
      <c r="X104" s="64"/>
      <c r="Y104" s="64"/>
      <c r="Z104" s="64"/>
      <c r="AA104" s="64"/>
      <c r="AB104" s="64"/>
    </row>
    <row r="105" spans="1:28" x14ac:dyDescent="0.2">
      <c r="A105" s="63"/>
      <c r="B105" s="128"/>
      <c r="C105" s="129"/>
      <c r="D105" s="129"/>
      <c r="E105" s="129"/>
      <c r="F105" s="130"/>
      <c r="G105" s="131"/>
      <c r="H105" s="131"/>
      <c r="I105" s="130"/>
      <c r="J105" s="132"/>
      <c r="K105" s="130"/>
      <c r="L105" s="133"/>
      <c r="M105" s="131"/>
      <c r="N105" s="134"/>
      <c r="O105" s="118"/>
      <c r="P105" s="64"/>
      <c r="Q105" s="64"/>
      <c r="R105" s="64"/>
      <c r="S105" s="64"/>
      <c r="T105" s="64"/>
      <c r="U105" s="64"/>
      <c r="V105" s="64"/>
      <c r="W105" s="64"/>
      <c r="X105" s="64"/>
      <c r="Y105" s="64"/>
      <c r="Z105" s="64"/>
      <c r="AA105" s="64"/>
      <c r="AB105" s="64"/>
    </row>
    <row r="106" spans="1:28" x14ac:dyDescent="0.2">
      <c r="A106" s="101"/>
      <c r="B106" s="101"/>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row>
    <row r="107" spans="1:28" x14ac:dyDescent="0.2">
      <c r="A107" s="101"/>
      <c r="B107" s="101"/>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row>
  </sheetData>
  <sheetProtection algorithmName="SHA-512" hashValue="NZxmYwTX7qjiFCxOxJgT0qeRNHBJZXNjOea7UoO2U5l0Qtr5su7b/FfC+Q/GLSYGXTSJpMNlFah9fy9kGpi3EQ==" saltValue="DY09POZHx1hG1gwop8LdMw==" spinCount="100000" sheet="1" objects="1" scenarios="1" selectLockedCells="1" selectUnlockedCells="1"/>
  <mergeCells count="4">
    <mergeCell ref="I100:K100"/>
    <mergeCell ref="I101:K101"/>
    <mergeCell ref="I102:K102"/>
    <mergeCell ref="I104:K104"/>
  </mergeCells>
  <conditionalFormatting sqref="C29:AA29 C64:AA64">
    <cfRule type="cellIs" dxfId="29"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zoomScale="80" zoomScaleNormal="80" workbookViewId="0">
      <selection activeCell="J5" sqref="J5:J14"/>
    </sheetView>
  </sheetViews>
  <sheetFormatPr defaultColWidth="8.88671875" defaultRowHeight="15" x14ac:dyDescent="0.2"/>
  <cols>
    <col min="1" max="1" width="1.44140625" customWidth="1"/>
    <col min="2" max="2" width="3.88671875" customWidth="1"/>
    <col min="3" max="3" width="52.21875" bestFit="1" customWidth="1"/>
    <col min="4" max="4" width="16.109375" customWidth="1"/>
    <col min="5" max="5" width="23.109375" customWidth="1"/>
    <col min="6" max="6" width="29.88671875" bestFit="1" customWidth="1"/>
    <col min="7" max="7" width="16.109375" customWidth="1"/>
    <col min="8" max="8" width="16.5546875" customWidth="1"/>
    <col min="9" max="9" width="16.44140625" customWidth="1"/>
    <col min="10" max="10" width="36.6640625" customWidth="1"/>
    <col min="13" max="13" width="9.88671875" bestFit="1" customWidth="1"/>
    <col min="243" max="243" width="1.44140625" customWidth="1"/>
    <col min="244" max="244" width="3.88671875" customWidth="1"/>
    <col min="245" max="245" width="17.109375" customWidth="1"/>
    <col min="246" max="246" width="16.109375" customWidth="1"/>
    <col min="247" max="247" width="23.109375" customWidth="1"/>
    <col min="248" max="248" width="29.88671875" bestFit="1" customWidth="1"/>
    <col min="249" max="249" width="16.109375" customWidth="1"/>
    <col min="250" max="250" width="16.5546875" customWidth="1"/>
    <col min="251" max="251" width="16.44140625" customWidth="1"/>
    <col min="252" max="252" width="36.6640625" customWidth="1"/>
    <col min="254" max="254" width="2" customWidth="1"/>
    <col min="499" max="499" width="1.44140625" customWidth="1"/>
    <col min="500" max="500" width="3.88671875" customWidth="1"/>
    <col min="501" max="501" width="17.109375" customWidth="1"/>
    <col min="502" max="502" width="16.109375" customWidth="1"/>
    <col min="503" max="503" width="23.109375" customWidth="1"/>
    <col min="504" max="504" width="29.88671875" bestFit="1" customWidth="1"/>
    <col min="505" max="505" width="16.109375" customWidth="1"/>
    <col min="506" max="506" width="16.5546875" customWidth="1"/>
    <col min="507" max="507" width="16.44140625" customWidth="1"/>
    <col min="508" max="508" width="36.6640625" customWidth="1"/>
    <col min="510" max="510" width="2" customWidth="1"/>
    <col min="755" max="755" width="1.44140625" customWidth="1"/>
    <col min="756" max="756" width="3.88671875" customWidth="1"/>
    <col min="757" max="757" width="17.109375" customWidth="1"/>
    <col min="758" max="758" width="16.109375" customWidth="1"/>
    <col min="759" max="759" width="23.109375" customWidth="1"/>
    <col min="760" max="760" width="29.88671875" bestFit="1" customWidth="1"/>
    <col min="761" max="761" width="16.109375" customWidth="1"/>
    <col min="762" max="762" width="16.5546875" customWidth="1"/>
    <col min="763" max="763" width="16.44140625" customWidth="1"/>
    <col min="764" max="764" width="36.6640625" customWidth="1"/>
    <col min="766" max="766" width="2" customWidth="1"/>
    <col min="1011" max="1011" width="1.44140625" customWidth="1"/>
    <col min="1012" max="1012" width="3.88671875" customWidth="1"/>
    <col min="1013" max="1013" width="17.109375" customWidth="1"/>
    <col min="1014" max="1014" width="16.109375" customWidth="1"/>
    <col min="1015" max="1015" width="23.109375" customWidth="1"/>
    <col min="1016" max="1016" width="29.88671875" bestFit="1" customWidth="1"/>
    <col min="1017" max="1017" width="16.109375" customWidth="1"/>
    <col min="1018" max="1018" width="16.5546875" customWidth="1"/>
    <col min="1019" max="1019" width="16.44140625" customWidth="1"/>
    <col min="1020" max="1020" width="36.6640625" customWidth="1"/>
    <col min="1022" max="1022" width="2" customWidth="1"/>
    <col min="1267" max="1267" width="1.44140625" customWidth="1"/>
    <col min="1268" max="1268" width="3.88671875" customWidth="1"/>
    <col min="1269" max="1269" width="17.109375" customWidth="1"/>
    <col min="1270" max="1270" width="16.109375" customWidth="1"/>
    <col min="1271" max="1271" width="23.109375" customWidth="1"/>
    <col min="1272" max="1272" width="29.88671875" bestFit="1" customWidth="1"/>
    <col min="1273" max="1273" width="16.109375" customWidth="1"/>
    <col min="1274" max="1274" width="16.5546875" customWidth="1"/>
    <col min="1275" max="1275" width="16.44140625" customWidth="1"/>
    <col min="1276" max="1276" width="36.6640625" customWidth="1"/>
    <col min="1278" max="1278" width="2" customWidth="1"/>
    <col min="1523" max="1523" width="1.44140625" customWidth="1"/>
    <col min="1524" max="1524" width="3.88671875" customWidth="1"/>
    <col min="1525" max="1525" width="17.109375" customWidth="1"/>
    <col min="1526" max="1526" width="16.109375" customWidth="1"/>
    <col min="1527" max="1527" width="23.109375" customWidth="1"/>
    <col min="1528" max="1528" width="29.88671875" bestFit="1" customWidth="1"/>
    <col min="1529" max="1529" width="16.109375" customWidth="1"/>
    <col min="1530" max="1530" width="16.5546875" customWidth="1"/>
    <col min="1531" max="1531" width="16.44140625" customWidth="1"/>
    <col min="1532" max="1532" width="36.6640625" customWidth="1"/>
    <col min="1534" max="1534" width="2" customWidth="1"/>
    <col min="1779" max="1779" width="1.44140625" customWidth="1"/>
    <col min="1780" max="1780" width="3.88671875" customWidth="1"/>
    <col min="1781" max="1781" width="17.109375" customWidth="1"/>
    <col min="1782" max="1782" width="16.109375" customWidth="1"/>
    <col min="1783" max="1783" width="23.109375" customWidth="1"/>
    <col min="1784" max="1784" width="29.88671875" bestFit="1" customWidth="1"/>
    <col min="1785" max="1785" width="16.109375" customWidth="1"/>
    <col min="1786" max="1786" width="16.5546875" customWidth="1"/>
    <col min="1787" max="1787" width="16.44140625" customWidth="1"/>
    <col min="1788" max="1788" width="36.6640625" customWidth="1"/>
    <col min="1790" max="1790" width="2" customWidth="1"/>
    <col min="2035" max="2035" width="1.44140625" customWidth="1"/>
    <col min="2036" max="2036" width="3.88671875" customWidth="1"/>
    <col min="2037" max="2037" width="17.109375" customWidth="1"/>
    <col min="2038" max="2038" width="16.109375" customWidth="1"/>
    <col min="2039" max="2039" width="23.109375" customWidth="1"/>
    <col min="2040" max="2040" width="29.88671875" bestFit="1" customWidth="1"/>
    <col min="2041" max="2041" width="16.109375" customWidth="1"/>
    <col min="2042" max="2042" width="16.5546875" customWidth="1"/>
    <col min="2043" max="2043" width="16.44140625" customWidth="1"/>
    <col min="2044" max="2044" width="36.6640625" customWidth="1"/>
    <col min="2046" max="2046" width="2" customWidth="1"/>
    <col min="2291" max="2291" width="1.44140625" customWidth="1"/>
    <col min="2292" max="2292" width="3.88671875" customWidth="1"/>
    <col min="2293" max="2293" width="17.109375" customWidth="1"/>
    <col min="2294" max="2294" width="16.109375" customWidth="1"/>
    <col min="2295" max="2295" width="23.109375" customWidth="1"/>
    <col min="2296" max="2296" width="29.88671875" bestFit="1" customWidth="1"/>
    <col min="2297" max="2297" width="16.109375" customWidth="1"/>
    <col min="2298" max="2298" width="16.5546875" customWidth="1"/>
    <col min="2299" max="2299" width="16.44140625" customWidth="1"/>
    <col min="2300" max="2300" width="36.6640625" customWidth="1"/>
    <col min="2302" max="2302" width="2" customWidth="1"/>
    <col min="2547" max="2547" width="1.44140625" customWidth="1"/>
    <col min="2548" max="2548" width="3.88671875" customWidth="1"/>
    <col min="2549" max="2549" width="17.109375" customWidth="1"/>
    <col min="2550" max="2550" width="16.109375" customWidth="1"/>
    <col min="2551" max="2551" width="23.109375" customWidth="1"/>
    <col min="2552" max="2552" width="29.88671875" bestFit="1" customWidth="1"/>
    <col min="2553" max="2553" width="16.109375" customWidth="1"/>
    <col min="2554" max="2554" width="16.5546875" customWidth="1"/>
    <col min="2555" max="2555" width="16.44140625" customWidth="1"/>
    <col min="2556" max="2556" width="36.6640625" customWidth="1"/>
    <col min="2558" max="2558" width="2" customWidth="1"/>
    <col min="2803" max="2803" width="1.44140625" customWidth="1"/>
    <col min="2804" max="2804" width="3.88671875" customWidth="1"/>
    <col min="2805" max="2805" width="17.109375" customWidth="1"/>
    <col min="2806" max="2806" width="16.109375" customWidth="1"/>
    <col min="2807" max="2807" width="23.109375" customWidth="1"/>
    <col min="2808" max="2808" width="29.88671875" bestFit="1" customWidth="1"/>
    <col min="2809" max="2809" width="16.109375" customWidth="1"/>
    <col min="2810" max="2810" width="16.5546875" customWidth="1"/>
    <col min="2811" max="2811" width="16.44140625" customWidth="1"/>
    <col min="2812" max="2812" width="36.6640625" customWidth="1"/>
    <col min="2814" max="2814" width="2" customWidth="1"/>
    <col min="3059" max="3059" width="1.44140625" customWidth="1"/>
    <col min="3060" max="3060" width="3.88671875" customWidth="1"/>
    <col min="3061" max="3061" width="17.109375" customWidth="1"/>
    <col min="3062" max="3062" width="16.109375" customWidth="1"/>
    <col min="3063" max="3063" width="23.109375" customWidth="1"/>
    <col min="3064" max="3064" width="29.88671875" bestFit="1" customWidth="1"/>
    <col min="3065" max="3065" width="16.109375" customWidth="1"/>
    <col min="3066" max="3066" width="16.5546875" customWidth="1"/>
    <col min="3067" max="3067" width="16.44140625" customWidth="1"/>
    <col min="3068" max="3068" width="36.6640625" customWidth="1"/>
    <col min="3070" max="3070" width="2" customWidth="1"/>
    <col min="3315" max="3315" width="1.44140625" customWidth="1"/>
    <col min="3316" max="3316" width="3.88671875" customWidth="1"/>
    <col min="3317" max="3317" width="17.109375" customWidth="1"/>
    <col min="3318" max="3318" width="16.109375" customWidth="1"/>
    <col min="3319" max="3319" width="23.109375" customWidth="1"/>
    <col min="3320" max="3320" width="29.88671875" bestFit="1" customWidth="1"/>
    <col min="3321" max="3321" width="16.109375" customWidth="1"/>
    <col min="3322" max="3322" width="16.5546875" customWidth="1"/>
    <col min="3323" max="3323" width="16.44140625" customWidth="1"/>
    <col min="3324" max="3324" width="36.6640625" customWidth="1"/>
    <col min="3326" max="3326" width="2" customWidth="1"/>
    <col min="3571" max="3571" width="1.44140625" customWidth="1"/>
    <col min="3572" max="3572" width="3.88671875" customWidth="1"/>
    <col min="3573" max="3573" width="17.109375" customWidth="1"/>
    <col min="3574" max="3574" width="16.109375" customWidth="1"/>
    <col min="3575" max="3575" width="23.109375" customWidth="1"/>
    <col min="3576" max="3576" width="29.88671875" bestFit="1" customWidth="1"/>
    <col min="3577" max="3577" width="16.109375" customWidth="1"/>
    <col min="3578" max="3578" width="16.5546875" customWidth="1"/>
    <col min="3579" max="3579" width="16.44140625" customWidth="1"/>
    <col min="3580" max="3580" width="36.6640625" customWidth="1"/>
    <col min="3582" max="3582" width="2" customWidth="1"/>
    <col min="3827" max="3827" width="1.44140625" customWidth="1"/>
    <col min="3828" max="3828" width="3.88671875" customWidth="1"/>
    <col min="3829" max="3829" width="17.109375" customWidth="1"/>
    <col min="3830" max="3830" width="16.109375" customWidth="1"/>
    <col min="3831" max="3831" width="23.109375" customWidth="1"/>
    <col min="3832" max="3832" width="29.88671875" bestFit="1" customWidth="1"/>
    <col min="3833" max="3833" width="16.109375" customWidth="1"/>
    <col min="3834" max="3834" width="16.5546875" customWidth="1"/>
    <col min="3835" max="3835" width="16.44140625" customWidth="1"/>
    <col min="3836" max="3836" width="36.6640625" customWidth="1"/>
    <col min="3838" max="3838" width="2" customWidth="1"/>
    <col min="4083" max="4083" width="1.44140625" customWidth="1"/>
    <col min="4084" max="4084" width="3.88671875" customWidth="1"/>
    <col min="4085" max="4085" width="17.109375" customWidth="1"/>
    <col min="4086" max="4086" width="16.109375" customWidth="1"/>
    <col min="4087" max="4087" width="23.109375" customWidth="1"/>
    <col min="4088" max="4088" width="29.88671875" bestFit="1" customWidth="1"/>
    <col min="4089" max="4089" width="16.109375" customWidth="1"/>
    <col min="4090" max="4090" width="16.5546875" customWidth="1"/>
    <col min="4091" max="4091" width="16.44140625" customWidth="1"/>
    <col min="4092" max="4092" width="36.6640625" customWidth="1"/>
    <col min="4094" max="4094" width="2" customWidth="1"/>
    <col min="4339" max="4339" width="1.44140625" customWidth="1"/>
    <col min="4340" max="4340" width="3.88671875" customWidth="1"/>
    <col min="4341" max="4341" width="17.109375" customWidth="1"/>
    <col min="4342" max="4342" width="16.109375" customWidth="1"/>
    <col min="4343" max="4343" width="23.109375" customWidth="1"/>
    <col min="4344" max="4344" width="29.88671875" bestFit="1" customWidth="1"/>
    <col min="4345" max="4345" width="16.109375" customWidth="1"/>
    <col min="4346" max="4346" width="16.5546875" customWidth="1"/>
    <col min="4347" max="4347" width="16.44140625" customWidth="1"/>
    <col min="4348" max="4348" width="36.6640625" customWidth="1"/>
    <col min="4350" max="4350" width="2" customWidth="1"/>
    <col min="4595" max="4595" width="1.44140625" customWidth="1"/>
    <col min="4596" max="4596" width="3.88671875" customWidth="1"/>
    <col min="4597" max="4597" width="17.109375" customWidth="1"/>
    <col min="4598" max="4598" width="16.109375" customWidth="1"/>
    <col min="4599" max="4599" width="23.109375" customWidth="1"/>
    <col min="4600" max="4600" width="29.88671875" bestFit="1" customWidth="1"/>
    <col min="4601" max="4601" width="16.109375" customWidth="1"/>
    <col min="4602" max="4602" width="16.5546875" customWidth="1"/>
    <col min="4603" max="4603" width="16.44140625" customWidth="1"/>
    <col min="4604" max="4604" width="36.6640625" customWidth="1"/>
    <col min="4606" max="4606" width="2" customWidth="1"/>
    <col min="4851" max="4851" width="1.44140625" customWidth="1"/>
    <col min="4852" max="4852" width="3.88671875" customWidth="1"/>
    <col min="4853" max="4853" width="17.109375" customWidth="1"/>
    <col min="4854" max="4854" width="16.109375" customWidth="1"/>
    <col min="4855" max="4855" width="23.109375" customWidth="1"/>
    <col min="4856" max="4856" width="29.88671875" bestFit="1" customWidth="1"/>
    <col min="4857" max="4857" width="16.109375" customWidth="1"/>
    <col min="4858" max="4858" width="16.5546875" customWidth="1"/>
    <col min="4859" max="4859" width="16.44140625" customWidth="1"/>
    <col min="4860" max="4860" width="36.6640625" customWidth="1"/>
    <col min="4862" max="4862" width="2" customWidth="1"/>
    <col min="5107" max="5107" width="1.44140625" customWidth="1"/>
    <col min="5108" max="5108" width="3.88671875" customWidth="1"/>
    <col min="5109" max="5109" width="17.109375" customWidth="1"/>
    <col min="5110" max="5110" width="16.109375" customWidth="1"/>
    <col min="5111" max="5111" width="23.109375" customWidth="1"/>
    <col min="5112" max="5112" width="29.88671875" bestFit="1" customWidth="1"/>
    <col min="5113" max="5113" width="16.109375" customWidth="1"/>
    <col min="5114" max="5114" width="16.5546875" customWidth="1"/>
    <col min="5115" max="5115" width="16.44140625" customWidth="1"/>
    <col min="5116" max="5116" width="36.6640625" customWidth="1"/>
    <col min="5118" max="5118" width="2" customWidth="1"/>
    <col min="5363" max="5363" width="1.44140625" customWidth="1"/>
    <col min="5364" max="5364" width="3.88671875" customWidth="1"/>
    <col min="5365" max="5365" width="17.109375" customWidth="1"/>
    <col min="5366" max="5366" width="16.109375" customWidth="1"/>
    <col min="5367" max="5367" width="23.109375" customWidth="1"/>
    <col min="5368" max="5368" width="29.88671875" bestFit="1" customWidth="1"/>
    <col min="5369" max="5369" width="16.109375" customWidth="1"/>
    <col min="5370" max="5370" width="16.5546875" customWidth="1"/>
    <col min="5371" max="5371" width="16.44140625" customWidth="1"/>
    <col min="5372" max="5372" width="36.6640625" customWidth="1"/>
    <col min="5374" max="5374" width="2" customWidth="1"/>
    <col min="5619" max="5619" width="1.44140625" customWidth="1"/>
    <col min="5620" max="5620" width="3.88671875" customWidth="1"/>
    <col min="5621" max="5621" width="17.109375" customWidth="1"/>
    <col min="5622" max="5622" width="16.109375" customWidth="1"/>
    <col min="5623" max="5623" width="23.109375" customWidth="1"/>
    <col min="5624" max="5624" width="29.88671875" bestFit="1" customWidth="1"/>
    <col min="5625" max="5625" width="16.109375" customWidth="1"/>
    <col min="5626" max="5626" width="16.5546875" customWidth="1"/>
    <col min="5627" max="5627" width="16.44140625" customWidth="1"/>
    <col min="5628" max="5628" width="36.6640625" customWidth="1"/>
    <col min="5630" max="5630" width="2" customWidth="1"/>
    <col min="5875" max="5875" width="1.44140625" customWidth="1"/>
    <col min="5876" max="5876" width="3.88671875" customWidth="1"/>
    <col min="5877" max="5877" width="17.109375" customWidth="1"/>
    <col min="5878" max="5878" width="16.109375" customWidth="1"/>
    <col min="5879" max="5879" width="23.109375" customWidth="1"/>
    <col min="5880" max="5880" width="29.88671875" bestFit="1" customWidth="1"/>
    <col min="5881" max="5881" width="16.109375" customWidth="1"/>
    <col min="5882" max="5882" width="16.5546875" customWidth="1"/>
    <col min="5883" max="5883" width="16.44140625" customWidth="1"/>
    <col min="5884" max="5884" width="36.6640625" customWidth="1"/>
    <col min="5886" max="5886" width="2" customWidth="1"/>
    <col min="6131" max="6131" width="1.44140625" customWidth="1"/>
    <col min="6132" max="6132" width="3.88671875" customWidth="1"/>
    <col min="6133" max="6133" width="17.109375" customWidth="1"/>
    <col min="6134" max="6134" width="16.109375" customWidth="1"/>
    <col min="6135" max="6135" width="23.109375" customWidth="1"/>
    <col min="6136" max="6136" width="29.88671875" bestFit="1" customWidth="1"/>
    <col min="6137" max="6137" width="16.109375" customWidth="1"/>
    <col min="6138" max="6138" width="16.5546875" customWidth="1"/>
    <col min="6139" max="6139" width="16.44140625" customWidth="1"/>
    <col min="6140" max="6140" width="36.6640625" customWidth="1"/>
    <col min="6142" max="6142" width="2" customWidth="1"/>
    <col min="6387" max="6387" width="1.44140625" customWidth="1"/>
    <col min="6388" max="6388" width="3.88671875" customWidth="1"/>
    <col min="6389" max="6389" width="17.109375" customWidth="1"/>
    <col min="6390" max="6390" width="16.109375" customWidth="1"/>
    <col min="6391" max="6391" width="23.109375" customWidth="1"/>
    <col min="6392" max="6392" width="29.88671875" bestFit="1" customWidth="1"/>
    <col min="6393" max="6393" width="16.109375" customWidth="1"/>
    <col min="6394" max="6394" width="16.5546875" customWidth="1"/>
    <col min="6395" max="6395" width="16.44140625" customWidth="1"/>
    <col min="6396" max="6396" width="36.6640625" customWidth="1"/>
    <col min="6398" max="6398" width="2" customWidth="1"/>
    <col min="6643" max="6643" width="1.44140625" customWidth="1"/>
    <col min="6644" max="6644" width="3.88671875" customWidth="1"/>
    <col min="6645" max="6645" width="17.109375" customWidth="1"/>
    <col min="6646" max="6646" width="16.109375" customWidth="1"/>
    <col min="6647" max="6647" width="23.109375" customWidth="1"/>
    <col min="6648" max="6648" width="29.88671875" bestFit="1" customWidth="1"/>
    <col min="6649" max="6649" width="16.109375" customWidth="1"/>
    <col min="6650" max="6650" width="16.5546875" customWidth="1"/>
    <col min="6651" max="6651" width="16.44140625" customWidth="1"/>
    <col min="6652" max="6652" width="36.6640625" customWidth="1"/>
    <col min="6654" max="6654" width="2" customWidth="1"/>
    <col min="6899" max="6899" width="1.44140625" customWidth="1"/>
    <col min="6900" max="6900" width="3.88671875" customWidth="1"/>
    <col min="6901" max="6901" width="17.109375" customWidth="1"/>
    <col min="6902" max="6902" width="16.109375" customWidth="1"/>
    <col min="6903" max="6903" width="23.109375" customWidth="1"/>
    <col min="6904" max="6904" width="29.88671875" bestFit="1" customWidth="1"/>
    <col min="6905" max="6905" width="16.109375" customWidth="1"/>
    <col min="6906" max="6906" width="16.5546875" customWidth="1"/>
    <col min="6907" max="6907" width="16.44140625" customWidth="1"/>
    <col min="6908" max="6908" width="36.6640625" customWidth="1"/>
    <col min="6910" max="6910" width="2" customWidth="1"/>
    <col min="7155" max="7155" width="1.44140625" customWidth="1"/>
    <col min="7156" max="7156" width="3.88671875" customWidth="1"/>
    <col min="7157" max="7157" width="17.109375" customWidth="1"/>
    <col min="7158" max="7158" width="16.109375" customWidth="1"/>
    <col min="7159" max="7159" width="23.109375" customWidth="1"/>
    <col min="7160" max="7160" width="29.88671875" bestFit="1" customWidth="1"/>
    <col min="7161" max="7161" width="16.109375" customWidth="1"/>
    <col min="7162" max="7162" width="16.5546875" customWidth="1"/>
    <col min="7163" max="7163" width="16.44140625" customWidth="1"/>
    <col min="7164" max="7164" width="36.6640625" customWidth="1"/>
    <col min="7166" max="7166" width="2" customWidth="1"/>
    <col min="7411" max="7411" width="1.44140625" customWidth="1"/>
    <col min="7412" max="7412" width="3.88671875" customWidth="1"/>
    <col min="7413" max="7413" width="17.109375" customWidth="1"/>
    <col min="7414" max="7414" width="16.109375" customWidth="1"/>
    <col min="7415" max="7415" width="23.109375" customWidth="1"/>
    <col min="7416" max="7416" width="29.88671875" bestFit="1" customWidth="1"/>
    <col min="7417" max="7417" width="16.109375" customWidth="1"/>
    <col min="7418" max="7418" width="16.5546875" customWidth="1"/>
    <col min="7419" max="7419" width="16.44140625" customWidth="1"/>
    <col min="7420" max="7420" width="36.6640625" customWidth="1"/>
    <col min="7422" max="7422" width="2" customWidth="1"/>
    <col min="7667" max="7667" width="1.44140625" customWidth="1"/>
    <col min="7668" max="7668" width="3.88671875" customWidth="1"/>
    <col min="7669" max="7669" width="17.109375" customWidth="1"/>
    <col min="7670" max="7670" width="16.109375" customWidth="1"/>
    <col min="7671" max="7671" width="23.109375" customWidth="1"/>
    <col min="7672" max="7672" width="29.88671875" bestFit="1" customWidth="1"/>
    <col min="7673" max="7673" width="16.109375" customWidth="1"/>
    <col min="7674" max="7674" width="16.5546875" customWidth="1"/>
    <col min="7675" max="7675" width="16.44140625" customWidth="1"/>
    <col min="7676" max="7676" width="36.6640625" customWidth="1"/>
    <col min="7678" max="7678" width="2" customWidth="1"/>
    <col min="7923" max="7923" width="1.44140625" customWidth="1"/>
    <col min="7924" max="7924" width="3.88671875" customWidth="1"/>
    <col min="7925" max="7925" width="17.109375" customWidth="1"/>
    <col min="7926" max="7926" width="16.109375" customWidth="1"/>
    <col min="7927" max="7927" width="23.109375" customWidth="1"/>
    <col min="7928" max="7928" width="29.88671875" bestFit="1" customWidth="1"/>
    <col min="7929" max="7929" width="16.109375" customWidth="1"/>
    <col min="7930" max="7930" width="16.5546875" customWidth="1"/>
    <col min="7931" max="7931" width="16.44140625" customWidth="1"/>
    <col min="7932" max="7932" width="36.6640625" customWidth="1"/>
    <col min="7934" max="7934" width="2" customWidth="1"/>
    <col min="8179" max="8179" width="1.44140625" customWidth="1"/>
    <col min="8180" max="8180" width="3.88671875" customWidth="1"/>
    <col min="8181" max="8181" width="17.109375" customWidth="1"/>
    <col min="8182" max="8182" width="16.109375" customWidth="1"/>
    <col min="8183" max="8183" width="23.109375" customWidth="1"/>
    <col min="8184" max="8184" width="29.88671875" bestFit="1" customWidth="1"/>
    <col min="8185" max="8185" width="16.109375" customWidth="1"/>
    <col min="8186" max="8186" width="16.5546875" customWidth="1"/>
    <col min="8187" max="8187" width="16.44140625" customWidth="1"/>
    <col min="8188" max="8188" width="36.6640625" customWidth="1"/>
    <col min="8190" max="8190" width="2" customWidth="1"/>
    <col min="8435" max="8435" width="1.44140625" customWidth="1"/>
    <col min="8436" max="8436" width="3.88671875" customWidth="1"/>
    <col min="8437" max="8437" width="17.109375" customWidth="1"/>
    <col min="8438" max="8438" width="16.109375" customWidth="1"/>
    <col min="8439" max="8439" width="23.109375" customWidth="1"/>
    <col min="8440" max="8440" width="29.88671875" bestFit="1" customWidth="1"/>
    <col min="8441" max="8441" width="16.109375" customWidth="1"/>
    <col min="8442" max="8442" width="16.5546875" customWidth="1"/>
    <col min="8443" max="8443" width="16.44140625" customWidth="1"/>
    <col min="8444" max="8444" width="36.6640625" customWidth="1"/>
    <col min="8446" max="8446" width="2" customWidth="1"/>
    <col min="8691" max="8691" width="1.44140625" customWidth="1"/>
    <col min="8692" max="8692" width="3.88671875" customWidth="1"/>
    <col min="8693" max="8693" width="17.109375" customWidth="1"/>
    <col min="8694" max="8694" width="16.109375" customWidth="1"/>
    <col min="8695" max="8695" width="23.109375" customWidth="1"/>
    <col min="8696" max="8696" width="29.88671875" bestFit="1" customWidth="1"/>
    <col min="8697" max="8697" width="16.109375" customWidth="1"/>
    <col min="8698" max="8698" width="16.5546875" customWidth="1"/>
    <col min="8699" max="8699" width="16.44140625" customWidth="1"/>
    <col min="8700" max="8700" width="36.6640625" customWidth="1"/>
    <col min="8702" max="8702" width="2" customWidth="1"/>
    <col min="8947" max="8947" width="1.44140625" customWidth="1"/>
    <col min="8948" max="8948" width="3.88671875" customWidth="1"/>
    <col min="8949" max="8949" width="17.109375" customWidth="1"/>
    <col min="8950" max="8950" width="16.109375" customWidth="1"/>
    <col min="8951" max="8951" width="23.109375" customWidth="1"/>
    <col min="8952" max="8952" width="29.88671875" bestFit="1" customWidth="1"/>
    <col min="8953" max="8953" width="16.109375" customWidth="1"/>
    <col min="8954" max="8954" width="16.5546875" customWidth="1"/>
    <col min="8955" max="8955" width="16.44140625" customWidth="1"/>
    <col min="8956" max="8956" width="36.6640625" customWidth="1"/>
    <col min="8958" max="8958" width="2" customWidth="1"/>
    <col min="9203" max="9203" width="1.44140625" customWidth="1"/>
    <col min="9204" max="9204" width="3.88671875" customWidth="1"/>
    <col min="9205" max="9205" width="17.109375" customWidth="1"/>
    <col min="9206" max="9206" width="16.109375" customWidth="1"/>
    <col min="9207" max="9207" width="23.109375" customWidth="1"/>
    <col min="9208" max="9208" width="29.88671875" bestFit="1" customWidth="1"/>
    <col min="9209" max="9209" width="16.109375" customWidth="1"/>
    <col min="9210" max="9210" width="16.5546875" customWidth="1"/>
    <col min="9211" max="9211" width="16.44140625" customWidth="1"/>
    <col min="9212" max="9212" width="36.6640625" customWidth="1"/>
    <col min="9214" max="9214" width="2" customWidth="1"/>
    <col min="9459" max="9459" width="1.44140625" customWidth="1"/>
    <col min="9460" max="9460" width="3.88671875" customWidth="1"/>
    <col min="9461" max="9461" width="17.109375" customWidth="1"/>
    <col min="9462" max="9462" width="16.109375" customWidth="1"/>
    <col min="9463" max="9463" width="23.109375" customWidth="1"/>
    <col min="9464" max="9464" width="29.88671875" bestFit="1" customWidth="1"/>
    <col min="9465" max="9465" width="16.109375" customWidth="1"/>
    <col min="9466" max="9466" width="16.5546875" customWidth="1"/>
    <col min="9467" max="9467" width="16.44140625" customWidth="1"/>
    <col min="9468" max="9468" width="36.6640625" customWidth="1"/>
    <col min="9470" max="9470" width="2" customWidth="1"/>
    <col min="9715" max="9715" width="1.44140625" customWidth="1"/>
    <col min="9716" max="9716" width="3.88671875" customWidth="1"/>
    <col min="9717" max="9717" width="17.109375" customWidth="1"/>
    <col min="9718" max="9718" width="16.109375" customWidth="1"/>
    <col min="9719" max="9719" width="23.109375" customWidth="1"/>
    <col min="9720" max="9720" width="29.88671875" bestFit="1" customWidth="1"/>
    <col min="9721" max="9721" width="16.109375" customWidth="1"/>
    <col min="9722" max="9722" width="16.5546875" customWidth="1"/>
    <col min="9723" max="9723" width="16.44140625" customWidth="1"/>
    <col min="9724" max="9724" width="36.6640625" customWidth="1"/>
    <col min="9726" max="9726" width="2" customWidth="1"/>
    <col min="9971" max="9971" width="1.44140625" customWidth="1"/>
    <col min="9972" max="9972" width="3.88671875" customWidth="1"/>
    <col min="9973" max="9973" width="17.109375" customWidth="1"/>
    <col min="9974" max="9974" width="16.109375" customWidth="1"/>
    <col min="9975" max="9975" width="23.109375" customWidth="1"/>
    <col min="9976" max="9976" width="29.88671875" bestFit="1" customWidth="1"/>
    <col min="9977" max="9977" width="16.109375" customWidth="1"/>
    <col min="9978" max="9978" width="16.5546875" customWidth="1"/>
    <col min="9979" max="9979" width="16.44140625" customWidth="1"/>
    <col min="9980" max="9980" width="36.6640625" customWidth="1"/>
    <col min="9982" max="9982" width="2" customWidth="1"/>
    <col min="10227" max="10227" width="1.44140625" customWidth="1"/>
    <col min="10228" max="10228" width="3.88671875" customWidth="1"/>
    <col min="10229" max="10229" width="17.109375" customWidth="1"/>
    <col min="10230" max="10230" width="16.109375" customWidth="1"/>
    <col min="10231" max="10231" width="23.109375" customWidth="1"/>
    <col min="10232" max="10232" width="29.88671875" bestFit="1" customWidth="1"/>
    <col min="10233" max="10233" width="16.109375" customWidth="1"/>
    <col min="10234" max="10234" width="16.5546875" customWidth="1"/>
    <col min="10235" max="10235" width="16.44140625" customWidth="1"/>
    <col min="10236" max="10236" width="36.6640625" customWidth="1"/>
    <col min="10238" max="10238" width="2" customWidth="1"/>
    <col min="10483" max="10483" width="1.44140625" customWidth="1"/>
    <col min="10484" max="10484" width="3.88671875" customWidth="1"/>
    <col min="10485" max="10485" width="17.109375" customWidth="1"/>
    <col min="10486" max="10486" width="16.109375" customWidth="1"/>
    <col min="10487" max="10487" width="23.109375" customWidth="1"/>
    <col min="10488" max="10488" width="29.88671875" bestFit="1" customWidth="1"/>
    <col min="10489" max="10489" width="16.109375" customWidth="1"/>
    <col min="10490" max="10490" width="16.5546875" customWidth="1"/>
    <col min="10491" max="10491" width="16.44140625" customWidth="1"/>
    <col min="10492" max="10492" width="36.6640625" customWidth="1"/>
    <col min="10494" max="10494" width="2" customWidth="1"/>
    <col min="10739" max="10739" width="1.44140625" customWidth="1"/>
    <col min="10740" max="10740" width="3.88671875" customWidth="1"/>
    <col min="10741" max="10741" width="17.109375" customWidth="1"/>
    <col min="10742" max="10742" width="16.109375" customWidth="1"/>
    <col min="10743" max="10743" width="23.109375" customWidth="1"/>
    <col min="10744" max="10744" width="29.88671875" bestFit="1" customWidth="1"/>
    <col min="10745" max="10745" width="16.109375" customWidth="1"/>
    <col min="10746" max="10746" width="16.5546875" customWidth="1"/>
    <col min="10747" max="10747" width="16.44140625" customWidth="1"/>
    <col min="10748" max="10748" width="36.6640625" customWidth="1"/>
    <col min="10750" max="10750" width="2" customWidth="1"/>
    <col min="10995" max="10995" width="1.44140625" customWidth="1"/>
    <col min="10996" max="10996" width="3.88671875" customWidth="1"/>
    <col min="10997" max="10997" width="17.109375" customWidth="1"/>
    <col min="10998" max="10998" width="16.109375" customWidth="1"/>
    <col min="10999" max="10999" width="23.109375" customWidth="1"/>
    <col min="11000" max="11000" width="29.88671875" bestFit="1" customWidth="1"/>
    <col min="11001" max="11001" width="16.109375" customWidth="1"/>
    <col min="11002" max="11002" width="16.5546875" customWidth="1"/>
    <col min="11003" max="11003" width="16.44140625" customWidth="1"/>
    <col min="11004" max="11004" width="36.6640625" customWidth="1"/>
    <col min="11006" max="11006" width="2" customWidth="1"/>
    <col min="11251" max="11251" width="1.44140625" customWidth="1"/>
    <col min="11252" max="11252" width="3.88671875" customWidth="1"/>
    <col min="11253" max="11253" width="17.109375" customWidth="1"/>
    <col min="11254" max="11254" width="16.109375" customWidth="1"/>
    <col min="11255" max="11255" width="23.109375" customWidth="1"/>
    <col min="11256" max="11256" width="29.88671875" bestFit="1" customWidth="1"/>
    <col min="11257" max="11257" width="16.109375" customWidth="1"/>
    <col min="11258" max="11258" width="16.5546875" customWidth="1"/>
    <col min="11259" max="11259" width="16.44140625" customWidth="1"/>
    <col min="11260" max="11260" width="36.6640625" customWidth="1"/>
    <col min="11262" max="11262" width="2" customWidth="1"/>
    <col min="11507" max="11507" width="1.44140625" customWidth="1"/>
    <col min="11508" max="11508" width="3.88671875" customWidth="1"/>
    <col min="11509" max="11509" width="17.109375" customWidth="1"/>
    <col min="11510" max="11510" width="16.109375" customWidth="1"/>
    <col min="11511" max="11511" width="23.109375" customWidth="1"/>
    <col min="11512" max="11512" width="29.88671875" bestFit="1" customWidth="1"/>
    <col min="11513" max="11513" width="16.109375" customWidth="1"/>
    <col min="11514" max="11514" width="16.5546875" customWidth="1"/>
    <col min="11515" max="11515" width="16.44140625" customWidth="1"/>
    <col min="11516" max="11516" width="36.6640625" customWidth="1"/>
    <col min="11518" max="11518" width="2" customWidth="1"/>
    <col min="11763" max="11763" width="1.44140625" customWidth="1"/>
    <col min="11764" max="11764" width="3.88671875" customWidth="1"/>
    <col min="11765" max="11765" width="17.109375" customWidth="1"/>
    <col min="11766" max="11766" width="16.109375" customWidth="1"/>
    <col min="11767" max="11767" width="23.109375" customWidth="1"/>
    <col min="11768" max="11768" width="29.88671875" bestFit="1" customWidth="1"/>
    <col min="11769" max="11769" width="16.109375" customWidth="1"/>
    <col min="11770" max="11770" width="16.5546875" customWidth="1"/>
    <col min="11771" max="11771" width="16.44140625" customWidth="1"/>
    <col min="11772" max="11772" width="36.6640625" customWidth="1"/>
    <col min="11774" max="11774" width="2" customWidth="1"/>
    <col min="12019" max="12019" width="1.44140625" customWidth="1"/>
    <col min="12020" max="12020" width="3.88671875" customWidth="1"/>
    <col min="12021" max="12021" width="17.109375" customWidth="1"/>
    <col min="12022" max="12022" width="16.109375" customWidth="1"/>
    <col min="12023" max="12023" width="23.109375" customWidth="1"/>
    <col min="12024" max="12024" width="29.88671875" bestFit="1" customWidth="1"/>
    <col min="12025" max="12025" width="16.109375" customWidth="1"/>
    <col min="12026" max="12026" width="16.5546875" customWidth="1"/>
    <col min="12027" max="12027" width="16.44140625" customWidth="1"/>
    <col min="12028" max="12028" width="36.6640625" customWidth="1"/>
    <col min="12030" max="12030" width="2" customWidth="1"/>
    <col min="12275" max="12275" width="1.44140625" customWidth="1"/>
    <col min="12276" max="12276" width="3.88671875" customWidth="1"/>
    <col min="12277" max="12277" width="17.109375" customWidth="1"/>
    <col min="12278" max="12278" width="16.109375" customWidth="1"/>
    <col min="12279" max="12279" width="23.109375" customWidth="1"/>
    <col min="12280" max="12280" width="29.88671875" bestFit="1" customWidth="1"/>
    <col min="12281" max="12281" width="16.109375" customWidth="1"/>
    <col min="12282" max="12282" width="16.5546875" customWidth="1"/>
    <col min="12283" max="12283" width="16.44140625" customWidth="1"/>
    <col min="12284" max="12284" width="36.6640625" customWidth="1"/>
    <col min="12286" max="12286" width="2" customWidth="1"/>
    <col min="12531" max="12531" width="1.44140625" customWidth="1"/>
    <col min="12532" max="12532" width="3.88671875" customWidth="1"/>
    <col min="12533" max="12533" width="17.109375" customWidth="1"/>
    <col min="12534" max="12534" width="16.109375" customWidth="1"/>
    <col min="12535" max="12535" width="23.109375" customWidth="1"/>
    <col min="12536" max="12536" width="29.88671875" bestFit="1" customWidth="1"/>
    <col min="12537" max="12537" width="16.109375" customWidth="1"/>
    <col min="12538" max="12538" width="16.5546875" customWidth="1"/>
    <col min="12539" max="12539" width="16.44140625" customWidth="1"/>
    <col min="12540" max="12540" width="36.6640625" customWidth="1"/>
    <col min="12542" max="12542" width="2" customWidth="1"/>
    <col min="12787" max="12787" width="1.44140625" customWidth="1"/>
    <col min="12788" max="12788" width="3.88671875" customWidth="1"/>
    <col min="12789" max="12789" width="17.109375" customWidth="1"/>
    <col min="12790" max="12790" width="16.109375" customWidth="1"/>
    <col min="12791" max="12791" width="23.109375" customWidth="1"/>
    <col min="12792" max="12792" width="29.88671875" bestFit="1" customWidth="1"/>
    <col min="12793" max="12793" width="16.109375" customWidth="1"/>
    <col min="12794" max="12794" width="16.5546875" customWidth="1"/>
    <col min="12795" max="12795" width="16.44140625" customWidth="1"/>
    <col min="12796" max="12796" width="36.6640625" customWidth="1"/>
    <col min="12798" max="12798" width="2" customWidth="1"/>
    <col min="13043" max="13043" width="1.44140625" customWidth="1"/>
    <col min="13044" max="13044" width="3.88671875" customWidth="1"/>
    <col min="13045" max="13045" width="17.109375" customWidth="1"/>
    <col min="13046" max="13046" width="16.109375" customWidth="1"/>
    <col min="13047" max="13047" width="23.109375" customWidth="1"/>
    <col min="13048" max="13048" width="29.88671875" bestFit="1" customWidth="1"/>
    <col min="13049" max="13049" width="16.109375" customWidth="1"/>
    <col min="13050" max="13050" width="16.5546875" customWidth="1"/>
    <col min="13051" max="13051" width="16.44140625" customWidth="1"/>
    <col min="13052" max="13052" width="36.6640625" customWidth="1"/>
    <col min="13054" max="13054" width="2" customWidth="1"/>
    <col min="13299" max="13299" width="1.44140625" customWidth="1"/>
    <col min="13300" max="13300" width="3.88671875" customWidth="1"/>
    <col min="13301" max="13301" width="17.109375" customWidth="1"/>
    <col min="13302" max="13302" width="16.109375" customWidth="1"/>
    <col min="13303" max="13303" width="23.109375" customWidth="1"/>
    <col min="13304" max="13304" width="29.88671875" bestFit="1" customWidth="1"/>
    <col min="13305" max="13305" width="16.109375" customWidth="1"/>
    <col min="13306" max="13306" width="16.5546875" customWidth="1"/>
    <col min="13307" max="13307" width="16.44140625" customWidth="1"/>
    <col min="13308" max="13308" width="36.6640625" customWidth="1"/>
    <col min="13310" max="13310" width="2" customWidth="1"/>
    <col min="13555" max="13555" width="1.44140625" customWidth="1"/>
    <col min="13556" max="13556" width="3.88671875" customWidth="1"/>
    <col min="13557" max="13557" width="17.109375" customWidth="1"/>
    <col min="13558" max="13558" width="16.109375" customWidth="1"/>
    <col min="13559" max="13559" width="23.109375" customWidth="1"/>
    <col min="13560" max="13560" width="29.88671875" bestFit="1" customWidth="1"/>
    <col min="13561" max="13561" width="16.109375" customWidth="1"/>
    <col min="13562" max="13562" width="16.5546875" customWidth="1"/>
    <col min="13563" max="13563" width="16.44140625" customWidth="1"/>
    <col min="13564" max="13564" width="36.6640625" customWidth="1"/>
    <col min="13566" max="13566" width="2" customWidth="1"/>
    <col min="13811" max="13811" width="1.44140625" customWidth="1"/>
    <col min="13812" max="13812" width="3.88671875" customWidth="1"/>
    <col min="13813" max="13813" width="17.109375" customWidth="1"/>
    <col min="13814" max="13814" width="16.109375" customWidth="1"/>
    <col min="13815" max="13815" width="23.109375" customWidth="1"/>
    <col min="13816" max="13816" width="29.88671875" bestFit="1" customWidth="1"/>
    <col min="13817" max="13817" width="16.109375" customWidth="1"/>
    <col min="13818" max="13818" width="16.5546875" customWidth="1"/>
    <col min="13819" max="13819" width="16.44140625" customWidth="1"/>
    <col min="13820" max="13820" width="36.6640625" customWidth="1"/>
    <col min="13822" max="13822" width="2" customWidth="1"/>
    <col min="14067" max="14067" width="1.44140625" customWidth="1"/>
    <col min="14068" max="14068" width="3.88671875" customWidth="1"/>
    <col min="14069" max="14069" width="17.109375" customWidth="1"/>
    <col min="14070" max="14070" width="16.109375" customWidth="1"/>
    <col min="14071" max="14071" width="23.109375" customWidth="1"/>
    <col min="14072" max="14072" width="29.88671875" bestFit="1" customWidth="1"/>
    <col min="14073" max="14073" width="16.109375" customWidth="1"/>
    <col min="14074" max="14074" width="16.5546875" customWidth="1"/>
    <col min="14075" max="14075" width="16.44140625" customWidth="1"/>
    <col min="14076" max="14076" width="36.6640625" customWidth="1"/>
    <col min="14078" max="14078" width="2" customWidth="1"/>
    <col min="14323" max="14323" width="1.44140625" customWidth="1"/>
    <col min="14324" max="14324" width="3.88671875" customWidth="1"/>
    <col min="14325" max="14325" width="17.109375" customWidth="1"/>
    <col min="14326" max="14326" width="16.109375" customWidth="1"/>
    <col min="14327" max="14327" width="23.109375" customWidth="1"/>
    <col min="14328" max="14328" width="29.88671875" bestFit="1" customWidth="1"/>
    <col min="14329" max="14329" width="16.109375" customWidth="1"/>
    <col min="14330" max="14330" width="16.5546875" customWidth="1"/>
    <col min="14331" max="14331" width="16.44140625" customWidth="1"/>
    <col min="14332" max="14332" width="36.6640625" customWidth="1"/>
    <col min="14334" max="14334" width="2" customWidth="1"/>
    <col min="14579" max="14579" width="1.44140625" customWidth="1"/>
    <col min="14580" max="14580" width="3.88671875" customWidth="1"/>
    <col min="14581" max="14581" width="17.109375" customWidth="1"/>
    <col min="14582" max="14582" width="16.109375" customWidth="1"/>
    <col min="14583" max="14583" width="23.109375" customWidth="1"/>
    <col min="14584" max="14584" width="29.88671875" bestFit="1" customWidth="1"/>
    <col min="14585" max="14585" width="16.109375" customWidth="1"/>
    <col min="14586" max="14586" width="16.5546875" customWidth="1"/>
    <col min="14587" max="14587" width="16.44140625" customWidth="1"/>
    <col min="14588" max="14588" width="36.6640625" customWidth="1"/>
    <col min="14590" max="14590" width="2" customWidth="1"/>
    <col min="14835" max="14835" width="1.44140625" customWidth="1"/>
    <col min="14836" max="14836" width="3.88671875" customWidth="1"/>
    <col min="14837" max="14837" width="17.109375" customWidth="1"/>
    <col min="14838" max="14838" width="16.109375" customWidth="1"/>
    <col min="14839" max="14839" width="23.109375" customWidth="1"/>
    <col min="14840" max="14840" width="29.88671875" bestFit="1" customWidth="1"/>
    <col min="14841" max="14841" width="16.109375" customWidth="1"/>
    <col min="14842" max="14842" width="16.5546875" customWidth="1"/>
    <col min="14843" max="14843" width="16.44140625" customWidth="1"/>
    <col min="14844" max="14844" width="36.6640625" customWidth="1"/>
    <col min="14846" max="14846" width="2" customWidth="1"/>
    <col min="15091" max="15091" width="1.44140625" customWidth="1"/>
    <col min="15092" max="15092" width="3.88671875" customWidth="1"/>
    <col min="15093" max="15093" width="17.109375" customWidth="1"/>
    <col min="15094" max="15094" width="16.109375" customWidth="1"/>
    <col min="15095" max="15095" width="23.109375" customWidth="1"/>
    <col min="15096" max="15096" width="29.88671875" bestFit="1" customWidth="1"/>
    <col min="15097" max="15097" width="16.109375" customWidth="1"/>
    <col min="15098" max="15098" width="16.5546875" customWidth="1"/>
    <col min="15099" max="15099" width="16.44140625" customWidth="1"/>
    <col min="15100" max="15100" width="36.6640625" customWidth="1"/>
    <col min="15102" max="15102" width="2" customWidth="1"/>
    <col min="15347" max="15347" width="1.44140625" customWidth="1"/>
    <col min="15348" max="15348" width="3.88671875" customWidth="1"/>
    <col min="15349" max="15349" width="17.109375" customWidth="1"/>
    <col min="15350" max="15350" width="16.109375" customWidth="1"/>
    <col min="15351" max="15351" width="23.109375" customWidth="1"/>
    <col min="15352" max="15352" width="29.88671875" bestFit="1" customWidth="1"/>
    <col min="15353" max="15353" width="16.109375" customWidth="1"/>
    <col min="15354" max="15354" width="16.5546875" customWidth="1"/>
    <col min="15355" max="15355" width="16.44140625" customWidth="1"/>
    <col min="15356" max="15356" width="36.6640625" customWidth="1"/>
    <col min="15358" max="15358" width="2" customWidth="1"/>
    <col min="15603" max="15603" width="1.44140625" customWidth="1"/>
    <col min="15604" max="15604" width="3.88671875" customWidth="1"/>
    <col min="15605" max="15605" width="17.109375" customWidth="1"/>
    <col min="15606" max="15606" width="16.109375" customWidth="1"/>
    <col min="15607" max="15607" width="23.109375" customWidth="1"/>
    <col min="15608" max="15608" width="29.88671875" bestFit="1" customWidth="1"/>
    <col min="15609" max="15609" width="16.109375" customWidth="1"/>
    <col min="15610" max="15610" width="16.5546875" customWidth="1"/>
    <col min="15611" max="15611" width="16.44140625" customWidth="1"/>
    <col min="15612" max="15612" width="36.6640625" customWidth="1"/>
    <col min="15614" max="15614" width="2" customWidth="1"/>
    <col min="15859" max="15859" width="1.44140625" customWidth="1"/>
    <col min="15860" max="15860" width="3.88671875" customWidth="1"/>
    <col min="15861" max="15861" width="17.109375" customWidth="1"/>
    <col min="15862" max="15862" width="16.109375" customWidth="1"/>
    <col min="15863" max="15863" width="23.109375" customWidth="1"/>
    <col min="15864" max="15864" width="29.88671875" bestFit="1" customWidth="1"/>
    <col min="15865" max="15865" width="16.109375" customWidth="1"/>
    <col min="15866" max="15866" width="16.5546875" customWidth="1"/>
    <col min="15867" max="15867" width="16.44140625" customWidth="1"/>
    <col min="15868" max="15868" width="36.6640625" customWidth="1"/>
    <col min="15870" max="15870" width="2" customWidth="1"/>
    <col min="16115" max="16115" width="1.44140625" customWidth="1"/>
    <col min="16116" max="16116" width="3.88671875" customWidth="1"/>
    <col min="16117" max="16117" width="17.109375" customWidth="1"/>
    <col min="16118" max="16118" width="16.109375" customWidth="1"/>
    <col min="16119" max="16119" width="23.109375" customWidth="1"/>
    <col min="16120" max="16120" width="29.88671875" bestFit="1" customWidth="1"/>
    <col min="16121" max="16121" width="16.109375" customWidth="1"/>
    <col min="16122" max="16122" width="16.5546875" customWidth="1"/>
    <col min="16123" max="16123" width="16.44140625" customWidth="1"/>
    <col min="16124" max="16124" width="36.6640625" customWidth="1"/>
    <col min="16126" max="16126" width="2" customWidth="1"/>
  </cols>
  <sheetData>
    <row r="1" spans="1:24" ht="18.75" customHeight="1" thickBot="1" x14ac:dyDescent="0.3">
      <c r="A1" s="135"/>
      <c r="B1" s="135"/>
      <c r="C1" s="136" t="s">
        <v>110</v>
      </c>
      <c r="D1" s="136"/>
      <c r="E1" s="137"/>
      <c r="F1" s="138"/>
      <c r="G1" s="139"/>
      <c r="H1" s="140" t="s">
        <v>111</v>
      </c>
      <c r="I1" s="138"/>
      <c r="J1" s="141"/>
      <c r="M1" s="998"/>
      <c r="N1" s="998"/>
      <c r="O1" s="998"/>
      <c r="P1" s="998"/>
      <c r="Q1" s="998"/>
      <c r="R1" s="998"/>
      <c r="S1" s="998"/>
      <c r="T1" s="998"/>
      <c r="V1" s="999"/>
      <c r="W1" s="999"/>
      <c r="X1" s="999"/>
    </row>
    <row r="2" spans="1:24" ht="32.25" thickBot="1" x14ac:dyDescent="0.25">
      <c r="A2" s="142"/>
      <c r="B2" s="142"/>
      <c r="C2" s="143" t="s">
        <v>112</v>
      </c>
      <c r="D2" s="144" t="s">
        <v>113</v>
      </c>
      <c r="E2" s="145" t="s">
        <v>114</v>
      </c>
      <c r="F2" s="145" t="s">
        <v>115</v>
      </c>
      <c r="G2" s="145" t="s">
        <v>116</v>
      </c>
      <c r="H2" s="145" t="s">
        <v>117</v>
      </c>
      <c r="I2" s="145" t="s">
        <v>118</v>
      </c>
      <c r="J2" s="145" t="s">
        <v>119</v>
      </c>
      <c r="M2" s="690"/>
      <c r="N2" s="690"/>
      <c r="O2" s="690"/>
      <c r="P2" s="690"/>
      <c r="Q2" s="690"/>
      <c r="R2" s="690"/>
      <c r="S2" s="690"/>
      <c r="T2" s="690"/>
      <c r="V2" s="690"/>
      <c r="W2" s="690"/>
      <c r="X2" s="690"/>
    </row>
    <row r="3" spans="1:24" ht="15.75" x14ac:dyDescent="0.25">
      <c r="A3" s="146"/>
      <c r="B3" s="146"/>
      <c r="C3" s="364" t="s">
        <v>120</v>
      </c>
      <c r="D3" s="515"/>
      <c r="E3" s="515"/>
      <c r="F3" s="515"/>
      <c r="G3" s="515"/>
      <c r="H3" s="515"/>
      <c r="I3" s="515"/>
      <c r="J3" s="515"/>
      <c r="K3" s="344"/>
      <c r="L3" s="344"/>
      <c r="Q3" s="344"/>
      <c r="R3" s="344"/>
      <c r="S3" s="344"/>
      <c r="T3" s="344"/>
      <c r="U3" s="344"/>
      <c r="V3" s="344"/>
      <c r="W3" s="344"/>
      <c r="X3" s="344"/>
    </row>
    <row r="4" spans="1:24" x14ac:dyDescent="0.2">
      <c r="A4" s="147"/>
      <c r="B4" s="147"/>
      <c r="C4" s="496" t="s">
        <v>121</v>
      </c>
      <c r="D4" s="497" t="s">
        <v>122</v>
      </c>
      <c r="E4" s="497" t="s">
        <v>123</v>
      </c>
      <c r="F4" s="497" t="s">
        <v>123</v>
      </c>
      <c r="G4" s="497" t="s">
        <v>123</v>
      </c>
      <c r="H4" s="498">
        <f>SUM(H5:H14)</f>
        <v>114.72199934721003</v>
      </c>
      <c r="I4" s="498">
        <f>SUM(I5:I13)</f>
        <v>41.09</v>
      </c>
      <c r="J4" s="499" t="s">
        <v>123</v>
      </c>
      <c r="K4" s="344"/>
      <c r="L4" s="344"/>
      <c r="Q4" s="344"/>
      <c r="R4" s="344"/>
      <c r="S4" s="344"/>
      <c r="T4" s="344"/>
      <c r="U4" s="344"/>
      <c r="V4" s="344"/>
      <c r="W4" s="344"/>
      <c r="X4" s="344"/>
    </row>
    <row r="5" spans="1:24" ht="29.25" customHeight="1" x14ac:dyDescent="0.2">
      <c r="A5" s="148"/>
      <c r="B5" s="148"/>
      <c r="C5" s="500" t="s">
        <v>123</v>
      </c>
      <c r="D5" s="501" t="s">
        <v>124</v>
      </c>
      <c r="E5" s="500" t="s">
        <v>123</v>
      </c>
      <c r="F5" s="500" t="s">
        <v>123</v>
      </c>
      <c r="G5" s="500" t="s">
        <v>123</v>
      </c>
      <c r="H5" s="470">
        <v>18.913999557495117</v>
      </c>
      <c r="I5" s="503">
        <v>22.7</v>
      </c>
      <c r="J5" s="990" t="s">
        <v>123</v>
      </c>
      <c r="K5" s="344"/>
      <c r="L5" s="344"/>
      <c r="M5" s="689"/>
      <c r="P5" s="691"/>
      <c r="Q5" s="700"/>
      <c r="R5" s="344"/>
      <c r="S5" s="344"/>
      <c r="T5" s="344"/>
      <c r="U5" s="344"/>
      <c r="V5" s="344"/>
      <c r="W5" s="700"/>
      <c r="X5" s="344"/>
    </row>
    <row r="6" spans="1:24" ht="29.25" customHeight="1" x14ac:dyDescent="0.2">
      <c r="A6" s="148"/>
      <c r="B6" s="148"/>
      <c r="C6" s="500" t="s">
        <v>123</v>
      </c>
      <c r="D6" s="501" t="s">
        <v>124</v>
      </c>
      <c r="E6" s="500" t="s">
        <v>123</v>
      </c>
      <c r="F6" s="500" t="s">
        <v>123</v>
      </c>
      <c r="G6" s="500" t="s">
        <v>123</v>
      </c>
      <c r="H6" s="470">
        <v>9.2740001678466797</v>
      </c>
      <c r="I6" s="503">
        <v>9.39</v>
      </c>
      <c r="J6" s="991"/>
      <c r="K6" s="344"/>
      <c r="L6" s="344"/>
      <c r="M6" s="689"/>
      <c r="P6" s="691"/>
      <c r="Q6" s="700"/>
      <c r="R6" s="344"/>
      <c r="S6" s="344"/>
      <c r="T6" s="344"/>
      <c r="U6" s="344"/>
      <c r="V6" s="344"/>
      <c r="W6" s="700"/>
      <c r="X6" s="344"/>
    </row>
    <row r="7" spans="1:24" ht="30.75" customHeight="1" x14ac:dyDescent="0.2">
      <c r="A7" s="148"/>
      <c r="B7" s="148"/>
      <c r="C7" s="500" t="s">
        <v>123</v>
      </c>
      <c r="D7" s="501" t="s">
        <v>124</v>
      </c>
      <c r="E7" s="500" t="s">
        <v>123</v>
      </c>
      <c r="F7" s="500" t="s">
        <v>123</v>
      </c>
      <c r="G7" s="500" t="s">
        <v>123</v>
      </c>
      <c r="H7" s="470">
        <v>7.4099998474121094</v>
      </c>
      <c r="I7" s="503">
        <v>9</v>
      </c>
      <c r="J7" s="991"/>
      <c r="K7" s="344"/>
      <c r="L7" s="344"/>
      <c r="M7" s="689"/>
      <c r="P7" s="691"/>
      <c r="Q7" s="700"/>
      <c r="R7" s="344"/>
      <c r="S7" s="344"/>
      <c r="T7" s="344"/>
      <c r="U7" s="344"/>
      <c r="V7" s="344"/>
      <c r="W7" s="700"/>
      <c r="X7" s="344"/>
    </row>
    <row r="8" spans="1:24" x14ac:dyDescent="0.2">
      <c r="A8" s="148"/>
      <c r="B8" s="148"/>
      <c r="C8" s="500" t="s">
        <v>123</v>
      </c>
      <c r="D8" s="501" t="s">
        <v>124</v>
      </c>
      <c r="E8" s="500" t="s">
        <v>123</v>
      </c>
      <c r="F8" s="500" t="s">
        <v>123</v>
      </c>
      <c r="G8" s="500" t="s">
        <v>123</v>
      </c>
      <c r="H8" s="470">
        <v>22.259000778198242</v>
      </c>
      <c r="I8" s="488"/>
      <c r="J8" s="991"/>
      <c r="K8" s="344"/>
      <c r="L8" s="344"/>
      <c r="M8" s="689"/>
      <c r="P8" s="691"/>
      <c r="Q8" s="344"/>
      <c r="R8" s="344"/>
      <c r="S8" s="344"/>
      <c r="T8" s="344"/>
      <c r="U8" s="344"/>
      <c r="V8" s="344"/>
      <c r="W8" s="700"/>
      <c r="X8" s="344"/>
    </row>
    <row r="9" spans="1:24" x14ac:dyDescent="0.2">
      <c r="A9" s="148"/>
      <c r="B9" s="148"/>
      <c r="C9" s="500" t="s">
        <v>123</v>
      </c>
      <c r="D9" s="501" t="s">
        <v>124</v>
      </c>
      <c r="E9" s="500" t="s">
        <v>123</v>
      </c>
      <c r="F9" s="500" t="s">
        <v>123</v>
      </c>
      <c r="G9" s="500" t="s">
        <v>123</v>
      </c>
      <c r="H9" s="470">
        <v>0.74900001287460327</v>
      </c>
      <c r="I9" s="488"/>
      <c r="J9" s="991"/>
      <c r="K9" s="344"/>
      <c r="L9" s="344"/>
      <c r="M9" s="689"/>
      <c r="P9" s="691"/>
      <c r="Q9" s="344"/>
      <c r="R9" s="344"/>
      <c r="S9" s="344"/>
      <c r="T9" s="344"/>
      <c r="U9" s="344"/>
      <c r="V9" s="344"/>
      <c r="W9" s="700"/>
      <c r="X9" s="344"/>
    </row>
    <row r="10" spans="1:24" x14ac:dyDescent="0.2">
      <c r="A10" s="148"/>
      <c r="B10" s="148"/>
      <c r="C10" s="500" t="s">
        <v>123</v>
      </c>
      <c r="D10" s="501" t="s">
        <v>124</v>
      </c>
      <c r="E10" s="500" t="s">
        <v>123</v>
      </c>
      <c r="F10" s="500" t="s">
        <v>123</v>
      </c>
      <c r="G10" s="500" t="s">
        <v>123</v>
      </c>
      <c r="H10" s="470">
        <v>68.001998901367188</v>
      </c>
      <c r="I10" s="488"/>
      <c r="J10" s="991"/>
      <c r="K10" s="344"/>
      <c r="L10" s="344"/>
      <c r="M10" s="689"/>
      <c r="P10" s="691"/>
      <c r="Q10" s="344"/>
      <c r="R10" s="344"/>
      <c r="S10" s="344"/>
      <c r="T10" s="344"/>
      <c r="U10" s="344"/>
      <c r="V10" s="344"/>
      <c r="W10" s="700"/>
      <c r="X10" s="344"/>
    </row>
    <row r="11" spans="1:24" x14ac:dyDescent="0.2">
      <c r="A11" s="148"/>
      <c r="B11" s="148"/>
      <c r="C11" s="500" t="s">
        <v>123</v>
      </c>
      <c r="D11" s="501" t="s">
        <v>124</v>
      </c>
      <c r="E11" s="500" t="s">
        <v>123</v>
      </c>
      <c r="F11" s="500" t="s">
        <v>123</v>
      </c>
      <c r="G11" s="500" t="s">
        <v>123</v>
      </c>
      <c r="H11" s="470">
        <v>8.9709997177124023</v>
      </c>
      <c r="I11" s="488"/>
      <c r="J11" s="991"/>
      <c r="K11" s="344"/>
      <c r="L11" s="344"/>
      <c r="M11" s="689"/>
      <c r="P11" s="691"/>
      <c r="Q11" s="344"/>
      <c r="R11" s="344"/>
      <c r="S11" s="344"/>
      <c r="T11" s="344"/>
      <c r="U11" s="344"/>
      <c r="V11" s="344"/>
      <c r="W11" s="700"/>
      <c r="X11" s="344"/>
    </row>
    <row r="12" spans="1:24" x14ac:dyDescent="0.2">
      <c r="A12" s="148"/>
      <c r="B12" s="148"/>
      <c r="C12" s="500" t="s">
        <v>123</v>
      </c>
      <c r="D12" s="501" t="s">
        <v>124</v>
      </c>
      <c r="E12" s="500" t="s">
        <v>123</v>
      </c>
      <c r="F12" s="500" t="s">
        <v>123</v>
      </c>
      <c r="G12" s="500" t="s">
        <v>123</v>
      </c>
      <c r="H12" s="470">
        <v>-2.2929999828338601</v>
      </c>
      <c r="I12" s="488"/>
      <c r="J12" s="991"/>
      <c r="K12" s="344"/>
      <c r="L12" s="344"/>
      <c r="M12" s="689"/>
      <c r="P12" s="691"/>
      <c r="Q12" s="344"/>
      <c r="R12" s="344"/>
      <c r="S12" s="344"/>
      <c r="T12" s="344"/>
      <c r="U12" s="344"/>
      <c r="V12" s="344"/>
      <c r="W12" s="700"/>
      <c r="X12" s="344"/>
    </row>
    <row r="13" spans="1:24" x14ac:dyDescent="0.2">
      <c r="A13" s="148"/>
      <c r="B13" s="148"/>
      <c r="C13" s="500" t="s">
        <v>123</v>
      </c>
      <c r="D13" s="501" t="s">
        <v>124</v>
      </c>
      <c r="E13" s="500" t="s">
        <v>123</v>
      </c>
      <c r="F13" s="500" t="s">
        <v>123</v>
      </c>
      <c r="G13" s="500" t="s">
        <v>123</v>
      </c>
      <c r="H13" s="470">
        <v>-13.718999862670801</v>
      </c>
      <c r="I13" s="488"/>
      <c r="J13" s="991"/>
      <c r="K13" s="344"/>
      <c r="L13" s="344"/>
      <c r="M13" s="689"/>
      <c r="P13" s="691"/>
      <c r="Q13" s="344"/>
      <c r="R13" s="344"/>
      <c r="S13" s="344"/>
      <c r="T13" s="344"/>
      <c r="U13" s="344"/>
      <c r="V13" s="344"/>
      <c r="W13" s="700"/>
      <c r="X13" s="344"/>
    </row>
    <row r="14" spans="1:24" x14ac:dyDescent="0.2">
      <c r="A14" s="148"/>
      <c r="B14" s="148"/>
      <c r="C14" s="500"/>
      <c r="D14" s="501" t="s">
        <v>124</v>
      </c>
      <c r="E14" s="500" t="s">
        <v>123</v>
      </c>
      <c r="F14" s="500" t="s">
        <v>123</v>
      </c>
      <c r="G14" s="500" t="s">
        <v>123</v>
      </c>
      <c r="H14" s="470">
        <v>-4.8449997901916504</v>
      </c>
      <c r="I14" s="488"/>
      <c r="J14" s="992"/>
      <c r="K14" s="344"/>
      <c r="L14" s="344"/>
      <c r="M14" s="689"/>
      <c r="P14" s="691"/>
      <c r="Q14" s="344"/>
      <c r="R14" s="344"/>
      <c r="S14" s="344"/>
      <c r="T14" s="344"/>
      <c r="U14" s="344"/>
      <c r="V14" s="344"/>
      <c r="W14" s="700"/>
      <c r="X14" s="344"/>
    </row>
    <row r="15" spans="1:24" x14ac:dyDescent="0.2">
      <c r="A15" s="149"/>
      <c r="B15" s="150"/>
      <c r="C15" s="504" t="s">
        <v>125</v>
      </c>
      <c r="D15" s="499" t="s">
        <v>126</v>
      </c>
      <c r="E15" s="497" t="s">
        <v>123</v>
      </c>
      <c r="F15" s="343" t="s">
        <v>127</v>
      </c>
      <c r="G15" s="497" t="s">
        <v>123</v>
      </c>
      <c r="H15" s="483">
        <f>SUM(H16,H19,H28,H35,)</f>
        <v>141.25599718093827</v>
      </c>
      <c r="I15" s="499" t="s">
        <v>123</v>
      </c>
      <c r="J15" s="499" t="s">
        <v>123</v>
      </c>
      <c r="K15" s="344"/>
      <c r="L15" s="344"/>
      <c r="Q15" s="344"/>
      <c r="R15" s="344"/>
      <c r="S15" s="344"/>
      <c r="T15" s="344"/>
      <c r="U15" s="344"/>
      <c r="V15" s="344"/>
      <c r="W15" s="344"/>
      <c r="X15" s="344"/>
    </row>
    <row r="16" spans="1:24" ht="30" customHeight="1" x14ac:dyDescent="0.2">
      <c r="A16" s="149"/>
      <c r="B16" s="150"/>
      <c r="C16" s="500" t="s">
        <v>123</v>
      </c>
      <c r="D16" s="501" t="s">
        <v>123</v>
      </c>
      <c r="E16" s="505" t="s">
        <v>128</v>
      </c>
      <c r="F16" s="505" t="s">
        <v>782</v>
      </c>
      <c r="G16" s="506" t="s">
        <v>123</v>
      </c>
      <c r="H16" s="507">
        <f>SUM(H17:H18)</f>
        <v>11.567999839782701</v>
      </c>
      <c r="I16" s="508" t="s">
        <v>123</v>
      </c>
      <c r="J16" s="508" t="s">
        <v>123</v>
      </c>
      <c r="K16" s="344"/>
      <c r="L16" s="344"/>
      <c r="Q16" s="344"/>
      <c r="R16" s="344"/>
      <c r="S16" s="344"/>
      <c r="T16" s="344"/>
      <c r="U16" s="344"/>
      <c r="V16" s="344"/>
      <c r="W16" s="344"/>
      <c r="X16" s="344"/>
    </row>
    <row r="17" spans="1:24" ht="30" customHeight="1" x14ac:dyDescent="0.2">
      <c r="A17" s="148"/>
      <c r="B17" s="148"/>
      <c r="C17" s="500" t="s">
        <v>123</v>
      </c>
      <c r="D17" s="501" t="s">
        <v>124</v>
      </c>
      <c r="E17" s="500" t="s">
        <v>123</v>
      </c>
      <c r="F17" s="500" t="s">
        <v>123</v>
      </c>
      <c r="G17" s="500" t="s">
        <v>123</v>
      </c>
      <c r="H17" s="987">
        <v>11.567999839782701</v>
      </c>
      <c r="I17" s="993">
        <v>11.58</v>
      </c>
      <c r="J17" s="990" t="s">
        <v>123</v>
      </c>
      <c r="K17" s="344"/>
      <c r="L17" s="344"/>
      <c r="M17" s="689"/>
      <c r="P17" s="691"/>
      <c r="Q17" s="700"/>
      <c r="R17" s="344"/>
      <c r="S17" s="344"/>
      <c r="T17" s="344"/>
      <c r="U17" s="344"/>
      <c r="V17" s="344"/>
      <c r="W17" s="700"/>
      <c r="X17" s="344"/>
    </row>
    <row r="18" spans="1:24" ht="30" customHeight="1" x14ac:dyDescent="0.2">
      <c r="A18" s="148"/>
      <c r="B18" s="148"/>
      <c r="C18" s="500" t="s">
        <v>123</v>
      </c>
      <c r="D18" s="501" t="s">
        <v>124</v>
      </c>
      <c r="E18" s="500" t="s">
        <v>123</v>
      </c>
      <c r="F18" s="500" t="s">
        <v>123</v>
      </c>
      <c r="G18" s="500" t="s">
        <v>123</v>
      </c>
      <c r="H18" s="989"/>
      <c r="I18" s="994"/>
      <c r="J18" s="992"/>
      <c r="K18" s="344"/>
      <c r="L18" s="344"/>
      <c r="M18" s="689"/>
      <c r="P18" s="691"/>
      <c r="Q18" s="344"/>
      <c r="R18" s="344"/>
      <c r="S18" s="344"/>
      <c r="T18" s="344"/>
      <c r="U18" s="344"/>
      <c r="V18" s="344"/>
      <c r="W18" s="700"/>
      <c r="X18" s="344"/>
    </row>
    <row r="19" spans="1:24" ht="30" customHeight="1" x14ac:dyDescent="0.2">
      <c r="A19" s="148"/>
      <c r="B19" s="148"/>
      <c r="C19" s="500" t="s">
        <v>123</v>
      </c>
      <c r="D19" s="501" t="s">
        <v>124</v>
      </c>
      <c r="E19" s="505" t="s">
        <v>128</v>
      </c>
      <c r="F19" s="505" t="s">
        <v>783</v>
      </c>
      <c r="G19" s="506" t="s">
        <v>123</v>
      </c>
      <c r="H19" s="507">
        <f>SUM(H20:H27)</f>
        <v>52.535998344421273</v>
      </c>
      <c r="I19" s="506" t="s">
        <v>123</v>
      </c>
      <c r="J19" s="506" t="s">
        <v>123</v>
      </c>
      <c r="K19" s="344"/>
      <c r="L19" s="344"/>
      <c r="Q19" s="344"/>
      <c r="R19" s="344"/>
      <c r="S19" s="344"/>
      <c r="T19" s="344"/>
      <c r="U19" s="344"/>
      <c r="V19" s="344"/>
      <c r="W19" s="344"/>
      <c r="X19" s="344"/>
    </row>
    <row r="20" spans="1:24" ht="30.75" customHeight="1" x14ac:dyDescent="0.2">
      <c r="A20" s="148"/>
      <c r="B20" s="148"/>
      <c r="C20" s="500" t="s">
        <v>123</v>
      </c>
      <c r="D20" s="501" t="s">
        <v>124</v>
      </c>
      <c r="E20" s="500" t="s">
        <v>123</v>
      </c>
      <c r="F20" s="500" t="s">
        <v>123</v>
      </c>
      <c r="G20" s="500" t="s">
        <v>123</v>
      </c>
      <c r="H20" s="987">
        <v>34.926998138427699</v>
      </c>
      <c r="I20" s="995" t="s">
        <v>788</v>
      </c>
      <c r="J20" s="500" t="s">
        <v>123</v>
      </c>
      <c r="K20" s="344"/>
      <c r="L20" s="344"/>
      <c r="M20" s="689"/>
      <c r="P20" s="691"/>
      <c r="Q20" s="700"/>
      <c r="R20" s="344"/>
      <c r="S20" s="344"/>
      <c r="T20" s="344"/>
      <c r="U20" s="344"/>
      <c r="V20" s="344"/>
      <c r="W20" s="700"/>
      <c r="X20" s="344"/>
    </row>
    <row r="21" spans="1:24" ht="30.75" customHeight="1" x14ac:dyDescent="0.2">
      <c r="A21" s="148"/>
      <c r="B21" s="148"/>
      <c r="C21" s="500" t="s">
        <v>123</v>
      </c>
      <c r="D21" s="501" t="s">
        <v>124</v>
      </c>
      <c r="E21" s="500" t="s">
        <v>123</v>
      </c>
      <c r="F21" s="500" t="s">
        <v>123</v>
      </c>
      <c r="G21" s="500" t="s">
        <v>123</v>
      </c>
      <c r="H21" s="988"/>
      <c r="I21" s="996"/>
      <c r="J21" s="500" t="s">
        <v>123</v>
      </c>
      <c r="K21" s="344"/>
      <c r="L21" s="344"/>
      <c r="M21" s="689"/>
      <c r="P21" s="691"/>
      <c r="Q21" s="344"/>
      <c r="R21" s="344"/>
      <c r="S21" s="344"/>
      <c r="T21" s="344"/>
      <c r="U21" s="344"/>
      <c r="V21" s="344"/>
      <c r="W21" s="700"/>
      <c r="X21" s="344"/>
    </row>
    <row r="22" spans="1:24" ht="29.25" customHeight="1" x14ac:dyDescent="0.2">
      <c r="A22" s="148"/>
      <c r="B22" s="148"/>
      <c r="C22" s="500" t="s">
        <v>123</v>
      </c>
      <c r="D22" s="501" t="s">
        <v>124</v>
      </c>
      <c r="E22" s="500" t="s">
        <v>123</v>
      </c>
      <c r="F22" s="500" t="s">
        <v>123</v>
      </c>
      <c r="G22" s="500" t="s">
        <v>123</v>
      </c>
      <c r="H22" s="988"/>
      <c r="I22" s="996"/>
      <c r="J22" s="500" t="s">
        <v>123</v>
      </c>
      <c r="K22" s="344"/>
      <c r="L22" s="344"/>
      <c r="M22" s="689"/>
      <c r="P22" s="691"/>
      <c r="Q22" s="344"/>
      <c r="R22" s="344"/>
      <c r="S22" s="344"/>
      <c r="T22" s="344"/>
      <c r="U22" s="344"/>
      <c r="V22" s="344"/>
      <c r="W22" s="700"/>
      <c r="X22" s="344"/>
    </row>
    <row r="23" spans="1:24" ht="30" customHeight="1" x14ac:dyDescent="0.2">
      <c r="A23" s="148"/>
      <c r="B23" s="148"/>
      <c r="C23" s="500" t="s">
        <v>123</v>
      </c>
      <c r="D23" s="501" t="s">
        <v>124</v>
      </c>
      <c r="E23" s="500" t="s">
        <v>123</v>
      </c>
      <c r="F23" s="500" t="s">
        <v>123</v>
      </c>
      <c r="G23" s="500" t="s">
        <v>123</v>
      </c>
      <c r="H23" s="988"/>
      <c r="I23" s="996"/>
      <c r="J23" s="500" t="s">
        <v>123</v>
      </c>
      <c r="K23" s="344"/>
      <c r="L23" s="344"/>
      <c r="M23" s="689"/>
      <c r="P23" s="691"/>
      <c r="Q23" s="344"/>
      <c r="R23" s="344"/>
      <c r="S23" s="344"/>
      <c r="T23" s="344"/>
      <c r="U23" s="344"/>
      <c r="V23" s="344"/>
      <c r="W23" s="700"/>
      <c r="X23" s="344"/>
    </row>
    <row r="24" spans="1:24" ht="30" customHeight="1" x14ac:dyDescent="0.2">
      <c r="A24" s="148"/>
      <c r="B24" s="148"/>
      <c r="C24" s="500" t="s">
        <v>123</v>
      </c>
      <c r="D24" s="501" t="s">
        <v>124</v>
      </c>
      <c r="E24" s="500" t="s">
        <v>123</v>
      </c>
      <c r="F24" s="500" t="s">
        <v>123</v>
      </c>
      <c r="G24" s="500" t="s">
        <v>123</v>
      </c>
      <c r="H24" s="989"/>
      <c r="I24" s="996"/>
      <c r="J24" s="500" t="s">
        <v>123</v>
      </c>
      <c r="K24" s="344"/>
      <c r="L24" s="344"/>
      <c r="M24" s="689"/>
      <c r="P24" s="691"/>
      <c r="Q24" s="344"/>
      <c r="R24" s="344"/>
      <c r="S24" s="344"/>
      <c r="T24" s="344"/>
      <c r="U24" s="344"/>
      <c r="V24" s="344"/>
      <c r="W24" s="700"/>
      <c r="X24" s="344"/>
    </row>
    <row r="25" spans="1:24" ht="30" customHeight="1" x14ac:dyDescent="0.2">
      <c r="A25" s="148"/>
      <c r="B25" s="148"/>
      <c r="C25" s="500" t="s">
        <v>123</v>
      </c>
      <c r="D25" s="501" t="s">
        <v>124</v>
      </c>
      <c r="E25" s="500" t="s">
        <v>123</v>
      </c>
      <c r="F25" s="500" t="s">
        <v>123</v>
      </c>
      <c r="G25" s="500" t="s">
        <v>123</v>
      </c>
      <c r="H25" s="512" t="s">
        <v>636</v>
      </c>
      <c r="I25" s="996"/>
      <c r="J25" s="500" t="s">
        <v>123</v>
      </c>
      <c r="K25" s="344"/>
      <c r="L25" s="344"/>
      <c r="M25" s="689"/>
      <c r="P25" s="691"/>
      <c r="Q25" s="344"/>
      <c r="R25" s="344"/>
      <c r="S25" s="344"/>
      <c r="T25" s="344"/>
      <c r="U25" s="344"/>
      <c r="V25" s="344"/>
      <c r="W25" s="700"/>
      <c r="X25" s="344"/>
    </row>
    <row r="26" spans="1:24" ht="29.25" customHeight="1" x14ac:dyDescent="0.2">
      <c r="A26" s="148"/>
      <c r="B26" s="148"/>
      <c r="C26" s="500" t="s">
        <v>123</v>
      </c>
      <c r="D26" s="501" t="s">
        <v>124</v>
      </c>
      <c r="E26" s="500" t="s">
        <v>123</v>
      </c>
      <c r="F26" s="500" t="s">
        <v>123</v>
      </c>
      <c r="G26" s="500" t="s">
        <v>123</v>
      </c>
      <c r="H26" s="512">
        <v>6.7740001678466699</v>
      </c>
      <c r="I26" s="996"/>
      <c r="J26" s="500" t="s">
        <v>123</v>
      </c>
      <c r="K26" s="344"/>
      <c r="L26" s="344"/>
      <c r="M26" s="689"/>
      <c r="P26" s="691"/>
      <c r="Q26" s="344"/>
      <c r="R26" s="344"/>
      <c r="S26" s="344"/>
      <c r="T26" s="344"/>
      <c r="U26" s="344"/>
      <c r="V26" s="344"/>
      <c r="W26" s="700"/>
      <c r="X26" s="344"/>
    </row>
    <row r="27" spans="1:24" ht="30.75" customHeight="1" x14ac:dyDescent="0.2">
      <c r="A27" s="148"/>
      <c r="B27" s="148"/>
      <c r="C27" s="500" t="s">
        <v>123</v>
      </c>
      <c r="D27" s="501" t="s">
        <v>124</v>
      </c>
      <c r="E27" s="500" t="s">
        <v>123</v>
      </c>
      <c r="F27" s="500" t="s">
        <v>123</v>
      </c>
      <c r="G27" s="500" t="s">
        <v>123</v>
      </c>
      <c r="H27" s="512">
        <v>10.8350000381469</v>
      </c>
      <c r="I27" s="997"/>
      <c r="J27" s="500" t="s">
        <v>123</v>
      </c>
      <c r="K27" s="344"/>
      <c r="L27" s="344"/>
      <c r="M27" s="689"/>
      <c r="P27" s="691"/>
      <c r="Q27" s="344"/>
      <c r="R27" s="344"/>
      <c r="S27" s="344"/>
      <c r="T27" s="344"/>
      <c r="U27" s="344"/>
      <c r="V27" s="344"/>
      <c r="W27" s="700"/>
      <c r="X27" s="344"/>
    </row>
    <row r="28" spans="1:24" ht="33.75" customHeight="1" x14ac:dyDescent="0.2">
      <c r="A28" s="148"/>
      <c r="B28" s="148"/>
      <c r="C28" s="500" t="s">
        <v>123</v>
      </c>
      <c r="D28" s="501" t="s">
        <v>124</v>
      </c>
      <c r="E28" s="505" t="s">
        <v>128</v>
      </c>
      <c r="F28" s="505" t="s">
        <v>785</v>
      </c>
      <c r="G28" s="506" t="s">
        <v>123</v>
      </c>
      <c r="H28" s="507">
        <f>SUM(H29:H34)</f>
        <v>64.934998989104983</v>
      </c>
      <c r="I28" s="506" t="s">
        <v>123</v>
      </c>
      <c r="J28" s="506" t="s">
        <v>123</v>
      </c>
      <c r="K28" s="344"/>
      <c r="L28" s="344"/>
      <c r="M28" s="689"/>
      <c r="Q28" s="344"/>
      <c r="R28" s="344"/>
      <c r="S28" s="344"/>
      <c r="T28" s="344"/>
      <c r="U28" s="344"/>
      <c r="V28" s="344"/>
      <c r="W28" s="700"/>
      <c r="X28" s="344"/>
    </row>
    <row r="29" spans="1:24" ht="32.25" customHeight="1" x14ac:dyDescent="0.2">
      <c r="A29" s="148"/>
      <c r="B29" s="148"/>
      <c r="C29" s="500" t="s">
        <v>123</v>
      </c>
      <c r="D29" s="501" t="s">
        <v>124</v>
      </c>
      <c r="E29" s="500" t="s">
        <v>123</v>
      </c>
      <c r="F29" s="500" t="s">
        <v>123</v>
      </c>
      <c r="G29" s="500" t="s">
        <v>123</v>
      </c>
      <c r="H29" s="516">
        <v>28.434999465942301</v>
      </c>
      <c r="I29" s="995" t="s">
        <v>786</v>
      </c>
      <c r="J29" s="500" t="s">
        <v>123</v>
      </c>
      <c r="K29" s="344"/>
      <c r="L29" s="344"/>
      <c r="M29" s="689"/>
      <c r="P29" s="691"/>
      <c r="Q29" s="700"/>
      <c r="R29" s="344"/>
      <c r="S29" s="344"/>
      <c r="T29" s="344"/>
      <c r="U29" s="344"/>
      <c r="V29" s="344"/>
      <c r="W29" s="700"/>
      <c r="X29" s="344"/>
    </row>
    <row r="30" spans="1:24" ht="29.25" customHeight="1" x14ac:dyDescent="0.2">
      <c r="A30" s="148"/>
      <c r="B30" s="148"/>
      <c r="C30" s="500" t="s">
        <v>123</v>
      </c>
      <c r="D30" s="501" t="s">
        <v>124</v>
      </c>
      <c r="E30" s="500" t="s">
        <v>123</v>
      </c>
      <c r="F30" s="500" t="s">
        <v>123</v>
      </c>
      <c r="G30" s="500" t="s">
        <v>123</v>
      </c>
      <c r="H30" s="701">
        <v>7.8860001564025799</v>
      </c>
      <c r="I30" s="1000"/>
      <c r="J30" s="500" t="s">
        <v>123</v>
      </c>
      <c r="K30" s="344"/>
      <c r="L30" s="344"/>
      <c r="M30" s="689"/>
      <c r="P30" s="691"/>
      <c r="Q30" s="344"/>
      <c r="R30" s="344"/>
      <c r="S30" s="344"/>
      <c r="T30" s="344"/>
      <c r="U30" s="344"/>
      <c r="V30" s="344"/>
      <c r="W30" s="700"/>
      <c r="X30" s="344"/>
    </row>
    <row r="31" spans="1:24" ht="32.25" customHeight="1" x14ac:dyDescent="0.2">
      <c r="A31" s="148"/>
      <c r="B31" s="148"/>
      <c r="C31" s="500" t="s">
        <v>123</v>
      </c>
      <c r="D31" s="501" t="s">
        <v>124</v>
      </c>
      <c r="E31" s="500" t="s">
        <v>123</v>
      </c>
      <c r="F31" s="500" t="s">
        <v>123</v>
      </c>
      <c r="G31" s="500" t="s">
        <v>123</v>
      </c>
      <c r="H31" s="701">
        <v>11.7349996566772</v>
      </c>
      <c r="I31" s="1000"/>
      <c r="J31" s="500" t="s">
        <v>123</v>
      </c>
      <c r="K31" s="344"/>
      <c r="L31" s="344"/>
      <c r="M31" s="689"/>
      <c r="P31" s="691"/>
      <c r="Q31" s="344"/>
      <c r="R31" s="344"/>
      <c r="S31" s="344"/>
      <c r="T31" s="344"/>
      <c r="U31" s="344"/>
      <c r="V31" s="344"/>
      <c r="W31" s="700"/>
      <c r="X31" s="344"/>
    </row>
    <row r="32" spans="1:24" ht="29.25" customHeight="1" x14ac:dyDescent="0.2">
      <c r="A32" s="148"/>
      <c r="B32" s="148"/>
      <c r="C32" s="500" t="s">
        <v>123</v>
      </c>
      <c r="D32" s="501" t="s">
        <v>124</v>
      </c>
      <c r="E32" s="500" t="s">
        <v>123</v>
      </c>
      <c r="F32" s="500" t="s">
        <v>123</v>
      </c>
      <c r="G32" s="500" t="s">
        <v>123</v>
      </c>
      <c r="H32" s="701">
        <v>14.154999732971101</v>
      </c>
      <c r="I32" s="1000"/>
      <c r="J32" s="500" t="s">
        <v>123</v>
      </c>
      <c r="K32" s="344"/>
      <c r="L32" s="344"/>
      <c r="M32" s="689"/>
      <c r="P32" s="691"/>
      <c r="Q32" s="344"/>
      <c r="R32" s="344"/>
      <c r="S32" s="344"/>
      <c r="T32" s="344"/>
      <c r="U32" s="344"/>
      <c r="V32" s="344"/>
      <c r="W32" s="700"/>
      <c r="X32" s="344"/>
    </row>
    <row r="33" spans="1:24" ht="32.25" customHeight="1" x14ac:dyDescent="0.2">
      <c r="A33" s="148"/>
      <c r="B33" s="148"/>
      <c r="C33" s="500" t="s">
        <v>123</v>
      </c>
      <c r="D33" s="501" t="s">
        <v>124</v>
      </c>
      <c r="E33" s="500" t="s">
        <v>123</v>
      </c>
      <c r="F33" s="500" t="s">
        <v>123</v>
      </c>
      <c r="G33" s="500" t="s">
        <v>123</v>
      </c>
      <c r="H33" s="701">
        <v>2.7239999771118102</v>
      </c>
      <c r="I33" s="1000"/>
      <c r="J33" s="500" t="s">
        <v>123</v>
      </c>
      <c r="K33" s="344"/>
      <c r="L33" s="344"/>
      <c r="M33" s="689"/>
      <c r="P33" s="691"/>
      <c r="Q33" s="344"/>
      <c r="R33" s="344"/>
      <c r="S33" s="344"/>
      <c r="T33" s="344"/>
      <c r="U33" s="344"/>
      <c r="V33" s="344"/>
      <c r="W33" s="700"/>
      <c r="X33" s="344"/>
    </row>
    <row r="34" spans="1:24" ht="30" customHeight="1" x14ac:dyDescent="0.2">
      <c r="A34" s="148"/>
      <c r="B34" s="148"/>
      <c r="C34" s="500" t="s">
        <v>123</v>
      </c>
      <c r="D34" s="501" t="s">
        <v>124</v>
      </c>
      <c r="E34" s="500" t="s">
        <v>123</v>
      </c>
      <c r="F34" s="500" t="s">
        <v>123</v>
      </c>
      <c r="G34" s="500" t="s">
        <v>123</v>
      </c>
      <c r="H34" s="512" t="s">
        <v>636</v>
      </c>
      <c r="I34" s="1000"/>
      <c r="J34" s="502" t="s">
        <v>784</v>
      </c>
      <c r="K34" s="344"/>
      <c r="L34" s="344"/>
      <c r="M34" s="689"/>
      <c r="Q34" s="344"/>
      <c r="R34" s="344"/>
      <c r="S34" s="344"/>
      <c r="T34" s="344"/>
      <c r="U34" s="344"/>
      <c r="V34" s="344"/>
      <c r="W34" s="344"/>
      <c r="X34" s="344"/>
    </row>
    <row r="35" spans="1:24" ht="29.25" customHeight="1" x14ac:dyDescent="0.2">
      <c r="A35" s="148"/>
      <c r="B35" s="148"/>
      <c r="C35" s="500" t="s">
        <v>123</v>
      </c>
      <c r="D35" s="501" t="s">
        <v>124</v>
      </c>
      <c r="E35" s="505" t="s">
        <v>128</v>
      </c>
      <c r="F35" s="505" t="s">
        <v>787</v>
      </c>
      <c r="G35" s="506" t="s">
        <v>123</v>
      </c>
      <c r="H35" s="507">
        <f>SUM(H36:H38)</f>
        <v>12.2170000076293</v>
      </c>
      <c r="I35" s="506" t="s">
        <v>123</v>
      </c>
      <c r="J35" s="506" t="s">
        <v>123</v>
      </c>
      <c r="K35" s="344"/>
      <c r="L35" s="344"/>
      <c r="M35" s="689"/>
      <c r="Q35" s="344"/>
      <c r="R35" s="344"/>
      <c r="S35" s="344"/>
      <c r="T35" s="344"/>
      <c r="U35" s="344"/>
      <c r="V35" s="344"/>
      <c r="W35" s="344"/>
      <c r="X35" s="344"/>
    </row>
    <row r="36" spans="1:24" ht="32.25" customHeight="1" x14ac:dyDescent="0.2">
      <c r="A36" s="148"/>
      <c r="B36" s="148"/>
      <c r="C36" s="500" t="s">
        <v>123</v>
      </c>
      <c r="D36" s="501" t="s">
        <v>124</v>
      </c>
      <c r="E36" s="500" t="s">
        <v>123</v>
      </c>
      <c r="F36" s="500" t="s">
        <v>123</v>
      </c>
      <c r="G36" s="500" t="s">
        <v>123</v>
      </c>
      <c r="H36" s="987">
        <v>12.2170000076293</v>
      </c>
      <c r="I36" s="513">
        <v>3.87</v>
      </c>
      <c r="J36" s="990" t="s">
        <v>123</v>
      </c>
      <c r="M36" s="689"/>
      <c r="P36" s="691"/>
      <c r="Q36" s="700"/>
      <c r="R36" s="344"/>
      <c r="S36" s="344"/>
      <c r="V36" s="344"/>
      <c r="W36" s="700"/>
      <c r="X36" s="344"/>
    </row>
    <row r="37" spans="1:24" ht="30" customHeight="1" x14ac:dyDescent="0.2">
      <c r="A37" s="148"/>
      <c r="B37" s="148"/>
      <c r="C37" s="500" t="s">
        <v>123</v>
      </c>
      <c r="D37" s="501" t="s">
        <v>124</v>
      </c>
      <c r="E37" s="500" t="s">
        <v>123</v>
      </c>
      <c r="F37" s="500" t="s">
        <v>123</v>
      </c>
      <c r="G37" s="500" t="s">
        <v>123</v>
      </c>
      <c r="H37" s="988"/>
      <c r="I37" s="514">
        <v>3.5</v>
      </c>
      <c r="J37" s="991"/>
      <c r="M37" s="689"/>
      <c r="P37" s="691"/>
      <c r="Q37" s="700"/>
      <c r="R37" s="344"/>
      <c r="S37" s="344"/>
      <c r="V37" s="344"/>
      <c r="W37" s="700"/>
      <c r="X37" s="344"/>
    </row>
    <row r="38" spans="1:24" ht="33.75" customHeight="1" x14ac:dyDescent="0.2">
      <c r="A38" s="148"/>
      <c r="B38" s="148"/>
      <c r="C38" s="500" t="s">
        <v>123</v>
      </c>
      <c r="D38" s="501" t="s">
        <v>124</v>
      </c>
      <c r="E38" s="500" t="s">
        <v>123</v>
      </c>
      <c r="F38" s="500" t="s">
        <v>123</v>
      </c>
      <c r="G38" s="500" t="s">
        <v>123</v>
      </c>
      <c r="H38" s="989"/>
      <c r="I38" s="514">
        <v>12.01</v>
      </c>
      <c r="J38" s="992"/>
      <c r="M38" s="689"/>
      <c r="P38" s="691"/>
      <c r="Q38" s="700"/>
      <c r="R38" s="344"/>
      <c r="S38" s="344"/>
      <c r="V38" s="344"/>
      <c r="W38" s="700"/>
      <c r="X38" s="344"/>
    </row>
    <row r="39" spans="1:24" ht="25.5" x14ac:dyDescent="0.2">
      <c r="A39" s="152"/>
      <c r="B39" s="152"/>
      <c r="C39" s="364" t="s">
        <v>129</v>
      </c>
      <c r="D39" s="365" t="s">
        <v>113</v>
      </c>
      <c r="E39" s="366" t="s">
        <v>114</v>
      </c>
      <c r="F39" s="366" t="s">
        <v>115</v>
      </c>
      <c r="G39" s="366" t="s">
        <v>116</v>
      </c>
      <c r="H39" s="366" t="s">
        <v>130</v>
      </c>
      <c r="I39" s="366" t="s">
        <v>118</v>
      </c>
      <c r="J39" s="366" t="s">
        <v>131</v>
      </c>
      <c r="P39" s="691"/>
    </row>
    <row r="40" spans="1:24" x14ac:dyDescent="0.2">
      <c r="A40" s="153"/>
      <c r="B40" s="150"/>
      <c r="C40" s="504" t="s">
        <v>132</v>
      </c>
      <c r="D40" s="499" t="s">
        <v>133</v>
      </c>
      <c r="E40" s="499" t="s">
        <v>123</v>
      </c>
      <c r="F40" s="499" t="s">
        <v>123</v>
      </c>
      <c r="G40" s="499" t="s">
        <v>123</v>
      </c>
      <c r="H40" s="498">
        <f>SUM(H41:H42)</f>
        <v>0</v>
      </c>
      <c r="I40" s="498">
        <f>SUM(I41:I42)</f>
        <v>0</v>
      </c>
      <c r="J40" s="499" t="s">
        <v>123</v>
      </c>
    </row>
    <row r="41" spans="1:24" x14ac:dyDescent="0.2">
      <c r="A41" s="148"/>
      <c r="B41" s="148"/>
      <c r="C41" s="500"/>
      <c r="D41" s="501" t="s">
        <v>124</v>
      </c>
      <c r="E41" s="509"/>
      <c r="F41" s="510"/>
      <c r="G41" s="510"/>
      <c r="H41" s="470"/>
      <c r="I41" s="470"/>
      <c r="J41" s="510"/>
    </row>
    <row r="42" spans="1:24" x14ac:dyDescent="0.2">
      <c r="A42" s="148"/>
      <c r="B42" s="148"/>
      <c r="C42" s="500" t="s">
        <v>123</v>
      </c>
      <c r="D42" s="501" t="s">
        <v>124</v>
      </c>
      <c r="E42" s="511"/>
      <c r="F42" s="469"/>
      <c r="G42" s="469"/>
      <c r="H42" s="470"/>
      <c r="I42" s="470"/>
      <c r="J42" s="469"/>
    </row>
    <row r="43" spans="1:24" ht="25.5" x14ac:dyDescent="0.2">
      <c r="A43" s="153"/>
      <c r="B43" s="150"/>
      <c r="C43" s="364" t="s">
        <v>134</v>
      </c>
      <c r="D43" s="365" t="s">
        <v>113</v>
      </c>
      <c r="E43" s="366" t="s">
        <v>114</v>
      </c>
      <c r="F43" s="366" t="s">
        <v>115</v>
      </c>
      <c r="G43" s="366" t="s">
        <v>116</v>
      </c>
      <c r="H43" s="366" t="s">
        <v>130</v>
      </c>
      <c r="I43" s="366" t="s">
        <v>118</v>
      </c>
      <c r="J43" s="366" t="s">
        <v>135</v>
      </c>
    </row>
    <row r="44" spans="1:24" x14ac:dyDescent="0.2">
      <c r="A44" s="153"/>
      <c r="B44" s="150"/>
      <c r="C44" s="504" t="s">
        <v>136</v>
      </c>
      <c r="D44" s="499" t="s">
        <v>137</v>
      </c>
      <c r="E44" s="499" t="s">
        <v>123</v>
      </c>
      <c r="F44" s="499" t="s">
        <v>123</v>
      </c>
      <c r="G44" s="499" t="s">
        <v>123</v>
      </c>
      <c r="H44" s="498">
        <f>SUM(H45:H46)</f>
        <v>0</v>
      </c>
      <c r="I44" s="498">
        <f>SUM(I45:I46)</f>
        <v>0</v>
      </c>
      <c r="J44" s="499" t="s">
        <v>123</v>
      </c>
    </row>
    <row r="45" spans="1:24" x14ac:dyDescent="0.2">
      <c r="A45" s="153"/>
      <c r="B45" s="150"/>
      <c r="C45" s="500"/>
      <c r="D45" s="501" t="s">
        <v>124</v>
      </c>
      <c r="E45" s="509"/>
      <c r="F45" s="510"/>
      <c r="G45" s="510"/>
      <c r="H45" s="470"/>
      <c r="I45" s="470"/>
      <c r="J45" s="510"/>
    </row>
    <row r="46" spans="1:24" x14ac:dyDescent="0.2">
      <c r="A46" s="153"/>
      <c r="B46" s="150"/>
      <c r="C46" s="500" t="s">
        <v>123</v>
      </c>
      <c r="D46" s="501" t="s">
        <v>124</v>
      </c>
      <c r="E46" s="511"/>
      <c r="F46" s="469"/>
      <c r="G46" s="469"/>
      <c r="H46" s="470"/>
      <c r="I46" s="470"/>
      <c r="J46" s="469"/>
    </row>
    <row r="47" spans="1:24" x14ac:dyDescent="0.2">
      <c r="A47" s="154"/>
      <c r="B47" s="155"/>
      <c r="C47" s="151" t="s">
        <v>123</v>
      </c>
      <c r="D47" s="151" t="s">
        <v>123</v>
      </c>
      <c r="E47" s="151" t="s">
        <v>123</v>
      </c>
      <c r="F47" s="151" t="s">
        <v>123</v>
      </c>
      <c r="G47" s="151" t="s">
        <v>123</v>
      </c>
      <c r="H47" s="151" t="s">
        <v>123</v>
      </c>
      <c r="I47" s="151" t="s">
        <v>123</v>
      </c>
      <c r="J47" s="156" t="s">
        <v>123</v>
      </c>
    </row>
    <row r="48" spans="1:24" x14ac:dyDescent="0.2">
      <c r="A48" s="152"/>
      <c r="B48" s="152"/>
      <c r="C48" s="157" t="s">
        <v>4</v>
      </c>
      <c r="D48" s="158"/>
      <c r="E48" s="159" t="str">
        <f>'TITLE PAGE'!D9</f>
        <v>Severn Trent Water</v>
      </c>
      <c r="F48" s="151"/>
      <c r="G48" s="151"/>
      <c r="H48" s="151"/>
      <c r="I48" s="151"/>
      <c r="J48" s="160"/>
    </row>
    <row r="49" spans="1:10" x14ac:dyDescent="0.2">
      <c r="A49" s="152"/>
      <c r="B49" s="152"/>
      <c r="C49" s="161" t="s">
        <v>5</v>
      </c>
      <c r="D49" s="162"/>
      <c r="E49" s="163" t="str">
        <f>'TITLE PAGE'!D10</f>
        <v>Nottinghamshire</v>
      </c>
      <c r="F49" s="151"/>
      <c r="G49" s="151"/>
      <c r="H49" s="151"/>
      <c r="I49" s="151"/>
      <c r="J49" s="156"/>
    </row>
    <row r="50" spans="1:10" x14ac:dyDescent="0.2">
      <c r="A50" s="152"/>
      <c r="B50" s="152"/>
      <c r="C50" s="161" t="s">
        <v>6</v>
      </c>
      <c r="D50" s="164"/>
      <c r="E50" s="165">
        <f>'TITLE PAGE'!D11</f>
        <v>8</v>
      </c>
      <c r="F50" s="166"/>
      <c r="G50" s="166"/>
      <c r="H50" s="166"/>
      <c r="I50" s="166"/>
      <c r="J50" s="167"/>
    </row>
    <row r="51" spans="1:10" x14ac:dyDescent="0.2">
      <c r="A51" s="152"/>
      <c r="B51" s="152"/>
      <c r="C51" s="161" t="s">
        <v>7</v>
      </c>
      <c r="D51" s="162"/>
      <c r="E51" s="163" t="str">
        <f>'TITLE PAGE'!D12</f>
        <v>Dry Year Annual Average</v>
      </c>
      <c r="F51" s="151"/>
      <c r="G51" s="151"/>
      <c r="H51" s="151"/>
      <c r="I51" s="151"/>
      <c r="J51" s="167"/>
    </row>
    <row r="52" spans="1:10" x14ac:dyDescent="0.2">
      <c r="A52" s="152"/>
      <c r="B52" s="152"/>
      <c r="C52" s="168" t="s">
        <v>8</v>
      </c>
      <c r="D52" s="169"/>
      <c r="E52" s="170" t="str">
        <f>'TITLE PAGE'!D13</f>
        <v>No more than 3 in 100 Temporary Use Bans</v>
      </c>
      <c r="F52" s="151"/>
      <c r="G52" s="151"/>
      <c r="H52" s="151"/>
      <c r="I52" s="151"/>
      <c r="J52" s="171"/>
    </row>
    <row r="53" spans="1:10" x14ac:dyDescent="0.2">
      <c r="A53" s="172"/>
      <c r="B53" s="172"/>
      <c r="C53" s="173"/>
      <c r="D53" s="173"/>
      <c r="E53" s="173"/>
      <c r="F53" s="174"/>
      <c r="G53" s="173"/>
      <c r="H53" s="173"/>
      <c r="I53" s="173"/>
      <c r="J53" s="175"/>
    </row>
    <row r="54" spans="1:10" x14ac:dyDescent="0.2">
      <c r="A54" s="172"/>
      <c r="B54" s="172"/>
      <c r="C54" s="173"/>
      <c r="D54" s="173"/>
      <c r="E54" s="173"/>
      <c r="F54" s="174"/>
      <c r="G54" s="173"/>
      <c r="H54" s="173"/>
      <c r="I54" s="173"/>
      <c r="J54" s="175"/>
    </row>
    <row r="55" spans="1:10" ht="18" x14ac:dyDescent="0.25">
      <c r="A55" s="172"/>
      <c r="B55" s="172"/>
      <c r="C55" s="176"/>
      <c r="D55" s="173"/>
      <c r="E55" s="173"/>
      <c r="F55" s="174"/>
      <c r="G55" s="173"/>
      <c r="H55" s="173"/>
      <c r="I55" s="173"/>
      <c r="J55" s="175"/>
    </row>
  </sheetData>
  <sheetProtection selectLockedCells="1" selectUnlockedCells="1"/>
  <mergeCells count="12">
    <mergeCell ref="M1:P1"/>
    <mergeCell ref="Q1:T1"/>
    <mergeCell ref="V1:X1"/>
    <mergeCell ref="J5:J14"/>
    <mergeCell ref="I29:I34"/>
    <mergeCell ref="H36:H38"/>
    <mergeCell ref="J36:J38"/>
    <mergeCell ref="H17:H18"/>
    <mergeCell ref="I17:I18"/>
    <mergeCell ref="J17:J18"/>
    <mergeCell ref="H20:H24"/>
    <mergeCell ref="I20:I27"/>
  </mergeCells>
  <conditionalFormatting sqref="J34">
    <cfRule type="cellIs" dxfId="28" priority="15" stopIfTrue="1" operator="equal">
      <formula>""</formula>
    </cfRule>
  </conditionalFormatting>
  <conditionalFormatting sqref="J34 H29:H34">
    <cfRule type="cellIs" dxfId="27" priority="16" stopIfTrue="1" operator="equal">
      <formula>""</formula>
    </cfRule>
  </conditionalFormatting>
  <conditionalFormatting sqref="I5:I7 H29:H34">
    <cfRule type="cellIs" dxfId="26" priority="13" stopIfTrue="1" operator="lessThan">
      <formula>0</formula>
    </cfRule>
    <cfRule type="cellIs" dxfId="25" priority="14" stopIfTrue="1" operator="equal">
      <formula>""</formula>
    </cfRule>
  </conditionalFormatting>
  <conditionalFormatting sqref="I5:I7 J34 H29:H34">
    <cfRule type="cellIs" dxfId="24" priority="11" stopIfTrue="1" operator="equal">
      <formula>""</formula>
    </cfRule>
    <cfRule type="cellIs" dxfId="23" priority="12" stopIfTrue="1" operator="lessThan">
      <formula>0</formula>
    </cfRule>
  </conditionalFormatting>
  <conditionalFormatting sqref="J17 J36">
    <cfRule type="cellIs" dxfId="22" priority="7" stopIfTrue="1" operator="equal">
      <formula>""</formula>
    </cfRule>
  </conditionalFormatting>
  <conditionalFormatting sqref="J36 H17:J17 H25:H27 H20:I20 I29 H36 I36:I38">
    <cfRule type="cellIs" dxfId="21" priority="8" stopIfTrue="1" operator="equal">
      <formula>""</formula>
    </cfRule>
  </conditionalFormatting>
  <conditionalFormatting sqref="I29 H17:I17 H20:I20 H25:H27 I36:I38 H36">
    <cfRule type="cellIs" dxfId="20" priority="9" stopIfTrue="1" operator="lessThan">
      <formula>0</formula>
    </cfRule>
    <cfRule type="cellIs" dxfId="19" priority="10" stopIfTrue="1" operator="equal">
      <formula>""</formula>
    </cfRule>
  </conditionalFormatting>
  <conditionalFormatting sqref="H17:J17 J36 H25:H27 H20:I20 I29 H36 I36:I38">
    <cfRule type="cellIs" dxfId="18" priority="5" stopIfTrue="1" operator="equal">
      <formula>""</formula>
    </cfRule>
    <cfRule type="cellIs" dxfId="17" priority="6" stopIfTrue="1" operator="lessThan">
      <formula>0</formula>
    </cfRule>
  </conditionalFormatting>
  <conditionalFormatting sqref="J5">
    <cfRule type="cellIs" dxfId="16" priority="3" stopIfTrue="1" operator="equal">
      <formula>""</formula>
    </cfRule>
  </conditionalFormatting>
  <conditionalFormatting sqref="J5">
    <cfRule type="cellIs" dxfId="15" priority="4" stopIfTrue="1" operator="equal">
      <formula>""</formula>
    </cfRule>
  </conditionalFormatting>
  <conditionalFormatting sqref="J5">
    <cfRule type="cellIs" dxfId="14" priority="1" stopIfTrue="1" operator="equal">
      <formula>""</formula>
    </cfRule>
    <cfRule type="cellIs" dxfId="13" priority="2" stopIfTrue="1" operator="lessThan">
      <formula>0</formula>
    </cfRule>
  </conditionalFormatting>
  <dataValidations count="1">
    <dataValidation type="list" allowBlank="1" showInputMessage="1" showErrorMessage="1" sqref="J45:J46">
      <formula1>"Approved, Granted yet to be implemented, Other"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zoomScale="80" zoomScaleNormal="80" workbookViewId="0">
      <selection activeCell="B21" sqref="B21:B28"/>
    </sheetView>
  </sheetViews>
  <sheetFormatPr defaultColWidth="8.88671875" defaultRowHeight="27" customHeight="1" x14ac:dyDescent="0.2"/>
  <cols>
    <col min="1" max="1" width="1.33203125" customWidth="1"/>
    <col min="2" max="2" width="7.88671875" customWidth="1"/>
    <col min="3" max="3" width="8.33203125" customWidth="1"/>
    <col min="4" max="4" width="52.21875" bestFit="1" customWidth="1"/>
    <col min="5" max="5" width="21.33203125" customWidth="1"/>
    <col min="6" max="6" width="9.33203125" customWidth="1"/>
    <col min="7" max="7" width="8" bestFit="1" customWidth="1"/>
    <col min="8" max="8" width="15.88671875" customWidth="1"/>
    <col min="9" max="36" width="11.44140625" customWidth="1"/>
    <col min="38" max="38" width="10.109375" style="752" bestFit="1" customWidth="1"/>
    <col min="39" max="39" width="9.88671875" style="752" bestFit="1" customWidth="1"/>
    <col min="40" max="40" width="37.109375" style="752" customWidth="1"/>
    <col min="41" max="43" width="8.88671875" style="752"/>
    <col min="44" max="44" width="13.33203125" style="752" bestFit="1" customWidth="1"/>
    <col min="45" max="45" width="8.88671875" style="752"/>
    <col min="238" max="238" width="1.33203125" customWidth="1"/>
    <col min="239" max="239" width="7.88671875" customWidth="1"/>
    <col min="240" max="240" width="8.33203125" customWidth="1"/>
    <col min="241" max="241" width="23.33203125" customWidth="1"/>
    <col min="242" max="242" width="21.33203125" customWidth="1"/>
    <col min="243" max="243" width="9.33203125" customWidth="1"/>
    <col min="244" max="244" width="8" bestFit="1" customWidth="1"/>
    <col min="245" max="245" width="15.88671875" customWidth="1"/>
    <col min="246" max="273" width="11.44140625" customWidth="1"/>
    <col min="494" max="494" width="1.33203125" customWidth="1"/>
    <col min="495" max="495" width="7.88671875" customWidth="1"/>
    <col min="496" max="496" width="8.33203125" customWidth="1"/>
    <col min="497" max="497" width="23.33203125" customWidth="1"/>
    <col min="498" max="498" width="21.33203125" customWidth="1"/>
    <col min="499" max="499" width="9.33203125" customWidth="1"/>
    <col min="500" max="500" width="8" bestFit="1" customWidth="1"/>
    <col min="501" max="501" width="15.88671875" customWidth="1"/>
    <col min="502" max="529" width="11.44140625" customWidth="1"/>
    <col min="750" max="750" width="1.33203125" customWidth="1"/>
    <col min="751" max="751" width="7.88671875" customWidth="1"/>
    <col min="752" max="752" width="8.33203125" customWidth="1"/>
    <col min="753" max="753" width="23.33203125" customWidth="1"/>
    <col min="754" max="754" width="21.33203125" customWidth="1"/>
    <col min="755" max="755" width="9.33203125" customWidth="1"/>
    <col min="756" max="756" width="8" bestFit="1" customWidth="1"/>
    <col min="757" max="757" width="15.88671875" customWidth="1"/>
    <col min="758" max="785" width="11.44140625" customWidth="1"/>
    <col min="1006" max="1006" width="1.33203125" customWidth="1"/>
    <col min="1007" max="1007" width="7.88671875" customWidth="1"/>
    <col min="1008" max="1008" width="8.33203125" customWidth="1"/>
    <col min="1009" max="1009" width="23.33203125" customWidth="1"/>
    <col min="1010" max="1010" width="21.33203125" customWidth="1"/>
    <col min="1011" max="1011" width="9.33203125" customWidth="1"/>
    <col min="1012" max="1012" width="8" bestFit="1" customWidth="1"/>
    <col min="1013" max="1013" width="15.88671875" customWidth="1"/>
    <col min="1014" max="1041" width="11.44140625" customWidth="1"/>
    <col min="1262" max="1262" width="1.33203125" customWidth="1"/>
    <col min="1263" max="1263" width="7.88671875" customWidth="1"/>
    <col min="1264" max="1264" width="8.33203125" customWidth="1"/>
    <col min="1265" max="1265" width="23.33203125" customWidth="1"/>
    <col min="1266" max="1266" width="21.33203125" customWidth="1"/>
    <col min="1267" max="1267" width="9.33203125" customWidth="1"/>
    <col min="1268" max="1268" width="8" bestFit="1" customWidth="1"/>
    <col min="1269" max="1269" width="15.88671875" customWidth="1"/>
    <col min="1270" max="1297" width="11.44140625" customWidth="1"/>
    <col min="1518" max="1518" width="1.33203125" customWidth="1"/>
    <col min="1519" max="1519" width="7.88671875" customWidth="1"/>
    <col min="1520" max="1520" width="8.33203125" customWidth="1"/>
    <col min="1521" max="1521" width="23.33203125" customWidth="1"/>
    <col min="1522" max="1522" width="21.33203125" customWidth="1"/>
    <col min="1523" max="1523" width="9.33203125" customWidth="1"/>
    <col min="1524" max="1524" width="8" bestFit="1" customWidth="1"/>
    <col min="1525" max="1525" width="15.88671875" customWidth="1"/>
    <col min="1526" max="1553" width="11.44140625" customWidth="1"/>
    <col min="1774" max="1774" width="1.33203125" customWidth="1"/>
    <col min="1775" max="1775" width="7.88671875" customWidth="1"/>
    <col min="1776" max="1776" width="8.33203125" customWidth="1"/>
    <col min="1777" max="1777" width="23.33203125" customWidth="1"/>
    <col min="1778" max="1778" width="21.33203125" customWidth="1"/>
    <col min="1779" max="1779" width="9.33203125" customWidth="1"/>
    <col min="1780" max="1780" width="8" bestFit="1" customWidth="1"/>
    <col min="1781" max="1781" width="15.88671875" customWidth="1"/>
    <col min="1782" max="1809" width="11.44140625" customWidth="1"/>
    <col min="2030" max="2030" width="1.33203125" customWidth="1"/>
    <col min="2031" max="2031" width="7.88671875" customWidth="1"/>
    <col min="2032" max="2032" width="8.33203125" customWidth="1"/>
    <col min="2033" max="2033" width="23.33203125" customWidth="1"/>
    <col min="2034" max="2034" width="21.33203125" customWidth="1"/>
    <col min="2035" max="2035" width="9.33203125" customWidth="1"/>
    <col min="2036" max="2036" width="8" bestFit="1" customWidth="1"/>
    <col min="2037" max="2037" width="15.88671875" customWidth="1"/>
    <col min="2038" max="2065" width="11.44140625" customWidth="1"/>
    <col min="2286" max="2286" width="1.33203125" customWidth="1"/>
    <col min="2287" max="2287" width="7.88671875" customWidth="1"/>
    <col min="2288" max="2288" width="8.33203125" customWidth="1"/>
    <col min="2289" max="2289" width="23.33203125" customWidth="1"/>
    <col min="2290" max="2290" width="21.33203125" customWidth="1"/>
    <col min="2291" max="2291" width="9.33203125" customWidth="1"/>
    <col min="2292" max="2292" width="8" bestFit="1" customWidth="1"/>
    <col min="2293" max="2293" width="15.88671875" customWidth="1"/>
    <col min="2294" max="2321" width="11.44140625" customWidth="1"/>
    <col min="2542" max="2542" width="1.33203125" customWidth="1"/>
    <col min="2543" max="2543" width="7.88671875" customWidth="1"/>
    <col min="2544" max="2544" width="8.33203125" customWidth="1"/>
    <col min="2545" max="2545" width="23.33203125" customWidth="1"/>
    <col min="2546" max="2546" width="21.33203125" customWidth="1"/>
    <col min="2547" max="2547" width="9.33203125" customWidth="1"/>
    <col min="2548" max="2548" width="8" bestFit="1" customWidth="1"/>
    <col min="2549" max="2549" width="15.88671875" customWidth="1"/>
    <col min="2550" max="2577" width="11.44140625" customWidth="1"/>
    <col min="2798" max="2798" width="1.33203125" customWidth="1"/>
    <col min="2799" max="2799" width="7.88671875" customWidth="1"/>
    <col min="2800" max="2800" width="8.33203125" customWidth="1"/>
    <col min="2801" max="2801" width="23.33203125" customWidth="1"/>
    <col min="2802" max="2802" width="21.33203125" customWidth="1"/>
    <col min="2803" max="2803" width="9.33203125" customWidth="1"/>
    <col min="2804" max="2804" width="8" bestFit="1" customWidth="1"/>
    <col min="2805" max="2805" width="15.88671875" customWidth="1"/>
    <col min="2806" max="2833" width="11.44140625" customWidth="1"/>
    <col min="3054" max="3054" width="1.33203125" customWidth="1"/>
    <col min="3055" max="3055" width="7.88671875" customWidth="1"/>
    <col min="3056" max="3056" width="8.33203125" customWidth="1"/>
    <col min="3057" max="3057" width="23.33203125" customWidth="1"/>
    <col min="3058" max="3058" width="21.33203125" customWidth="1"/>
    <col min="3059" max="3059" width="9.33203125" customWidth="1"/>
    <col min="3060" max="3060" width="8" bestFit="1" customWidth="1"/>
    <col min="3061" max="3061" width="15.88671875" customWidth="1"/>
    <col min="3062" max="3089" width="11.44140625" customWidth="1"/>
    <col min="3310" max="3310" width="1.33203125" customWidth="1"/>
    <col min="3311" max="3311" width="7.88671875" customWidth="1"/>
    <col min="3312" max="3312" width="8.33203125" customWidth="1"/>
    <col min="3313" max="3313" width="23.33203125" customWidth="1"/>
    <col min="3314" max="3314" width="21.33203125" customWidth="1"/>
    <col min="3315" max="3315" width="9.33203125" customWidth="1"/>
    <col min="3316" max="3316" width="8" bestFit="1" customWidth="1"/>
    <col min="3317" max="3317" width="15.88671875" customWidth="1"/>
    <col min="3318" max="3345" width="11.44140625" customWidth="1"/>
    <col min="3566" max="3566" width="1.33203125" customWidth="1"/>
    <col min="3567" max="3567" width="7.88671875" customWidth="1"/>
    <col min="3568" max="3568" width="8.33203125" customWidth="1"/>
    <col min="3569" max="3569" width="23.33203125" customWidth="1"/>
    <col min="3570" max="3570" width="21.33203125" customWidth="1"/>
    <col min="3571" max="3571" width="9.33203125" customWidth="1"/>
    <col min="3572" max="3572" width="8" bestFit="1" customWidth="1"/>
    <col min="3573" max="3573" width="15.88671875" customWidth="1"/>
    <col min="3574" max="3601" width="11.44140625" customWidth="1"/>
    <col min="3822" max="3822" width="1.33203125" customWidth="1"/>
    <col min="3823" max="3823" width="7.88671875" customWidth="1"/>
    <col min="3824" max="3824" width="8.33203125" customWidth="1"/>
    <col min="3825" max="3825" width="23.33203125" customWidth="1"/>
    <col min="3826" max="3826" width="21.33203125" customWidth="1"/>
    <col min="3827" max="3827" width="9.33203125" customWidth="1"/>
    <col min="3828" max="3828" width="8" bestFit="1" customWidth="1"/>
    <col min="3829" max="3829" width="15.88671875" customWidth="1"/>
    <col min="3830" max="3857" width="11.44140625" customWidth="1"/>
    <col min="4078" max="4078" width="1.33203125" customWidth="1"/>
    <col min="4079" max="4079" width="7.88671875" customWidth="1"/>
    <col min="4080" max="4080" width="8.33203125" customWidth="1"/>
    <col min="4081" max="4081" width="23.33203125" customWidth="1"/>
    <col min="4082" max="4082" width="21.33203125" customWidth="1"/>
    <col min="4083" max="4083" width="9.33203125" customWidth="1"/>
    <col min="4084" max="4084" width="8" bestFit="1" customWidth="1"/>
    <col min="4085" max="4085" width="15.88671875" customWidth="1"/>
    <col min="4086" max="4113" width="11.44140625" customWidth="1"/>
    <col min="4334" max="4334" width="1.33203125" customWidth="1"/>
    <col min="4335" max="4335" width="7.88671875" customWidth="1"/>
    <col min="4336" max="4336" width="8.33203125" customWidth="1"/>
    <col min="4337" max="4337" width="23.33203125" customWidth="1"/>
    <col min="4338" max="4338" width="21.33203125" customWidth="1"/>
    <col min="4339" max="4339" width="9.33203125" customWidth="1"/>
    <col min="4340" max="4340" width="8" bestFit="1" customWidth="1"/>
    <col min="4341" max="4341" width="15.88671875" customWidth="1"/>
    <col min="4342" max="4369" width="11.44140625" customWidth="1"/>
    <col min="4590" max="4590" width="1.33203125" customWidth="1"/>
    <col min="4591" max="4591" width="7.88671875" customWidth="1"/>
    <col min="4592" max="4592" width="8.33203125" customWidth="1"/>
    <col min="4593" max="4593" width="23.33203125" customWidth="1"/>
    <col min="4594" max="4594" width="21.33203125" customWidth="1"/>
    <col min="4595" max="4595" width="9.33203125" customWidth="1"/>
    <col min="4596" max="4596" width="8" bestFit="1" customWidth="1"/>
    <col min="4597" max="4597" width="15.88671875" customWidth="1"/>
    <col min="4598" max="4625" width="11.44140625" customWidth="1"/>
    <col min="4846" max="4846" width="1.33203125" customWidth="1"/>
    <col min="4847" max="4847" width="7.88671875" customWidth="1"/>
    <col min="4848" max="4848" width="8.33203125" customWidth="1"/>
    <col min="4849" max="4849" width="23.33203125" customWidth="1"/>
    <col min="4850" max="4850" width="21.33203125" customWidth="1"/>
    <col min="4851" max="4851" width="9.33203125" customWidth="1"/>
    <col min="4852" max="4852" width="8" bestFit="1" customWidth="1"/>
    <col min="4853" max="4853" width="15.88671875" customWidth="1"/>
    <col min="4854" max="4881" width="11.44140625" customWidth="1"/>
    <col min="5102" max="5102" width="1.33203125" customWidth="1"/>
    <col min="5103" max="5103" width="7.88671875" customWidth="1"/>
    <col min="5104" max="5104" width="8.33203125" customWidth="1"/>
    <col min="5105" max="5105" width="23.33203125" customWidth="1"/>
    <col min="5106" max="5106" width="21.33203125" customWidth="1"/>
    <col min="5107" max="5107" width="9.33203125" customWidth="1"/>
    <col min="5108" max="5108" width="8" bestFit="1" customWidth="1"/>
    <col min="5109" max="5109" width="15.88671875" customWidth="1"/>
    <col min="5110" max="5137" width="11.44140625" customWidth="1"/>
    <col min="5358" max="5358" width="1.33203125" customWidth="1"/>
    <col min="5359" max="5359" width="7.88671875" customWidth="1"/>
    <col min="5360" max="5360" width="8.33203125" customWidth="1"/>
    <col min="5361" max="5361" width="23.33203125" customWidth="1"/>
    <col min="5362" max="5362" width="21.33203125" customWidth="1"/>
    <col min="5363" max="5363" width="9.33203125" customWidth="1"/>
    <col min="5364" max="5364" width="8" bestFit="1" customWidth="1"/>
    <col min="5365" max="5365" width="15.88671875" customWidth="1"/>
    <col min="5366" max="5393" width="11.44140625" customWidth="1"/>
    <col min="5614" max="5614" width="1.33203125" customWidth="1"/>
    <col min="5615" max="5615" width="7.88671875" customWidth="1"/>
    <col min="5616" max="5616" width="8.33203125" customWidth="1"/>
    <col min="5617" max="5617" width="23.33203125" customWidth="1"/>
    <col min="5618" max="5618" width="21.33203125" customWidth="1"/>
    <col min="5619" max="5619" width="9.33203125" customWidth="1"/>
    <col min="5620" max="5620" width="8" bestFit="1" customWidth="1"/>
    <col min="5621" max="5621" width="15.88671875" customWidth="1"/>
    <col min="5622" max="5649" width="11.44140625" customWidth="1"/>
    <col min="5870" max="5870" width="1.33203125" customWidth="1"/>
    <col min="5871" max="5871" width="7.88671875" customWidth="1"/>
    <col min="5872" max="5872" width="8.33203125" customWidth="1"/>
    <col min="5873" max="5873" width="23.33203125" customWidth="1"/>
    <col min="5874" max="5874" width="21.33203125" customWidth="1"/>
    <col min="5875" max="5875" width="9.33203125" customWidth="1"/>
    <col min="5876" max="5876" width="8" bestFit="1" customWidth="1"/>
    <col min="5877" max="5877" width="15.88671875" customWidth="1"/>
    <col min="5878" max="5905" width="11.44140625" customWidth="1"/>
    <col min="6126" max="6126" width="1.33203125" customWidth="1"/>
    <col min="6127" max="6127" width="7.88671875" customWidth="1"/>
    <col min="6128" max="6128" width="8.33203125" customWidth="1"/>
    <col min="6129" max="6129" width="23.33203125" customWidth="1"/>
    <col min="6130" max="6130" width="21.33203125" customWidth="1"/>
    <col min="6131" max="6131" width="9.33203125" customWidth="1"/>
    <col min="6132" max="6132" width="8" bestFit="1" customWidth="1"/>
    <col min="6133" max="6133" width="15.88671875" customWidth="1"/>
    <col min="6134" max="6161" width="11.44140625" customWidth="1"/>
    <col min="6382" max="6382" width="1.33203125" customWidth="1"/>
    <col min="6383" max="6383" width="7.88671875" customWidth="1"/>
    <col min="6384" max="6384" width="8.33203125" customWidth="1"/>
    <col min="6385" max="6385" width="23.33203125" customWidth="1"/>
    <col min="6386" max="6386" width="21.33203125" customWidth="1"/>
    <col min="6387" max="6387" width="9.33203125" customWidth="1"/>
    <col min="6388" max="6388" width="8" bestFit="1" customWidth="1"/>
    <col min="6389" max="6389" width="15.88671875" customWidth="1"/>
    <col min="6390" max="6417" width="11.44140625" customWidth="1"/>
    <col min="6638" max="6638" width="1.33203125" customWidth="1"/>
    <col min="6639" max="6639" width="7.88671875" customWidth="1"/>
    <col min="6640" max="6640" width="8.33203125" customWidth="1"/>
    <col min="6641" max="6641" width="23.33203125" customWidth="1"/>
    <col min="6642" max="6642" width="21.33203125" customWidth="1"/>
    <col min="6643" max="6643" width="9.33203125" customWidth="1"/>
    <col min="6644" max="6644" width="8" bestFit="1" customWidth="1"/>
    <col min="6645" max="6645" width="15.88671875" customWidth="1"/>
    <col min="6646" max="6673" width="11.44140625" customWidth="1"/>
    <col min="6894" max="6894" width="1.33203125" customWidth="1"/>
    <col min="6895" max="6895" width="7.88671875" customWidth="1"/>
    <col min="6896" max="6896" width="8.33203125" customWidth="1"/>
    <col min="6897" max="6897" width="23.33203125" customWidth="1"/>
    <col min="6898" max="6898" width="21.33203125" customWidth="1"/>
    <col min="6899" max="6899" width="9.33203125" customWidth="1"/>
    <col min="6900" max="6900" width="8" bestFit="1" customWidth="1"/>
    <col min="6901" max="6901" width="15.88671875" customWidth="1"/>
    <col min="6902" max="6929" width="11.44140625" customWidth="1"/>
    <col min="7150" max="7150" width="1.33203125" customWidth="1"/>
    <col min="7151" max="7151" width="7.88671875" customWidth="1"/>
    <col min="7152" max="7152" width="8.33203125" customWidth="1"/>
    <col min="7153" max="7153" width="23.33203125" customWidth="1"/>
    <col min="7154" max="7154" width="21.33203125" customWidth="1"/>
    <col min="7155" max="7155" width="9.33203125" customWidth="1"/>
    <col min="7156" max="7156" width="8" bestFit="1" customWidth="1"/>
    <col min="7157" max="7157" width="15.88671875" customWidth="1"/>
    <col min="7158" max="7185" width="11.44140625" customWidth="1"/>
    <col min="7406" max="7406" width="1.33203125" customWidth="1"/>
    <col min="7407" max="7407" width="7.88671875" customWidth="1"/>
    <col min="7408" max="7408" width="8.33203125" customWidth="1"/>
    <col min="7409" max="7409" width="23.33203125" customWidth="1"/>
    <col min="7410" max="7410" width="21.33203125" customWidth="1"/>
    <col min="7411" max="7411" width="9.33203125" customWidth="1"/>
    <col min="7412" max="7412" width="8" bestFit="1" customWidth="1"/>
    <col min="7413" max="7413" width="15.88671875" customWidth="1"/>
    <col min="7414" max="7441" width="11.44140625" customWidth="1"/>
    <col min="7662" max="7662" width="1.33203125" customWidth="1"/>
    <col min="7663" max="7663" width="7.88671875" customWidth="1"/>
    <col min="7664" max="7664" width="8.33203125" customWidth="1"/>
    <col min="7665" max="7665" width="23.33203125" customWidth="1"/>
    <col min="7666" max="7666" width="21.33203125" customWidth="1"/>
    <col min="7667" max="7667" width="9.33203125" customWidth="1"/>
    <col min="7668" max="7668" width="8" bestFit="1" customWidth="1"/>
    <col min="7669" max="7669" width="15.88671875" customWidth="1"/>
    <col min="7670" max="7697" width="11.44140625" customWidth="1"/>
    <col min="7918" max="7918" width="1.33203125" customWidth="1"/>
    <col min="7919" max="7919" width="7.88671875" customWidth="1"/>
    <col min="7920" max="7920" width="8.33203125" customWidth="1"/>
    <col min="7921" max="7921" width="23.33203125" customWidth="1"/>
    <col min="7922" max="7922" width="21.33203125" customWidth="1"/>
    <col min="7923" max="7923" width="9.33203125" customWidth="1"/>
    <col min="7924" max="7924" width="8" bestFit="1" customWidth="1"/>
    <col min="7925" max="7925" width="15.88671875" customWidth="1"/>
    <col min="7926" max="7953" width="11.44140625" customWidth="1"/>
    <col min="8174" max="8174" width="1.33203125" customWidth="1"/>
    <col min="8175" max="8175" width="7.88671875" customWidth="1"/>
    <col min="8176" max="8176" width="8.33203125" customWidth="1"/>
    <col min="8177" max="8177" width="23.33203125" customWidth="1"/>
    <col min="8178" max="8178" width="21.33203125" customWidth="1"/>
    <col min="8179" max="8179" width="9.33203125" customWidth="1"/>
    <col min="8180" max="8180" width="8" bestFit="1" customWidth="1"/>
    <col min="8181" max="8181" width="15.88671875" customWidth="1"/>
    <col min="8182" max="8209" width="11.44140625" customWidth="1"/>
    <col min="8430" max="8430" width="1.33203125" customWidth="1"/>
    <col min="8431" max="8431" width="7.88671875" customWidth="1"/>
    <col min="8432" max="8432" width="8.33203125" customWidth="1"/>
    <col min="8433" max="8433" width="23.33203125" customWidth="1"/>
    <col min="8434" max="8434" width="21.33203125" customWidth="1"/>
    <col min="8435" max="8435" width="9.33203125" customWidth="1"/>
    <col min="8436" max="8436" width="8" bestFit="1" customWidth="1"/>
    <col min="8437" max="8437" width="15.88671875" customWidth="1"/>
    <col min="8438" max="8465" width="11.44140625" customWidth="1"/>
    <col min="8686" max="8686" width="1.33203125" customWidth="1"/>
    <col min="8687" max="8687" width="7.88671875" customWidth="1"/>
    <col min="8688" max="8688" width="8.33203125" customWidth="1"/>
    <col min="8689" max="8689" width="23.33203125" customWidth="1"/>
    <col min="8690" max="8690" width="21.33203125" customWidth="1"/>
    <col min="8691" max="8691" width="9.33203125" customWidth="1"/>
    <col min="8692" max="8692" width="8" bestFit="1" customWidth="1"/>
    <col min="8693" max="8693" width="15.88671875" customWidth="1"/>
    <col min="8694" max="8721" width="11.44140625" customWidth="1"/>
    <col min="8942" max="8942" width="1.33203125" customWidth="1"/>
    <col min="8943" max="8943" width="7.88671875" customWidth="1"/>
    <col min="8944" max="8944" width="8.33203125" customWidth="1"/>
    <col min="8945" max="8945" width="23.33203125" customWidth="1"/>
    <col min="8946" max="8946" width="21.33203125" customWidth="1"/>
    <col min="8947" max="8947" width="9.33203125" customWidth="1"/>
    <col min="8948" max="8948" width="8" bestFit="1" customWidth="1"/>
    <col min="8949" max="8949" width="15.88671875" customWidth="1"/>
    <col min="8950" max="8977" width="11.44140625" customWidth="1"/>
    <col min="9198" max="9198" width="1.33203125" customWidth="1"/>
    <col min="9199" max="9199" width="7.88671875" customWidth="1"/>
    <col min="9200" max="9200" width="8.33203125" customWidth="1"/>
    <col min="9201" max="9201" width="23.33203125" customWidth="1"/>
    <col min="9202" max="9202" width="21.33203125" customWidth="1"/>
    <col min="9203" max="9203" width="9.33203125" customWidth="1"/>
    <col min="9204" max="9204" width="8" bestFit="1" customWidth="1"/>
    <col min="9205" max="9205" width="15.88671875" customWidth="1"/>
    <col min="9206" max="9233" width="11.44140625" customWidth="1"/>
    <col min="9454" max="9454" width="1.33203125" customWidth="1"/>
    <col min="9455" max="9455" width="7.88671875" customWidth="1"/>
    <col min="9456" max="9456" width="8.33203125" customWidth="1"/>
    <col min="9457" max="9457" width="23.33203125" customWidth="1"/>
    <col min="9458" max="9458" width="21.33203125" customWidth="1"/>
    <col min="9459" max="9459" width="9.33203125" customWidth="1"/>
    <col min="9460" max="9460" width="8" bestFit="1" customWidth="1"/>
    <col min="9461" max="9461" width="15.88671875" customWidth="1"/>
    <col min="9462" max="9489" width="11.44140625" customWidth="1"/>
    <col min="9710" max="9710" width="1.33203125" customWidth="1"/>
    <col min="9711" max="9711" width="7.88671875" customWidth="1"/>
    <col min="9712" max="9712" width="8.33203125" customWidth="1"/>
    <col min="9713" max="9713" width="23.33203125" customWidth="1"/>
    <col min="9714" max="9714" width="21.33203125" customWidth="1"/>
    <col min="9715" max="9715" width="9.33203125" customWidth="1"/>
    <col min="9716" max="9716" width="8" bestFit="1" customWidth="1"/>
    <col min="9717" max="9717" width="15.88671875" customWidth="1"/>
    <col min="9718" max="9745" width="11.44140625" customWidth="1"/>
    <col min="9966" max="9966" width="1.33203125" customWidth="1"/>
    <col min="9967" max="9967" width="7.88671875" customWidth="1"/>
    <col min="9968" max="9968" width="8.33203125" customWidth="1"/>
    <col min="9969" max="9969" width="23.33203125" customWidth="1"/>
    <col min="9970" max="9970" width="21.33203125" customWidth="1"/>
    <col min="9971" max="9971" width="9.33203125" customWidth="1"/>
    <col min="9972" max="9972" width="8" bestFit="1" customWidth="1"/>
    <col min="9973" max="9973" width="15.88671875" customWidth="1"/>
    <col min="9974" max="10001" width="11.44140625" customWidth="1"/>
    <col min="10222" max="10222" width="1.33203125" customWidth="1"/>
    <col min="10223" max="10223" width="7.88671875" customWidth="1"/>
    <col min="10224" max="10224" width="8.33203125" customWidth="1"/>
    <col min="10225" max="10225" width="23.33203125" customWidth="1"/>
    <col min="10226" max="10226" width="21.33203125" customWidth="1"/>
    <col min="10227" max="10227" width="9.33203125" customWidth="1"/>
    <col min="10228" max="10228" width="8" bestFit="1" customWidth="1"/>
    <col min="10229" max="10229" width="15.88671875" customWidth="1"/>
    <col min="10230" max="10257" width="11.44140625" customWidth="1"/>
    <col min="10478" max="10478" width="1.33203125" customWidth="1"/>
    <col min="10479" max="10479" width="7.88671875" customWidth="1"/>
    <col min="10480" max="10480" width="8.33203125" customWidth="1"/>
    <col min="10481" max="10481" width="23.33203125" customWidth="1"/>
    <col min="10482" max="10482" width="21.33203125" customWidth="1"/>
    <col min="10483" max="10483" width="9.33203125" customWidth="1"/>
    <col min="10484" max="10484" width="8" bestFit="1" customWidth="1"/>
    <col min="10485" max="10485" width="15.88671875" customWidth="1"/>
    <col min="10486" max="10513" width="11.44140625" customWidth="1"/>
    <col min="10734" max="10734" width="1.33203125" customWidth="1"/>
    <col min="10735" max="10735" width="7.88671875" customWidth="1"/>
    <col min="10736" max="10736" width="8.33203125" customWidth="1"/>
    <col min="10737" max="10737" width="23.33203125" customWidth="1"/>
    <col min="10738" max="10738" width="21.33203125" customWidth="1"/>
    <col min="10739" max="10739" width="9.33203125" customWidth="1"/>
    <col min="10740" max="10740" width="8" bestFit="1" customWidth="1"/>
    <col min="10741" max="10741" width="15.88671875" customWidth="1"/>
    <col min="10742" max="10769" width="11.44140625" customWidth="1"/>
    <col min="10990" max="10990" width="1.33203125" customWidth="1"/>
    <col min="10991" max="10991" width="7.88671875" customWidth="1"/>
    <col min="10992" max="10992" width="8.33203125" customWidth="1"/>
    <col min="10993" max="10993" width="23.33203125" customWidth="1"/>
    <col min="10994" max="10994" width="21.33203125" customWidth="1"/>
    <col min="10995" max="10995" width="9.33203125" customWidth="1"/>
    <col min="10996" max="10996" width="8" bestFit="1" customWidth="1"/>
    <col min="10997" max="10997" width="15.88671875" customWidth="1"/>
    <col min="10998" max="11025" width="11.44140625" customWidth="1"/>
    <col min="11246" max="11246" width="1.33203125" customWidth="1"/>
    <col min="11247" max="11247" width="7.88671875" customWidth="1"/>
    <col min="11248" max="11248" width="8.33203125" customWidth="1"/>
    <col min="11249" max="11249" width="23.33203125" customWidth="1"/>
    <col min="11250" max="11250" width="21.33203125" customWidth="1"/>
    <col min="11251" max="11251" width="9.33203125" customWidth="1"/>
    <col min="11252" max="11252" width="8" bestFit="1" customWidth="1"/>
    <col min="11253" max="11253" width="15.88671875" customWidth="1"/>
    <col min="11254" max="11281" width="11.44140625" customWidth="1"/>
    <col min="11502" max="11502" width="1.33203125" customWidth="1"/>
    <col min="11503" max="11503" width="7.88671875" customWidth="1"/>
    <col min="11504" max="11504" width="8.33203125" customWidth="1"/>
    <col min="11505" max="11505" width="23.33203125" customWidth="1"/>
    <col min="11506" max="11506" width="21.33203125" customWidth="1"/>
    <col min="11507" max="11507" width="9.33203125" customWidth="1"/>
    <col min="11508" max="11508" width="8" bestFit="1" customWidth="1"/>
    <col min="11509" max="11509" width="15.88671875" customWidth="1"/>
    <col min="11510" max="11537" width="11.44140625" customWidth="1"/>
    <col min="11758" max="11758" width="1.33203125" customWidth="1"/>
    <col min="11759" max="11759" width="7.88671875" customWidth="1"/>
    <col min="11760" max="11760" width="8.33203125" customWidth="1"/>
    <col min="11761" max="11761" width="23.33203125" customWidth="1"/>
    <col min="11762" max="11762" width="21.33203125" customWidth="1"/>
    <col min="11763" max="11763" width="9.33203125" customWidth="1"/>
    <col min="11764" max="11764" width="8" bestFit="1" customWidth="1"/>
    <col min="11765" max="11765" width="15.88671875" customWidth="1"/>
    <col min="11766" max="11793" width="11.44140625" customWidth="1"/>
    <col min="12014" max="12014" width="1.33203125" customWidth="1"/>
    <col min="12015" max="12015" width="7.88671875" customWidth="1"/>
    <col min="12016" max="12016" width="8.33203125" customWidth="1"/>
    <col min="12017" max="12017" width="23.33203125" customWidth="1"/>
    <col min="12018" max="12018" width="21.33203125" customWidth="1"/>
    <col min="12019" max="12019" width="9.33203125" customWidth="1"/>
    <col min="12020" max="12020" width="8" bestFit="1" customWidth="1"/>
    <col min="12021" max="12021" width="15.88671875" customWidth="1"/>
    <col min="12022" max="12049" width="11.44140625" customWidth="1"/>
    <col min="12270" max="12270" width="1.33203125" customWidth="1"/>
    <col min="12271" max="12271" width="7.88671875" customWidth="1"/>
    <col min="12272" max="12272" width="8.33203125" customWidth="1"/>
    <col min="12273" max="12273" width="23.33203125" customWidth="1"/>
    <col min="12274" max="12274" width="21.33203125" customWidth="1"/>
    <col min="12275" max="12275" width="9.33203125" customWidth="1"/>
    <col min="12276" max="12276" width="8" bestFit="1" customWidth="1"/>
    <col min="12277" max="12277" width="15.88671875" customWidth="1"/>
    <col min="12278" max="12305" width="11.44140625" customWidth="1"/>
    <col min="12526" max="12526" width="1.33203125" customWidth="1"/>
    <col min="12527" max="12527" width="7.88671875" customWidth="1"/>
    <col min="12528" max="12528" width="8.33203125" customWidth="1"/>
    <col min="12529" max="12529" width="23.33203125" customWidth="1"/>
    <col min="12530" max="12530" width="21.33203125" customWidth="1"/>
    <col min="12531" max="12531" width="9.33203125" customWidth="1"/>
    <col min="12532" max="12532" width="8" bestFit="1" customWidth="1"/>
    <col min="12533" max="12533" width="15.88671875" customWidth="1"/>
    <col min="12534" max="12561" width="11.44140625" customWidth="1"/>
    <col min="12782" max="12782" width="1.33203125" customWidth="1"/>
    <col min="12783" max="12783" width="7.88671875" customWidth="1"/>
    <col min="12784" max="12784" width="8.33203125" customWidth="1"/>
    <col min="12785" max="12785" width="23.33203125" customWidth="1"/>
    <col min="12786" max="12786" width="21.33203125" customWidth="1"/>
    <col min="12787" max="12787" width="9.33203125" customWidth="1"/>
    <col min="12788" max="12788" width="8" bestFit="1" customWidth="1"/>
    <col min="12789" max="12789" width="15.88671875" customWidth="1"/>
    <col min="12790" max="12817" width="11.44140625" customWidth="1"/>
    <col min="13038" max="13038" width="1.33203125" customWidth="1"/>
    <col min="13039" max="13039" width="7.88671875" customWidth="1"/>
    <col min="13040" max="13040" width="8.33203125" customWidth="1"/>
    <col min="13041" max="13041" width="23.33203125" customWidth="1"/>
    <col min="13042" max="13042" width="21.33203125" customWidth="1"/>
    <col min="13043" max="13043" width="9.33203125" customWidth="1"/>
    <col min="13044" max="13044" width="8" bestFit="1" customWidth="1"/>
    <col min="13045" max="13045" width="15.88671875" customWidth="1"/>
    <col min="13046" max="13073" width="11.44140625" customWidth="1"/>
    <col min="13294" max="13294" width="1.33203125" customWidth="1"/>
    <col min="13295" max="13295" width="7.88671875" customWidth="1"/>
    <col min="13296" max="13296" width="8.33203125" customWidth="1"/>
    <col min="13297" max="13297" width="23.33203125" customWidth="1"/>
    <col min="13298" max="13298" width="21.33203125" customWidth="1"/>
    <col min="13299" max="13299" width="9.33203125" customWidth="1"/>
    <col min="13300" max="13300" width="8" bestFit="1" customWidth="1"/>
    <col min="13301" max="13301" width="15.88671875" customWidth="1"/>
    <col min="13302" max="13329" width="11.44140625" customWidth="1"/>
    <col min="13550" max="13550" width="1.33203125" customWidth="1"/>
    <col min="13551" max="13551" width="7.88671875" customWidth="1"/>
    <col min="13552" max="13552" width="8.33203125" customWidth="1"/>
    <col min="13553" max="13553" width="23.33203125" customWidth="1"/>
    <col min="13554" max="13554" width="21.33203125" customWidth="1"/>
    <col min="13555" max="13555" width="9.33203125" customWidth="1"/>
    <col min="13556" max="13556" width="8" bestFit="1" customWidth="1"/>
    <col min="13557" max="13557" width="15.88671875" customWidth="1"/>
    <col min="13558" max="13585" width="11.44140625" customWidth="1"/>
    <col min="13806" max="13806" width="1.33203125" customWidth="1"/>
    <col min="13807" max="13807" width="7.88671875" customWidth="1"/>
    <col min="13808" max="13808" width="8.33203125" customWidth="1"/>
    <col min="13809" max="13809" width="23.33203125" customWidth="1"/>
    <col min="13810" max="13810" width="21.33203125" customWidth="1"/>
    <col min="13811" max="13811" width="9.33203125" customWidth="1"/>
    <col min="13812" max="13812" width="8" bestFit="1" customWidth="1"/>
    <col min="13813" max="13813" width="15.88671875" customWidth="1"/>
    <col min="13814" max="13841" width="11.44140625" customWidth="1"/>
    <col min="14062" max="14062" width="1.33203125" customWidth="1"/>
    <col min="14063" max="14063" width="7.88671875" customWidth="1"/>
    <col min="14064" max="14064" width="8.33203125" customWidth="1"/>
    <col min="14065" max="14065" width="23.33203125" customWidth="1"/>
    <col min="14066" max="14066" width="21.33203125" customWidth="1"/>
    <col min="14067" max="14067" width="9.33203125" customWidth="1"/>
    <col min="14068" max="14068" width="8" bestFit="1" customWidth="1"/>
    <col min="14069" max="14069" width="15.88671875" customWidth="1"/>
    <col min="14070" max="14097" width="11.44140625" customWidth="1"/>
    <col min="14318" max="14318" width="1.33203125" customWidth="1"/>
    <col min="14319" max="14319" width="7.88671875" customWidth="1"/>
    <col min="14320" max="14320" width="8.33203125" customWidth="1"/>
    <col min="14321" max="14321" width="23.33203125" customWidth="1"/>
    <col min="14322" max="14322" width="21.33203125" customWidth="1"/>
    <col min="14323" max="14323" width="9.33203125" customWidth="1"/>
    <col min="14324" max="14324" width="8" bestFit="1" customWidth="1"/>
    <col min="14325" max="14325" width="15.88671875" customWidth="1"/>
    <col min="14326" max="14353" width="11.44140625" customWidth="1"/>
    <col min="14574" max="14574" width="1.33203125" customWidth="1"/>
    <col min="14575" max="14575" width="7.88671875" customWidth="1"/>
    <col min="14576" max="14576" width="8.33203125" customWidth="1"/>
    <col min="14577" max="14577" width="23.33203125" customWidth="1"/>
    <col min="14578" max="14578" width="21.33203125" customWidth="1"/>
    <col min="14579" max="14579" width="9.33203125" customWidth="1"/>
    <col min="14580" max="14580" width="8" bestFit="1" customWidth="1"/>
    <col min="14581" max="14581" width="15.88671875" customWidth="1"/>
    <col min="14582" max="14609" width="11.44140625" customWidth="1"/>
    <col min="14830" max="14830" width="1.33203125" customWidth="1"/>
    <col min="14831" max="14831" width="7.88671875" customWidth="1"/>
    <col min="14832" max="14832" width="8.33203125" customWidth="1"/>
    <col min="14833" max="14833" width="23.33203125" customWidth="1"/>
    <col min="14834" max="14834" width="21.33203125" customWidth="1"/>
    <col min="14835" max="14835" width="9.33203125" customWidth="1"/>
    <col min="14836" max="14836" width="8" bestFit="1" customWidth="1"/>
    <col min="14837" max="14837" width="15.88671875" customWidth="1"/>
    <col min="14838" max="14865" width="11.44140625" customWidth="1"/>
    <col min="15086" max="15086" width="1.33203125" customWidth="1"/>
    <col min="15087" max="15087" width="7.88671875" customWidth="1"/>
    <col min="15088" max="15088" width="8.33203125" customWidth="1"/>
    <col min="15089" max="15089" width="23.33203125" customWidth="1"/>
    <col min="15090" max="15090" width="21.33203125" customWidth="1"/>
    <col min="15091" max="15091" width="9.33203125" customWidth="1"/>
    <col min="15092" max="15092" width="8" bestFit="1" customWidth="1"/>
    <col min="15093" max="15093" width="15.88671875" customWidth="1"/>
    <col min="15094" max="15121" width="11.44140625" customWidth="1"/>
    <col min="15342" max="15342" width="1.33203125" customWidth="1"/>
    <col min="15343" max="15343" width="7.88671875" customWidth="1"/>
    <col min="15344" max="15344" width="8.33203125" customWidth="1"/>
    <col min="15345" max="15345" width="23.33203125" customWidth="1"/>
    <col min="15346" max="15346" width="21.33203125" customWidth="1"/>
    <col min="15347" max="15347" width="9.33203125" customWidth="1"/>
    <col min="15348" max="15348" width="8" bestFit="1" customWidth="1"/>
    <col min="15349" max="15349" width="15.88671875" customWidth="1"/>
    <col min="15350" max="15377" width="11.44140625" customWidth="1"/>
    <col min="15598" max="15598" width="1.33203125" customWidth="1"/>
    <col min="15599" max="15599" width="7.88671875" customWidth="1"/>
    <col min="15600" max="15600" width="8.33203125" customWidth="1"/>
    <col min="15601" max="15601" width="23.33203125" customWidth="1"/>
    <col min="15602" max="15602" width="21.33203125" customWidth="1"/>
    <col min="15603" max="15603" width="9.33203125" customWidth="1"/>
    <col min="15604" max="15604" width="8" bestFit="1" customWidth="1"/>
    <col min="15605" max="15605" width="15.88671875" customWidth="1"/>
    <col min="15606" max="15633" width="11.44140625" customWidth="1"/>
    <col min="15854" max="15854" width="1.33203125" customWidth="1"/>
    <col min="15855" max="15855" width="7.88671875" customWidth="1"/>
    <col min="15856" max="15856" width="8.33203125" customWidth="1"/>
    <col min="15857" max="15857" width="23.33203125" customWidth="1"/>
    <col min="15858" max="15858" width="21.33203125" customWidth="1"/>
    <col min="15859" max="15859" width="9.33203125" customWidth="1"/>
    <col min="15860" max="15860" width="8" bestFit="1" customWidth="1"/>
    <col min="15861" max="15861" width="15.88671875" customWidth="1"/>
    <col min="15862" max="15889" width="11.44140625" customWidth="1"/>
    <col min="16110" max="16110" width="1.33203125" customWidth="1"/>
    <col min="16111" max="16111" width="7.88671875" customWidth="1"/>
    <col min="16112" max="16112" width="8.33203125" customWidth="1"/>
    <col min="16113" max="16113" width="23.33203125" customWidth="1"/>
    <col min="16114" max="16114" width="21.33203125" customWidth="1"/>
    <col min="16115" max="16115" width="9.33203125" customWidth="1"/>
    <col min="16116" max="16116" width="8" bestFit="1" customWidth="1"/>
    <col min="16117" max="16117" width="15.88671875" customWidth="1"/>
    <col min="16118" max="16145" width="11.44140625" customWidth="1"/>
  </cols>
  <sheetData>
    <row r="1" spans="1:45" ht="27" customHeight="1" thickBot="1" x14ac:dyDescent="0.3">
      <c r="A1" s="135"/>
      <c r="B1" s="178"/>
      <c r="C1" s="179" t="s">
        <v>138</v>
      </c>
      <c r="D1" s="180"/>
      <c r="E1" s="181"/>
      <c r="F1" s="182"/>
      <c r="G1" s="182"/>
      <c r="H1" s="183"/>
      <c r="I1" s="1001"/>
      <c r="J1" s="1002"/>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L1" s="795"/>
      <c r="AM1" s="795"/>
      <c r="AQ1" s="1008"/>
      <c r="AR1" s="1008"/>
      <c r="AS1" s="1008"/>
    </row>
    <row r="2" spans="1:45" ht="27" customHeight="1" thickBot="1" x14ac:dyDescent="0.25">
      <c r="A2" s="187"/>
      <c r="B2" s="188"/>
      <c r="C2" s="276" t="s">
        <v>112</v>
      </c>
      <c r="D2" s="189" t="s">
        <v>139</v>
      </c>
      <c r="E2" s="849" t="s">
        <v>113</v>
      </c>
      <c r="F2" s="189" t="s">
        <v>140</v>
      </c>
      <c r="G2" s="189" t="s">
        <v>141</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90"/>
      <c r="AM2" s="690"/>
      <c r="AN2" s="690"/>
      <c r="AO2" s="690"/>
      <c r="AQ2" s="690"/>
      <c r="AR2" s="690"/>
      <c r="AS2" s="690"/>
    </row>
    <row r="3" spans="1:45" ht="27" customHeight="1" x14ac:dyDescent="0.2">
      <c r="A3" s="190"/>
      <c r="B3" s="848"/>
      <c r="C3" s="362" t="s">
        <v>142</v>
      </c>
      <c r="D3" s="855" t="s">
        <v>143</v>
      </c>
      <c r="E3" s="856" t="s">
        <v>124</v>
      </c>
      <c r="F3" s="857" t="s">
        <v>75</v>
      </c>
      <c r="G3" s="857">
        <v>2</v>
      </c>
      <c r="H3" s="349">
        <v>189.38668794568329</v>
      </c>
      <c r="I3" s="332">
        <v>189.38668794568329</v>
      </c>
      <c r="J3" s="332">
        <v>189.38668794568329</v>
      </c>
      <c r="K3" s="332">
        <v>189.38668794568329</v>
      </c>
      <c r="L3" s="858">
        <v>189.38668794568329</v>
      </c>
      <c r="M3" s="858">
        <v>189.38668794568329</v>
      </c>
      <c r="N3" s="858">
        <v>189.38668794568329</v>
      </c>
      <c r="O3" s="858">
        <v>189.38668794568329</v>
      </c>
      <c r="P3" s="858">
        <v>189.38668794568329</v>
      </c>
      <c r="Q3" s="858">
        <v>189.38668794568329</v>
      </c>
      <c r="R3" s="858">
        <v>189.38668794568329</v>
      </c>
      <c r="S3" s="858">
        <v>189.38668794568329</v>
      </c>
      <c r="T3" s="858">
        <v>189.38668794568329</v>
      </c>
      <c r="U3" s="858">
        <v>189.38668794568329</v>
      </c>
      <c r="V3" s="858">
        <v>189.38668794568329</v>
      </c>
      <c r="W3" s="858">
        <v>189.38668794568329</v>
      </c>
      <c r="X3" s="858">
        <v>189.38668794568329</v>
      </c>
      <c r="Y3" s="858">
        <v>189.38668794568329</v>
      </c>
      <c r="Z3" s="858">
        <v>189.38668794568329</v>
      </c>
      <c r="AA3" s="858">
        <v>189.38668794568329</v>
      </c>
      <c r="AB3" s="858">
        <v>189.38668794568329</v>
      </c>
      <c r="AC3" s="858">
        <v>189.38668794568329</v>
      </c>
      <c r="AD3" s="858">
        <v>189.38668794568329</v>
      </c>
      <c r="AE3" s="858">
        <v>189.38668794568329</v>
      </c>
      <c r="AF3" s="858">
        <v>189.38668794568329</v>
      </c>
      <c r="AG3" s="858">
        <v>189.38668794568329</v>
      </c>
      <c r="AH3" s="858">
        <v>189.38668794568329</v>
      </c>
      <c r="AI3" s="858">
        <v>189.38668794568329</v>
      </c>
      <c r="AJ3" s="859">
        <v>189.38668794568329</v>
      </c>
      <c r="AL3" s="693"/>
      <c r="AM3" s="694"/>
      <c r="AN3" s="695"/>
      <c r="AO3" s="796"/>
      <c r="AR3" s="797"/>
    </row>
    <row r="4" spans="1:45" ht="27" customHeight="1" x14ac:dyDescent="0.2">
      <c r="A4" s="191"/>
      <c r="B4" s="1003" t="s">
        <v>144</v>
      </c>
      <c r="C4" s="342" t="s">
        <v>145</v>
      </c>
      <c r="D4" s="309" t="s">
        <v>146</v>
      </c>
      <c r="E4" s="847" t="s">
        <v>147</v>
      </c>
      <c r="F4" s="308" t="s">
        <v>75</v>
      </c>
      <c r="G4" s="308">
        <v>2</v>
      </c>
      <c r="H4" s="329">
        <f t="shared" ref="H4:AJ4" si="0">SUM(H5:H6)</f>
        <v>0</v>
      </c>
      <c r="I4" s="331">
        <f t="shared" si="0"/>
        <v>0</v>
      </c>
      <c r="J4" s="331">
        <f t="shared" si="0"/>
        <v>0</v>
      </c>
      <c r="K4" s="331">
        <f t="shared" si="0"/>
        <v>0</v>
      </c>
      <c r="L4" s="330">
        <f t="shared" si="0"/>
        <v>0</v>
      </c>
      <c r="M4" s="330">
        <f t="shared" si="0"/>
        <v>0</v>
      </c>
      <c r="N4" s="330">
        <f t="shared" si="0"/>
        <v>0</v>
      </c>
      <c r="O4" s="330">
        <f t="shared" si="0"/>
        <v>0</v>
      </c>
      <c r="P4" s="330">
        <f t="shared" si="0"/>
        <v>0</v>
      </c>
      <c r="Q4" s="330">
        <f t="shared" si="0"/>
        <v>0</v>
      </c>
      <c r="R4" s="330">
        <f t="shared" si="0"/>
        <v>0</v>
      </c>
      <c r="S4" s="330">
        <f t="shared" si="0"/>
        <v>0</v>
      </c>
      <c r="T4" s="330">
        <f t="shared" si="0"/>
        <v>0</v>
      </c>
      <c r="U4" s="330">
        <f t="shared" si="0"/>
        <v>0</v>
      </c>
      <c r="V4" s="330">
        <f t="shared" si="0"/>
        <v>0</v>
      </c>
      <c r="W4" s="330">
        <f t="shared" si="0"/>
        <v>0</v>
      </c>
      <c r="X4" s="330">
        <f t="shared" si="0"/>
        <v>0</v>
      </c>
      <c r="Y4" s="330">
        <f t="shared" si="0"/>
        <v>0</v>
      </c>
      <c r="Z4" s="330">
        <f t="shared" si="0"/>
        <v>0</v>
      </c>
      <c r="AA4" s="330">
        <f t="shared" si="0"/>
        <v>0</v>
      </c>
      <c r="AB4" s="330">
        <f t="shared" si="0"/>
        <v>0</v>
      </c>
      <c r="AC4" s="330">
        <f t="shared" si="0"/>
        <v>0</v>
      </c>
      <c r="AD4" s="330">
        <f t="shared" si="0"/>
        <v>0</v>
      </c>
      <c r="AE4" s="330">
        <f t="shared" si="0"/>
        <v>0</v>
      </c>
      <c r="AF4" s="330">
        <f t="shared" si="0"/>
        <v>0</v>
      </c>
      <c r="AG4" s="330">
        <f t="shared" si="0"/>
        <v>0</v>
      </c>
      <c r="AH4" s="330">
        <f t="shared" si="0"/>
        <v>0</v>
      </c>
      <c r="AI4" s="330">
        <f t="shared" si="0"/>
        <v>0</v>
      </c>
      <c r="AJ4" s="339">
        <f t="shared" si="0"/>
        <v>0</v>
      </c>
      <c r="AL4" s="693"/>
      <c r="AM4" s="694"/>
      <c r="AO4" s="796"/>
      <c r="AR4" s="797"/>
    </row>
    <row r="5" spans="1:45" ht="27" customHeight="1" x14ac:dyDescent="0.2">
      <c r="A5" s="192"/>
      <c r="B5" s="1003"/>
      <c r="C5" s="282" t="s">
        <v>148</v>
      </c>
      <c r="D5" s="359" t="s">
        <v>149</v>
      </c>
      <c r="E5" s="327" t="s">
        <v>124</v>
      </c>
      <c r="F5" s="340" t="s">
        <v>75</v>
      </c>
      <c r="G5" s="340">
        <v>2</v>
      </c>
      <c r="H5" s="329">
        <v>0</v>
      </c>
      <c r="I5" s="331">
        <v>0</v>
      </c>
      <c r="J5" s="331">
        <v>0</v>
      </c>
      <c r="K5" s="331">
        <v>0</v>
      </c>
      <c r="L5" s="338">
        <v>0</v>
      </c>
      <c r="M5" s="338">
        <v>0</v>
      </c>
      <c r="N5" s="338">
        <v>0</v>
      </c>
      <c r="O5" s="338">
        <v>0</v>
      </c>
      <c r="P5" s="338">
        <v>0</v>
      </c>
      <c r="Q5" s="338">
        <v>0</v>
      </c>
      <c r="R5" s="338">
        <v>0</v>
      </c>
      <c r="S5" s="338">
        <v>0</v>
      </c>
      <c r="T5" s="338">
        <v>0</v>
      </c>
      <c r="U5" s="338">
        <v>0</v>
      </c>
      <c r="V5" s="338">
        <v>0</v>
      </c>
      <c r="W5" s="338">
        <v>0</v>
      </c>
      <c r="X5" s="338">
        <v>0</v>
      </c>
      <c r="Y5" s="338">
        <v>0</v>
      </c>
      <c r="Z5" s="338">
        <v>0</v>
      </c>
      <c r="AA5" s="338">
        <v>0</v>
      </c>
      <c r="AB5" s="338">
        <v>0</v>
      </c>
      <c r="AC5" s="338">
        <v>0</v>
      </c>
      <c r="AD5" s="338">
        <v>0</v>
      </c>
      <c r="AE5" s="338">
        <v>0</v>
      </c>
      <c r="AF5" s="338">
        <v>0</v>
      </c>
      <c r="AG5" s="338">
        <v>0</v>
      </c>
      <c r="AH5" s="338">
        <v>0</v>
      </c>
      <c r="AI5" s="338">
        <v>0</v>
      </c>
      <c r="AJ5" s="358">
        <v>0</v>
      </c>
      <c r="AL5" s="694"/>
      <c r="AM5" s="694"/>
    </row>
    <row r="6" spans="1:45" ht="27" customHeight="1" x14ac:dyDescent="0.2">
      <c r="A6" s="193"/>
      <c r="B6" s="1003"/>
      <c r="C6" s="282" t="s">
        <v>123</v>
      </c>
      <c r="D6" s="288" t="s">
        <v>123</v>
      </c>
      <c r="E6" s="288" t="s">
        <v>123</v>
      </c>
      <c r="F6" s="288" t="s">
        <v>123</v>
      </c>
      <c r="G6" s="288">
        <v>2</v>
      </c>
      <c r="H6" s="329"/>
      <c r="I6" s="331" t="s">
        <v>123</v>
      </c>
      <c r="J6" s="331" t="s">
        <v>123</v>
      </c>
      <c r="K6" s="331" t="s">
        <v>123</v>
      </c>
      <c r="L6" s="338"/>
      <c r="M6" s="338" t="s">
        <v>123</v>
      </c>
      <c r="N6" s="338" t="s">
        <v>123</v>
      </c>
      <c r="O6" s="338" t="s">
        <v>123</v>
      </c>
      <c r="P6" s="338" t="s">
        <v>123</v>
      </c>
      <c r="Q6" s="338" t="s">
        <v>123</v>
      </c>
      <c r="R6" s="338" t="s">
        <v>123</v>
      </c>
      <c r="S6" s="338" t="s">
        <v>123</v>
      </c>
      <c r="T6" s="338" t="s">
        <v>123</v>
      </c>
      <c r="U6" s="338" t="s">
        <v>123</v>
      </c>
      <c r="V6" s="338" t="s">
        <v>123</v>
      </c>
      <c r="W6" s="338" t="s">
        <v>123</v>
      </c>
      <c r="X6" s="338" t="s">
        <v>123</v>
      </c>
      <c r="Y6" s="338" t="s">
        <v>123</v>
      </c>
      <c r="Z6" s="338" t="s">
        <v>123</v>
      </c>
      <c r="AA6" s="338" t="s">
        <v>123</v>
      </c>
      <c r="AB6" s="338" t="s">
        <v>123</v>
      </c>
      <c r="AC6" s="338" t="s">
        <v>123</v>
      </c>
      <c r="AD6" s="338" t="s">
        <v>123</v>
      </c>
      <c r="AE6" s="338" t="s">
        <v>123</v>
      </c>
      <c r="AF6" s="338" t="s">
        <v>123</v>
      </c>
      <c r="AG6" s="338" t="s">
        <v>123</v>
      </c>
      <c r="AH6" s="338" t="s">
        <v>123</v>
      </c>
      <c r="AI6" s="338" t="s">
        <v>123</v>
      </c>
      <c r="AJ6" s="358" t="s">
        <v>123</v>
      </c>
      <c r="AL6" s="694"/>
      <c r="AM6" s="694"/>
    </row>
    <row r="7" spans="1:45" ht="44.25" customHeight="1" x14ac:dyDescent="0.2">
      <c r="A7" s="191"/>
      <c r="B7" s="1003"/>
      <c r="C7" s="342" t="s">
        <v>150</v>
      </c>
      <c r="D7" s="309" t="s">
        <v>151</v>
      </c>
      <c r="E7" s="845" t="s">
        <v>796</v>
      </c>
      <c r="F7" s="308" t="s">
        <v>75</v>
      </c>
      <c r="G7" s="308">
        <v>2</v>
      </c>
      <c r="H7" s="329">
        <v>0</v>
      </c>
      <c r="I7" s="331">
        <v>0</v>
      </c>
      <c r="J7" s="331">
        <v>0</v>
      </c>
      <c r="K7" s="331">
        <v>0</v>
      </c>
      <c r="L7" s="330">
        <v>0</v>
      </c>
      <c r="M7" s="330">
        <v>0</v>
      </c>
      <c r="N7" s="330">
        <v>0</v>
      </c>
      <c r="O7" s="330">
        <v>0</v>
      </c>
      <c r="P7" s="330">
        <v>0</v>
      </c>
      <c r="Q7" s="330">
        <v>0</v>
      </c>
      <c r="R7" s="330">
        <v>0</v>
      </c>
      <c r="S7" s="330">
        <v>0</v>
      </c>
      <c r="T7" s="330">
        <v>0</v>
      </c>
      <c r="U7" s="330">
        <v>0</v>
      </c>
      <c r="V7" s="330">
        <v>0</v>
      </c>
      <c r="W7" s="330">
        <v>0</v>
      </c>
      <c r="X7" s="330">
        <v>0</v>
      </c>
      <c r="Y7" s="330">
        <v>0</v>
      </c>
      <c r="Z7" s="330">
        <v>0</v>
      </c>
      <c r="AA7" s="330">
        <v>0</v>
      </c>
      <c r="AB7" s="330">
        <v>0</v>
      </c>
      <c r="AC7" s="330">
        <v>0</v>
      </c>
      <c r="AD7" s="330">
        <v>0</v>
      </c>
      <c r="AE7" s="330">
        <v>0</v>
      </c>
      <c r="AF7" s="330">
        <v>0</v>
      </c>
      <c r="AG7" s="330">
        <v>0</v>
      </c>
      <c r="AH7" s="330">
        <v>0</v>
      </c>
      <c r="AI7" s="330">
        <v>0</v>
      </c>
      <c r="AJ7" s="339">
        <v>0</v>
      </c>
      <c r="AL7" s="693"/>
      <c r="AM7" s="694"/>
      <c r="AN7" s="695"/>
      <c r="AO7" s="796"/>
      <c r="AR7" s="797"/>
    </row>
    <row r="8" spans="1:45" ht="93.75" customHeight="1" x14ac:dyDescent="0.2">
      <c r="A8" s="192"/>
      <c r="B8" s="1003"/>
      <c r="C8" s="282" t="s">
        <v>152</v>
      </c>
      <c r="D8" s="850" t="s">
        <v>793</v>
      </c>
      <c r="E8" s="846" t="s">
        <v>124</v>
      </c>
      <c r="F8" s="283" t="s">
        <v>75</v>
      </c>
      <c r="G8" s="283">
        <v>2</v>
      </c>
      <c r="H8" s="851">
        <f>'1. BL Licences'!H8</f>
        <v>22.259000778198242</v>
      </c>
      <c r="I8" s="852">
        <f>H8</f>
        <v>22.259000778198242</v>
      </c>
      <c r="J8" s="852">
        <f t="shared" ref="J8:K8" si="1">I8</f>
        <v>22.259000778198242</v>
      </c>
      <c r="K8" s="852">
        <f t="shared" si="1"/>
        <v>22.259000778198242</v>
      </c>
      <c r="L8" s="699">
        <f>K8</f>
        <v>22.259000778198242</v>
      </c>
      <c r="M8" s="699">
        <f t="shared" ref="M8:AJ8" si="2">L8</f>
        <v>22.259000778198242</v>
      </c>
      <c r="N8" s="699">
        <f t="shared" si="2"/>
        <v>22.259000778198242</v>
      </c>
      <c r="O8" s="699">
        <f t="shared" si="2"/>
        <v>22.259000778198242</v>
      </c>
      <c r="P8" s="699">
        <f t="shared" si="2"/>
        <v>22.259000778198242</v>
      </c>
      <c r="Q8" s="699">
        <f t="shared" si="2"/>
        <v>22.259000778198242</v>
      </c>
      <c r="R8" s="699">
        <f t="shared" si="2"/>
        <v>22.259000778198242</v>
      </c>
      <c r="S8" s="699">
        <f t="shared" si="2"/>
        <v>22.259000778198242</v>
      </c>
      <c r="T8" s="699">
        <f t="shared" si="2"/>
        <v>22.259000778198242</v>
      </c>
      <c r="U8" s="699">
        <f t="shared" si="2"/>
        <v>22.259000778198242</v>
      </c>
      <c r="V8" s="699">
        <f t="shared" si="2"/>
        <v>22.259000778198242</v>
      </c>
      <c r="W8" s="699">
        <f t="shared" si="2"/>
        <v>22.259000778198242</v>
      </c>
      <c r="X8" s="699">
        <f t="shared" si="2"/>
        <v>22.259000778198242</v>
      </c>
      <c r="Y8" s="699">
        <f t="shared" si="2"/>
        <v>22.259000778198242</v>
      </c>
      <c r="Z8" s="699">
        <f t="shared" si="2"/>
        <v>22.259000778198242</v>
      </c>
      <c r="AA8" s="699">
        <f t="shared" si="2"/>
        <v>22.259000778198242</v>
      </c>
      <c r="AB8" s="699">
        <f t="shared" si="2"/>
        <v>22.259000778198242</v>
      </c>
      <c r="AC8" s="699">
        <f t="shared" si="2"/>
        <v>22.259000778198242</v>
      </c>
      <c r="AD8" s="699">
        <f t="shared" si="2"/>
        <v>22.259000778198242</v>
      </c>
      <c r="AE8" s="699">
        <f t="shared" si="2"/>
        <v>22.259000778198242</v>
      </c>
      <c r="AF8" s="699">
        <f t="shared" si="2"/>
        <v>22.259000778198242</v>
      </c>
      <c r="AG8" s="699">
        <f t="shared" si="2"/>
        <v>22.259000778198242</v>
      </c>
      <c r="AH8" s="699">
        <f t="shared" si="2"/>
        <v>22.259000778198242</v>
      </c>
      <c r="AI8" s="699">
        <f t="shared" si="2"/>
        <v>22.259000778198242</v>
      </c>
      <c r="AJ8" s="860">
        <f t="shared" si="2"/>
        <v>22.259000778198242</v>
      </c>
      <c r="AL8" s="694"/>
      <c r="AM8" s="694"/>
      <c r="AR8" s="797"/>
    </row>
    <row r="9" spans="1:45" ht="46.5" customHeight="1" x14ac:dyDescent="0.2">
      <c r="A9" s="192"/>
      <c r="B9" s="1003"/>
      <c r="C9" s="282"/>
      <c r="D9" s="850" t="s">
        <v>789</v>
      </c>
      <c r="E9" s="846" t="s">
        <v>124</v>
      </c>
      <c r="F9" s="283" t="s">
        <v>75</v>
      </c>
      <c r="G9" s="283">
        <v>2</v>
      </c>
      <c r="H9" s="851">
        <f>'1. BL Licences'!H9</f>
        <v>0.74900001287460327</v>
      </c>
      <c r="I9" s="852">
        <f>H9</f>
        <v>0.74900001287460327</v>
      </c>
      <c r="J9" s="852">
        <f t="shared" ref="J9:K9" si="3">I9</f>
        <v>0.74900001287460327</v>
      </c>
      <c r="K9" s="852">
        <f t="shared" si="3"/>
        <v>0.74900001287460327</v>
      </c>
      <c r="L9" s="699">
        <f>K9</f>
        <v>0.74900001287460327</v>
      </c>
      <c r="M9" s="699">
        <f t="shared" ref="M9:AJ9" si="4">L9</f>
        <v>0.74900001287460327</v>
      </c>
      <c r="N9" s="699">
        <f t="shared" si="4"/>
        <v>0.74900001287460327</v>
      </c>
      <c r="O9" s="699">
        <f t="shared" si="4"/>
        <v>0.74900001287460327</v>
      </c>
      <c r="P9" s="699">
        <f t="shared" si="4"/>
        <v>0.74900001287460327</v>
      </c>
      <c r="Q9" s="699">
        <f t="shared" si="4"/>
        <v>0.74900001287460327</v>
      </c>
      <c r="R9" s="699">
        <f t="shared" si="4"/>
        <v>0.74900001287460327</v>
      </c>
      <c r="S9" s="699">
        <f t="shared" si="4"/>
        <v>0.74900001287460327</v>
      </c>
      <c r="T9" s="699">
        <f t="shared" si="4"/>
        <v>0.74900001287460327</v>
      </c>
      <c r="U9" s="699">
        <f t="shared" si="4"/>
        <v>0.74900001287460327</v>
      </c>
      <c r="V9" s="699">
        <f t="shared" si="4"/>
        <v>0.74900001287460327</v>
      </c>
      <c r="W9" s="699">
        <f t="shared" si="4"/>
        <v>0.74900001287460327</v>
      </c>
      <c r="X9" s="699">
        <f t="shared" si="4"/>
        <v>0.74900001287460327</v>
      </c>
      <c r="Y9" s="699">
        <f t="shared" si="4"/>
        <v>0.74900001287460327</v>
      </c>
      <c r="Z9" s="699">
        <f t="shared" si="4"/>
        <v>0.74900001287460327</v>
      </c>
      <c r="AA9" s="699">
        <f t="shared" si="4"/>
        <v>0.74900001287460327</v>
      </c>
      <c r="AB9" s="699">
        <f t="shared" si="4"/>
        <v>0.74900001287460327</v>
      </c>
      <c r="AC9" s="699">
        <f t="shared" si="4"/>
        <v>0.74900001287460327</v>
      </c>
      <c r="AD9" s="699">
        <f t="shared" si="4"/>
        <v>0.74900001287460327</v>
      </c>
      <c r="AE9" s="699">
        <f t="shared" si="4"/>
        <v>0.74900001287460327</v>
      </c>
      <c r="AF9" s="699">
        <f t="shared" si="4"/>
        <v>0.74900001287460327</v>
      </c>
      <c r="AG9" s="699">
        <f t="shared" si="4"/>
        <v>0.74900001287460327</v>
      </c>
      <c r="AH9" s="699">
        <f t="shared" si="4"/>
        <v>0.74900001287460327</v>
      </c>
      <c r="AI9" s="699">
        <f t="shared" si="4"/>
        <v>0.74900001287460327</v>
      </c>
      <c r="AJ9" s="860">
        <f t="shared" si="4"/>
        <v>0.74900001287460327</v>
      </c>
      <c r="AL9" s="694"/>
      <c r="AM9" s="694"/>
      <c r="AR9" s="797"/>
    </row>
    <row r="10" spans="1:45" ht="53.25" customHeight="1" x14ac:dyDescent="0.2">
      <c r="A10" s="192"/>
      <c r="B10" s="1003"/>
      <c r="C10" s="282"/>
      <c r="D10" s="850" t="s">
        <v>790</v>
      </c>
      <c r="E10" s="846" t="s">
        <v>124</v>
      </c>
      <c r="F10" s="283" t="s">
        <v>75</v>
      </c>
      <c r="G10" s="283">
        <v>2</v>
      </c>
      <c r="H10" s="851">
        <f>'1. BL Licences'!H10</f>
        <v>68.001998901367188</v>
      </c>
      <c r="I10" s="852">
        <f>H10</f>
        <v>68.001998901367188</v>
      </c>
      <c r="J10" s="852">
        <f t="shared" ref="J10:K10" si="5">I10</f>
        <v>68.001998901367188</v>
      </c>
      <c r="K10" s="852">
        <f t="shared" si="5"/>
        <v>68.001998901367188</v>
      </c>
      <c r="L10" s="699">
        <f>K10</f>
        <v>68.001998901367188</v>
      </c>
      <c r="M10" s="699">
        <f t="shared" ref="M10:AJ10" si="6">L10</f>
        <v>68.001998901367188</v>
      </c>
      <c r="N10" s="699">
        <f t="shared" si="6"/>
        <v>68.001998901367188</v>
      </c>
      <c r="O10" s="699">
        <f t="shared" si="6"/>
        <v>68.001998901367188</v>
      </c>
      <c r="P10" s="699">
        <f t="shared" si="6"/>
        <v>68.001998901367188</v>
      </c>
      <c r="Q10" s="699">
        <f t="shared" si="6"/>
        <v>68.001998901367188</v>
      </c>
      <c r="R10" s="699">
        <f t="shared" si="6"/>
        <v>68.001998901367188</v>
      </c>
      <c r="S10" s="699">
        <f t="shared" si="6"/>
        <v>68.001998901367188</v>
      </c>
      <c r="T10" s="699">
        <f t="shared" si="6"/>
        <v>68.001998901367188</v>
      </c>
      <c r="U10" s="699">
        <f t="shared" si="6"/>
        <v>68.001998901367188</v>
      </c>
      <c r="V10" s="699">
        <f t="shared" si="6"/>
        <v>68.001998901367188</v>
      </c>
      <c r="W10" s="699">
        <f t="shared" si="6"/>
        <v>68.001998901367188</v>
      </c>
      <c r="X10" s="699">
        <f t="shared" si="6"/>
        <v>68.001998901367188</v>
      </c>
      <c r="Y10" s="699">
        <f t="shared" si="6"/>
        <v>68.001998901367188</v>
      </c>
      <c r="Z10" s="699">
        <f t="shared" si="6"/>
        <v>68.001998901367188</v>
      </c>
      <c r="AA10" s="699">
        <f t="shared" si="6"/>
        <v>68.001998901367188</v>
      </c>
      <c r="AB10" s="699">
        <f t="shared" si="6"/>
        <v>68.001998901367188</v>
      </c>
      <c r="AC10" s="699">
        <f t="shared" si="6"/>
        <v>68.001998901367188</v>
      </c>
      <c r="AD10" s="699">
        <f t="shared" si="6"/>
        <v>68.001998901367188</v>
      </c>
      <c r="AE10" s="699">
        <f t="shared" si="6"/>
        <v>68.001998901367188</v>
      </c>
      <c r="AF10" s="699">
        <f t="shared" si="6"/>
        <v>68.001998901367188</v>
      </c>
      <c r="AG10" s="699">
        <f t="shared" si="6"/>
        <v>68.001998901367188</v>
      </c>
      <c r="AH10" s="699">
        <f t="shared" si="6"/>
        <v>68.001998901367188</v>
      </c>
      <c r="AI10" s="699">
        <f t="shared" si="6"/>
        <v>68.001998901367188</v>
      </c>
      <c r="AJ10" s="860">
        <f t="shared" si="6"/>
        <v>68.001998901367188</v>
      </c>
      <c r="AL10" s="694"/>
      <c r="AM10" s="694"/>
      <c r="AR10" s="797"/>
    </row>
    <row r="11" spans="1:45" ht="49.5" customHeight="1" x14ac:dyDescent="0.2">
      <c r="A11" s="194"/>
      <c r="B11" s="1003"/>
      <c r="C11" s="367" t="s">
        <v>123</v>
      </c>
      <c r="D11" s="850" t="s">
        <v>791</v>
      </c>
      <c r="E11" s="853" t="s">
        <v>124</v>
      </c>
      <c r="F11" s="283" t="s">
        <v>75</v>
      </c>
      <c r="G11" s="853">
        <v>2</v>
      </c>
      <c r="H11" s="851">
        <f>'1. BL Licences'!H11</f>
        <v>8.9709997177124023</v>
      </c>
      <c r="I11" s="852">
        <f>H11</f>
        <v>8.9709997177124023</v>
      </c>
      <c r="J11" s="852">
        <f t="shared" ref="J11:K11" si="7">I11</f>
        <v>8.9709997177124023</v>
      </c>
      <c r="K11" s="852">
        <f t="shared" si="7"/>
        <v>8.9709997177124023</v>
      </c>
      <c r="L11" s="699">
        <f>K11</f>
        <v>8.9709997177124023</v>
      </c>
      <c r="M11" s="699">
        <f t="shared" ref="M11:AJ11" si="8">L11</f>
        <v>8.9709997177124023</v>
      </c>
      <c r="N11" s="699">
        <f t="shared" si="8"/>
        <v>8.9709997177124023</v>
      </c>
      <c r="O11" s="699">
        <f t="shared" si="8"/>
        <v>8.9709997177124023</v>
      </c>
      <c r="P11" s="699">
        <f t="shared" si="8"/>
        <v>8.9709997177124023</v>
      </c>
      <c r="Q11" s="699">
        <f t="shared" si="8"/>
        <v>8.9709997177124023</v>
      </c>
      <c r="R11" s="699">
        <f t="shared" si="8"/>
        <v>8.9709997177124023</v>
      </c>
      <c r="S11" s="699">
        <f t="shared" si="8"/>
        <v>8.9709997177124023</v>
      </c>
      <c r="T11" s="699">
        <f t="shared" si="8"/>
        <v>8.9709997177124023</v>
      </c>
      <c r="U11" s="699">
        <f t="shared" si="8"/>
        <v>8.9709997177124023</v>
      </c>
      <c r="V11" s="699">
        <f t="shared" si="8"/>
        <v>8.9709997177124023</v>
      </c>
      <c r="W11" s="699">
        <f t="shared" si="8"/>
        <v>8.9709997177124023</v>
      </c>
      <c r="X11" s="699">
        <f t="shared" si="8"/>
        <v>8.9709997177124023</v>
      </c>
      <c r="Y11" s="699">
        <f t="shared" si="8"/>
        <v>8.9709997177124023</v>
      </c>
      <c r="Z11" s="699">
        <f t="shared" si="8"/>
        <v>8.9709997177124023</v>
      </c>
      <c r="AA11" s="699">
        <f t="shared" si="8"/>
        <v>8.9709997177124023</v>
      </c>
      <c r="AB11" s="699">
        <f t="shared" si="8"/>
        <v>8.9709997177124023</v>
      </c>
      <c r="AC11" s="699">
        <f t="shared" si="8"/>
        <v>8.9709997177124023</v>
      </c>
      <c r="AD11" s="699">
        <f t="shared" si="8"/>
        <v>8.9709997177124023</v>
      </c>
      <c r="AE11" s="699">
        <f t="shared" si="8"/>
        <v>8.9709997177124023</v>
      </c>
      <c r="AF11" s="699">
        <f t="shared" si="8"/>
        <v>8.9709997177124023</v>
      </c>
      <c r="AG11" s="699">
        <f t="shared" si="8"/>
        <v>8.9709997177124023</v>
      </c>
      <c r="AH11" s="699">
        <f t="shared" si="8"/>
        <v>8.9709997177124023</v>
      </c>
      <c r="AI11" s="699">
        <f t="shared" si="8"/>
        <v>8.9709997177124023</v>
      </c>
      <c r="AJ11" s="860">
        <f t="shared" si="8"/>
        <v>8.9709997177124023</v>
      </c>
      <c r="AL11" s="694"/>
      <c r="AM11" s="694"/>
      <c r="AR11" s="797"/>
    </row>
    <row r="12" spans="1:45" ht="27" customHeight="1" x14ac:dyDescent="0.2">
      <c r="A12" s="191"/>
      <c r="B12" s="1003"/>
      <c r="C12" s="342" t="s">
        <v>153</v>
      </c>
      <c r="D12" s="309" t="s">
        <v>154</v>
      </c>
      <c r="E12" s="847" t="s">
        <v>155</v>
      </c>
      <c r="F12" s="308" t="s">
        <v>75</v>
      </c>
      <c r="G12" s="308">
        <v>2</v>
      </c>
      <c r="H12" s="329">
        <f>SUM(H13:H15)</f>
        <v>0</v>
      </c>
      <c r="I12" s="331">
        <f t="shared" ref="I12:AJ12" si="9">SUM(I13:I15)</f>
        <v>0</v>
      </c>
      <c r="J12" s="331">
        <f t="shared" si="9"/>
        <v>0</v>
      </c>
      <c r="K12" s="331">
        <f t="shared" si="9"/>
        <v>0</v>
      </c>
      <c r="L12" s="330">
        <f t="shared" si="9"/>
        <v>0</v>
      </c>
      <c r="M12" s="330">
        <f t="shared" si="9"/>
        <v>0</v>
      </c>
      <c r="N12" s="330">
        <f t="shared" si="9"/>
        <v>0</v>
      </c>
      <c r="O12" s="330">
        <f t="shared" si="9"/>
        <v>0</v>
      </c>
      <c r="P12" s="330">
        <f t="shared" si="9"/>
        <v>0</v>
      </c>
      <c r="Q12" s="330">
        <f t="shared" si="9"/>
        <v>0</v>
      </c>
      <c r="R12" s="330">
        <f t="shared" si="9"/>
        <v>0</v>
      </c>
      <c r="S12" s="330">
        <f t="shared" si="9"/>
        <v>0</v>
      </c>
      <c r="T12" s="330">
        <f t="shared" si="9"/>
        <v>0</v>
      </c>
      <c r="U12" s="330">
        <f t="shared" si="9"/>
        <v>0</v>
      </c>
      <c r="V12" s="330">
        <f t="shared" si="9"/>
        <v>0</v>
      </c>
      <c r="W12" s="330">
        <f t="shared" si="9"/>
        <v>0</v>
      </c>
      <c r="X12" s="330">
        <f t="shared" si="9"/>
        <v>0</v>
      </c>
      <c r="Y12" s="330">
        <f t="shared" si="9"/>
        <v>0</v>
      </c>
      <c r="Z12" s="330">
        <f t="shared" si="9"/>
        <v>0</v>
      </c>
      <c r="AA12" s="330">
        <f t="shared" si="9"/>
        <v>0</v>
      </c>
      <c r="AB12" s="330">
        <f t="shared" si="9"/>
        <v>0</v>
      </c>
      <c r="AC12" s="330">
        <f t="shared" si="9"/>
        <v>0</v>
      </c>
      <c r="AD12" s="330">
        <f t="shared" si="9"/>
        <v>0</v>
      </c>
      <c r="AE12" s="330">
        <f t="shared" si="9"/>
        <v>0</v>
      </c>
      <c r="AF12" s="330">
        <f t="shared" si="9"/>
        <v>0</v>
      </c>
      <c r="AG12" s="330">
        <f t="shared" si="9"/>
        <v>0</v>
      </c>
      <c r="AH12" s="330">
        <f t="shared" si="9"/>
        <v>0</v>
      </c>
      <c r="AI12" s="330">
        <f t="shared" si="9"/>
        <v>0</v>
      </c>
      <c r="AJ12" s="339">
        <f t="shared" si="9"/>
        <v>0</v>
      </c>
      <c r="AL12" s="693"/>
      <c r="AM12" s="694"/>
      <c r="AO12" s="796"/>
      <c r="AR12" s="797"/>
    </row>
    <row r="13" spans="1:45" ht="27" customHeight="1" x14ac:dyDescent="0.2">
      <c r="A13" s="194"/>
      <c r="B13" s="1003"/>
      <c r="C13" s="367" t="s">
        <v>156</v>
      </c>
      <c r="D13" s="854" t="s">
        <v>832</v>
      </c>
      <c r="E13" s="327" t="s">
        <v>124</v>
      </c>
      <c r="F13" s="340" t="s">
        <v>75</v>
      </c>
      <c r="G13" s="340">
        <v>2</v>
      </c>
      <c r="H13" s="329">
        <v>0</v>
      </c>
      <c r="I13" s="331">
        <v>0</v>
      </c>
      <c r="J13" s="331">
        <v>0</v>
      </c>
      <c r="K13" s="331">
        <v>0</v>
      </c>
      <c r="L13" s="338">
        <v>0</v>
      </c>
      <c r="M13" s="338">
        <v>0</v>
      </c>
      <c r="N13" s="338">
        <v>0</v>
      </c>
      <c r="O13" s="338">
        <v>0</v>
      </c>
      <c r="P13" s="338">
        <v>0</v>
      </c>
      <c r="Q13" s="338">
        <v>0</v>
      </c>
      <c r="R13" s="338">
        <v>0</v>
      </c>
      <c r="S13" s="338">
        <v>0</v>
      </c>
      <c r="T13" s="338">
        <v>0</v>
      </c>
      <c r="U13" s="338">
        <v>0</v>
      </c>
      <c r="V13" s="338">
        <v>0</v>
      </c>
      <c r="W13" s="338">
        <v>0</v>
      </c>
      <c r="X13" s="338">
        <v>0</v>
      </c>
      <c r="Y13" s="338">
        <v>0</v>
      </c>
      <c r="Z13" s="338">
        <v>0</v>
      </c>
      <c r="AA13" s="338">
        <v>0</v>
      </c>
      <c r="AB13" s="338">
        <v>0</v>
      </c>
      <c r="AC13" s="338">
        <v>0</v>
      </c>
      <c r="AD13" s="338">
        <v>0</v>
      </c>
      <c r="AE13" s="338">
        <v>0</v>
      </c>
      <c r="AF13" s="338">
        <v>0</v>
      </c>
      <c r="AG13" s="338">
        <v>0</v>
      </c>
      <c r="AH13" s="338">
        <v>0</v>
      </c>
      <c r="AI13" s="338">
        <v>0</v>
      </c>
      <c r="AJ13" s="358">
        <v>0</v>
      </c>
      <c r="AL13" s="694"/>
      <c r="AM13" s="694"/>
    </row>
    <row r="14" spans="1:45" ht="27" customHeight="1" x14ac:dyDescent="0.2">
      <c r="A14" s="192"/>
      <c r="B14" s="1003"/>
      <c r="C14" s="282" t="s">
        <v>157</v>
      </c>
      <c r="D14" s="368" t="s">
        <v>158</v>
      </c>
      <c r="E14" s="327" t="s">
        <v>124</v>
      </c>
      <c r="F14" s="340" t="s">
        <v>75</v>
      </c>
      <c r="G14" s="340">
        <v>2</v>
      </c>
      <c r="H14" s="329">
        <v>0</v>
      </c>
      <c r="I14" s="331">
        <v>0</v>
      </c>
      <c r="J14" s="331">
        <v>0</v>
      </c>
      <c r="K14" s="331">
        <v>0</v>
      </c>
      <c r="L14" s="338">
        <v>0</v>
      </c>
      <c r="M14" s="338">
        <v>0</v>
      </c>
      <c r="N14" s="338">
        <v>0</v>
      </c>
      <c r="O14" s="338">
        <v>0</v>
      </c>
      <c r="P14" s="338">
        <v>0</v>
      </c>
      <c r="Q14" s="338">
        <v>0</v>
      </c>
      <c r="R14" s="338">
        <v>0</v>
      </c>
      <c r="S14" s="338">
        <v>0</v>
      </c>
      <c r="T14" s="338">
        <v>0</v>
      </c>
      <c r="U14" s="338">
        <v>0</v>
      </c>
      <c r="V14" s="338">
        <v>0</v>
      </c>
      <c r="W14" s="338">
        <v>0</v>
      </c>
      <c r="X14" s="338">
        <v>0</v>
      </c>
      <c r="Y14" s="338">
        <v>0</v>
      </c>
      <c r="Z14" s="338">
        <v>0</v>
      </c>
      <c r="AA14" s="338">
        <v>0</v>
      </c>
      <c r="AB14" s="338">
        <v>0</v>
      </c>
      <c r="AC14" s="338">
        <v>0</v>
      </c>
      <c r="AD14" s="338">
        <v>0</v>
      </c>
      <c r="AE14" s="338">
        <v>0</v>
      </c>
      <c r="AF14" s="338">
        <v>0</v>
      </c>
      <c r="AG14" s="338">
        <v>0</v>
      </c>
      <c r="AH14" s="338">
        <v>0</v>
      </c>
      <c r="AI14" s="338">
        <v>0</v>
      </c>
      <c r="AJ14" s="358">
        <v>0</v>
      </c>
      <c r="AL14" s="694"/>
      <c r="AM14" s="694"/>
    </row>
    <row r="15" spans="1:45" ht="27" customHeight="1" x14ac:dyDescent="0.2">
      <c r="A15" s="193"/>
      <c r="B15" s="1003"/>
      <c r="C15" s="282" t="s">
        <v>123</v>
      </c>
      <c r="D15" s="333"/>
      <c r="E15" s="327" t="s">
        <v>123</v>
      </c>
      <c r="F15" s="288" t="s">
        <v>123</v>
      </c>
      <c r="G15" s="288">
        <v>2</v>
      </c>
      <c r="H15" s="329" t="s">
        <v>123</v>
      </c>
      <c r="I15" s="331" t="s">
        <v>123</v>
      </c>
      <c r="J15" s="331" t="s">
        <v>123</v>
      </c>
      <c r="K15" s="331" t="s">
        <v>123</v>
      </c>
      <c r="L15" s="338" t="s">
        <v>123</v>
      </c>
      <c r="M15" s="338" t="s">
        <v>123</v>
      </c>
      <c r="N15" s="338" t="s">
        <v>123</v>
      </c>
      <c r="O15" s="338" t="s">
        <v>123</v>
      </c>
      <c r="P15" s="338" t="s">
        <v>123</v>
      </c>
      <c r="Q15" s="338" t="s">
        <v>123</v>
      </c>
      <c r="R15" s="338" t="s">
        <v>123</v>
      </c>
      <c r="S15" s="338" t="s">
        <v>123</v>
      </c>
      <c r="T15" s="338" t="s">
        <v>123</v>
      </c>
      <c r="U15" s="338" t="s">
        <v>123</v>
      </c>
      <c r="V15" s="338" t="s">
        <v>123</v>
      </c>
      <c r="W15" s="338" t="s">
        <v>123</v>
      </c>
      <c r="X15" s="338" t="s">
        <v>123</v>
      </c>
      <c r="Y15" s="338" t="s">
        <v>123</v>
      </c>
      <c r="Z15" s="338" t="s">
        <v>123</v>
      </c>
      <c r="AA15" s="338" t="s">
        <v>123</v>
      </c>
      <c r="AB15" s="338" t="s">
        <v>123</v>
      </c>
      <c r="AC15" s="338" t="s">
        <v>123</v>
      </c>
      <c r="AD15" s="338" t="s">
        <v>123</v>
      </c>
      <c r="AE15" s="338" t="s">
        <v>123</v>
      </c>
      <c r="AF15" s="338" t="s">
        <v>123</v>
      </c>
      <c r="AG15" s="338" t="s">
        <v>123</v>
      </c>
      <c r="AH15" s="338" t="s">
        <v>123</v>
      </c>
      <c r="AI15" s="338" t="s">
        <v>123</v>
      </c>
      <c r="AJ15" s="358" t="s">
        <v>123</v>
      </c>
      <c r="AL15" s="694"/>
      <c r="AM15" s="694"/>
    </row>
    <row r="16" spans="1:45" ht="40.5" customHeight="1" x14ac:dyDescent="0.2">
      <c r="A16" s="152"/>
      <c r="B16" s="1003"/>
      <c r="C16" s="280" t="s">
        <v>159</v>
      </c>
      <c r="D16" s="309" t="s">
        <v>160</v>
      </c>
      <c r="E16" s="845" t="s">
        <v>796</v>
      </c>
      <c r="F16" s="308" t="s">
        <v>75</v>
      </c>
      <c r="G16" s="308">
        <v>2</v>
      </c>
      <c r="H16" s="329">
        <v>0</v>
      </c>
      <c r="I16" s="331">
        <v>0</v>
      </c>
      <c r="J16" s="331">
        <v>0</v>
      </c>
      <c r="K16" s="331">
        <v>0</v>
      </c>
      <c r="L16" s="330">
        <v>0</v>
      </c>
      <c r="M16" s="330">
        <v>0</v>
      </c>
      <c r="N16" s="330">
        <v>0</v>
      </c>
      <c r="O16" s="330">
        <v>0</v>
      </c>
      <c r="P16" s="330">
        <v>0</v>
      </c>
      <c r="Q16" s="330">
        <v>0</v>
      </c>
      <c r="R16" s="330">
        <v>0</v>
      </c>
      <c r="S16" s="330">
        <v>0</v>
      </c>
      <c r="T16" s="330">
        <v>0</v>
      </c>
      <c r="U16" s="330">
        <v>0</v>
      </c>
      <c r="V16" s="330">
        <v>0</v>
      </c>
      <c r="W16" s="330">
        <v>0</v>
      </c>
      <c r="X16" s="330">
        <v>0</v>
      </c>
      <c r="Y16" s="330">
        <v>0</v>
      </c>
      <c r="Z16" s="330">
        <v>0</v>
      </c>
      <c r="AA16" s="330">
        <v>0</v>
      </c>
      <c r="AB16" s="330">
        <v>0</v>
      </c>
      <c r="AC16" s="330">
        <v>0</v>
      </c>
      <c r="AD16" s="330">
        <v>0</v>
      </c>
      <c r="AE16" s="330">
        <v>0</v>
      </c>
      <c r="AF16" s="330">
        <v>0</v>
      </c>
      <c r="AG16" s="330">
        <v>0</v>
      </c>
      <c r="AH16" s="330">
        <v>0</v>
      </c>
      <c r="AI16" s="330">
        <v>0</v>
      </c>
      <c r="AJ16" s="339">
        <v>0</v>
      </c>
      <c r="AL16" s="693"/>
      <c r="AM16" s="694"/>
      <c r="AN16" s="695"/>
      <c r="AO16" s="796"/>
      <c r="AR16" s="797"/>
    </row>
    <row r="17" spans="1:45" ht="97.5" customHeight="1" x14ac:dyDescent="0.2">
      <c r="A17" s="192"/>
      <c r="B17" s="1003"/>
      <c r="C17" s="282" t="s">
        <v>161</v>
      </c>
      <c r="D17" s="698" t="s">
        <v>794</v>
      </c>
      <c r="E17" s="846" t="s">
        <v>124</v>
      </c>
      <c r="F17" s="283" t="s">
        <v>75</v>
      </c>
      <c r="G17" s="283">
        <v>2</v>
      </c>
      <c r="H17" s="851">
        <f>-'1. BL Licences'!H12</f>
        <v>2.2929999828338601</v>
      </c>
      <c r="I17" s="852">
        <f>H17</f>
        <v>2.2929999828338601</v>
      </c>
      <c r="J17" s="852">
        <f t="shared" ref="J17:K19" si="10">I17</f>
        <v>2.2929999828338601</v>
      </c>
      <c r="K17" s="852">
        <f t="shared" si="10"/>
        <v>2.2929999828338601</v>
      </c>
      <c r="L17" s="699">
        <f>K17</f>
        <v>2.2929999828338601</v>
      </c>
      <c r="M17" s="699">
        <f t="shared" ref="M17:AJ19" si="11">L17</f>
        <v>2.2929999828338601</v>
      </c>
      <c r="N17" s="699">
        <f t="shared" si="11"/>
        <v>2.2929999828338601</v>
      </c>
      <c r="O17" s="699">
        <f t="shared" si="11"/>
        <v>2.2929999828338601</v>
      </c>
      <c r="P17" s="699">
        <f t="shared" si="11"/>
        <v>2.2929999828338601</v>
      </c>
      <c r="Q17" s="699">
        <f t="shared" si="11"/>
        <v>2.2929999828338601</v>
      </c>
      <c r="R17" s="699">
        <f t="shared" si="11"/>
        <v>2.2929999828338601</v>
      </c>
      <c r="S17" s="699">
        <f t="shared" si="11"/>
        <v>2.2929999828338601</v>
      </c>
      <c r="T17" s="699">
        <f t="shared" si="11"/>
        <v>2.2929999828338601</v>
      </c>
      <c r="U17" s="699">
        <f t="shared" si="11"/>
        <v>2.2929999828338601</v>
      </c>
      <c r="V17" s="699">
        <f t="shared" si="11"/>
        <v>2.2929999828338601</v>
      </c>
      <c r="W17" s="699">
        <f t="shared" si="11"/>
        <v>2.2929999828338601</v>
      </c>
      <c r="X17" s="699">
        <f t="shared" si="11"/>
        <v>2.2929999828338601</v>
      </c>
      <c r="Y17" s="699">
        <f t="shared" si="11"/>
        <v>2.2929999828338601</v>
      </c>
      <c r="Z17" s="699">
        <f t="shared" si="11"/>
        <v>2.2929999828338601</v>
      </c>
      <c r="AA17" s="699">
        <f t="shared" si="11"/>
        <v>2.2929999828338601</v>
      </c>
      <c r="AB17" s="699">
        <f t="shared" si="11"/>
        <v>2.2929999828338601</v>
      </c>
      <c r="AC17" s="699">
        <f t="shared" si="11"/>
        <v>2.2929999828338601</v>
      </c>
      <c r="AD17" s="699">
        <f t="shared" si="11"/>
        <v>2.2929999828338601</v>
      </c>
      <c r="AE17" s="699">
        <f t="shared" si="11"/>
        <v>2.2929999828338601</v>
      </c>
      <c r="AF17" s="699">
        <f t="shared" si="11"/>
        <v>2.2929999828338601</v>
      </c>
      <c r="AG17" s="699">
        <f t="shared" si="11"/>
        <v>2.2929999828338601</v>
      </c>
      <c r="AH17" s="699">
        <f t="shared" si="11"/>
        <v>2.2929999828338601</v>
      </c>
      <c r="AI17" s="699">
        <f t="shared" si="11"/>
        <v>2.2929999828338601</v>
      </c>
      <c r="AJ17" s="860">
        <f t="shared" si="11"/>
        <v>2.2929999828338601</v>
      </c>
      <c r="AL17" s="694"/>
      <c r="AM17" s="694"/>
      <c r="AR17" s="797"/>
    </row>
    <row r="18" spans="1:45" ht="97.5" customHeight="1" x14ac:dyDescent="0.2">
      <c r="A18" s="192"/>
      <c r="B18" s="1003"/>
      <c r="C18" s="282" t="s">
        <v>123</v>
      </c>
      <c r="D18" s="850" t="s">
        <v>792</v>
      </c>
      <c r="E18" s="846" t="s">
        <v>124</v>
      </c>
      <c r="F18" s="283" t="s">
        <v>75</v>
      </c>
      <c r="G18" s="283">
        <v>2</v>
      </c>
      <c r="H18" s="851">
        <f>-'1. BL Licences'!H13</f>
        <v>13.718999862670801</v>
      </c>
      <c r="I18" s="852">
        <f>H18</f>
        <v>13.718999862670801</v>
      </c>
      <c r="J18" s="852">
        <f t="shared" si="10"/>
        <v>13.718999862670801</v>
      </c>
      <c r="K18" s="852">
        <f t="shared" si="10"/>
        <v>13.718999862670801</v>
      </c>
      <c r="L18" s="699">
        <f t="shared" ref="L18" si="12">K18</f>
        <v>13.718999862670801</v>
      </c>
      <c r="M18" s="699">
        <f t="shared" si="11"/>
        <v>13.718999862670801</v>
      </c>
      <c r="N18" s="699">
        <f t="shared" si="11"/>
        <v>13.718999862670801</v>
      </c>
      <c r="O18" s="699">
        <f t="shared" si="11"/>
        <v>13.718999862670801</v>
      </c>
      <c r="P18" s="699">
        <f t="shared" si="11"/>
        <v>13.718999862670801</v>
      </c>
      <c r="Q18" s="699">
        <f t="shared" si="11"/>
        <v>13.718999862670801</v>
      </c>
      <c r="R18" s="699">
        <f t="shared" si="11"/>
        <v>13.718999862670801</v>
      </c>
      <c r="S18" s="699">
        <f t="shared" si="11"/>
        <v>13.718999862670801</v>
      </c>
      <c r="T18" s="699">
        <f t="shared" si="11"/>
        <v>13.718999862670801</v>
      </c>
      <c r="U18" s="699">
        <f t="shared" si="11"/>
        <v>13.718999862670801</v>
      </c>
      <c r="V18" s="699">
        <f t="shared" si="11"/>
        <v>13.718999862670801</v>
      </c>
      <c r="W18" s="699">
        <f t="shared" si="11"/>
        <v>13.718999862670801</v>
      </c>
      <c r="X18" s="699">
        <f t="shared" si="11"/>
        <v>13.718999862670801</v>
      </c>
      <c r="Y18" s="699">
        <f t="shared" si="11"/>
        <v>13.718999862670801</v>
      </c>
      <c r="Z18" s="699">
        <f t="shared" si="11"/>
        <v>13.718999862670801</v>
      </c>
      <c r="AA18" s="699">
        <f t="shared" si="11"/>
        <v>13.718999862670801</v>
      </c>
      <c r="AB18" s="699">
        <f t="shared" si="11"/>
        <v>13.718999862670801</v>
      </c>
      <c r="AC18" s="699">
        <f t="shared" si="11"/>
        <v>13.718999862670801</v>
      </c>
      <c r="AD18" s="699">
        <f t="shared" si="11"/>
        <v>13.718999862670801</v>
      </c>
      <c r="AE18" s="699">
        <f t="shared" si="11"/>
        <v>13.718999862670801</v>
      </c>
      <c r="AF18" s="699">
        <f t="shared" si="11"/>
        <v>13.718999862670801</v>
      </c>
      <c r="AG18" s="699">
        <f t="shared" si="11"/>
        <v>13.718999862670801</v>
      </c>
      <c r="AH18" s="699">
        <f t="shared" si="11"/>
        <v>13.718999862670801</v>
      </c>
      <c r="AI18" s="699">
        <f t="shared" si="11"/>
        <v>13.718999862670801</v>
      </c>
      <c r="AJ18" s="860">
        <f t="shared" si="11"/>
        <v>13.718999862670801</v>
      </c>
      <c r="AL18" s="694"/>
      <c r="AM18" s="694"/>
      <c r="AR18" s="797"/>
      <c r="AS18" s="796"/>
    </row>
    <row r="19" spans="1:45" ht="91.5" customHeight="1" x14ac:dyDescent="0.2">
      <c r="A19" s="193"/>
      <c r="B19" s="1003"/>
      <c r="C19" s="282" t="s">
        <v>123</v>
      </c>
      <c r="D19" s="698" t="s">
        <v>795</v>
      </c>
      <c r="E19" s="846" t="s">
        <v>124</v>
      </c>
      <c r="F19" s="283" t="s">
        <v>75</v>
      </c>
      <c r="G19" s="283">
        <v>2</v>
      </c>
      <c r="H19" s="851">
        <f>-'1. BL Licences'!H14</f>
        <v>4.8449997901916504</v>
      </c>
      <c r="I19" s="852">
        <f>H19</f>
        <v>4.8449997901916504</v>
      </c>
      <c r="J19" s="852">
        <f t="shared" si="10"/>
        <v>4.8449997901916504</v>
      </c>
      <c r="K19" s="852">
        <f t="shared" si="10"/>
        <v>4.8449997901916504</v>
      </c>
      <c r="L19" s="699">
        <f t="shared" ref="L19" si="13">K19</f>
        <v>4.8449997901916504</v>
      </c>
      <c r="M19" s="699">
        <f t="shared" si="11"/>
        <v>4.8449997901916504</v>
      </c>
      <c r="N19" s="699">
        <f t="shared" si="11"/>
        <v>4.8449997901916504</v>
      </c>
      <c r="O19" s="699">
        <f t="shared" si="11"/>
        <v>4.8449997901916504</v>
      </c>
      <c r="P19" s="699">
        <f t="shared" si="11"/>
        <v>4.8449997901916504</v>
      </c>
      <c r="Q19" s="699">
        <f t="shared" si="11"/>
        <v>4.8449997901916504</v>
      </c>
      <c r="R19" s="699">
        <f t="shared" si="11"/>
        <v>4.8449997901916504</v>
      </c>
      <c r="S19" s="699">
        <f t="shared" si="11"/>
        <v>4.8449997901916504</v>
      </c>
      <c r="T19" s="699">
        <f t="shared" si="11"/>
        <v>4.8449997901916504</v>
      </c>
      <c r="U19" s="699">
        <f t="shared" si="11"/>
        <v>4.8449997901916504</v>
      </c>
      <c r="V19" s="699">
        <f t="shared" si="11"/>
        <v>4.8449997901916504</v>
      </c>
      <c r="W19" s="699">
        <f t="shared" si="11"/>
        <v>4.8449997901916504</v>
      </c>
      <c r="X19" s="699">
        <f t="shared" si="11"/>
        <v>4.8449997901916504</v>
      </c>
      <c r="Y19" s="699">
        <f t="shared" si="11"/>
        <v>4.8449997901916504</v>
      </c>
      <c r="Z19" s="699">
        <f t="shared" si="11"/>
        <v>4.8449997901916504</v>
      </c>
      <c r="AA19" s="699">
        <f t="shared" si="11"/>
        <v>4.8449997901916504</v>
      </c>
      <c r="AB19" s="699">
        <f t="shared" si="11"/>
        <v>4.8449997901916504</v>
      </c>
      <c r="AC19" s="699">
        <f t="shared" si="11"/>
        <v>4.8449997901916504</v>
      </c>
      <c r="AD19" s="699">
        <f t="shared" si="11"/>
        <v>4.8449997901916504</v>
      </c>
      <c r="AE19" s="699">
        <f t="shared" si="11"/>
        <v>4.8449997901916504</v>
      </c>
      <c r="AF19" s="699">
        <f t="shared" si="11"/>
        <v>4.8449997901916504</v>
      </c>
      <c r="AG19" s="699">
        <f t="shared" si="11"/>
        <v>4.8449997901916504</v>
      </c>
      <c r="AH19" s="699">
        <f t="shared" si="11"/>
        <v>4.8449997901916504</v>
      </c>
      <c r="AI19" s="699">
        <f t="shared" si="11"/>
        <v>4.8449997901916504</v>
      </c>
      <c r="AJ19" s="860">
        <f t="shared" si="11"/>
        <v>4.8449997901916504</v>
      </c>
      <c r="AL19" s="694"/>
      <c r="AM19" s="694"/>
      <c r="AR19" s="797"/>
      <c r="AS19" s="796"/>
    </row>
    <row r="20" spans="1:45" ht="27" customHeight="1" thickBot="1" x14ac:dyDescent="0.25">
      <c r="A20" s="152"/>
      <c r="B20" s="1004"/>
      <c r="C20" s="861" t="s">
        <v>162</v>
      </c>
      <c r="D20" s="862" t="s">
        <v>163</v>
      </c>
      <c r="E20" s="863" t="s">
        <v>164</v>
      </c>
      <c r="F20" s="864" t="s">
        <v>75</v>
      </c>
      <c r="G20" s="864">
        <v>2</v>
      </c>
      <c r="H20" s="360">
        <f>SUM('1. BL Licences'!H4,'1. BL Licences'!H15,'1. BL Licences'!H40,'1. BL Licences'!H44)</f>
        <v>255.97799652814831</v>
      </c>
      <c r="I20" s="361">
        <f>H20</f>
        <v>255.97799652814831</v>
      </c>
      <c r="J20" s="361">
        <f>I20</f>
        <v>255.97799652814831</v>
      </c>
      <c r="K20" s="361">
        <f>J20</f>
        <v>255.97799652814831</v>
      </c>
      <c r="L20" s="375">
        <f>$H$20</f>
        <v>255.97799652814831</v>
      </c>
      <c r="M20" s="375">
        <f>$H$20</f>
        <v>255.97799652814831</v>
      </c>
      <c r="N20" s="375">
        <f>$H$20</f>
        <v>255.97799652814831</v>
      </c>
      <c r="O20" s="375">
        <f t="shared" ref="O20:AJ20" si="14">$H$20</f>
        <v>255.97799652814831</v>
      </c>
      <c r="P20" s="375">
        <f t="shared" si="14"/>
        <v>255.97799652814831</v>
      </c>
      <c r="Q20" s="375">
        <f t="shared" si="14"/>
        <v>255.97799652814831</v>
      </c>
      <c r="R20" s="375">
        <f t="shared" si="14"/>
        <v>255.97799652814831</v>
      </c>
      <c r="S20" s="375">
        <f t="shared" si="14"/>
        <v>255.97799652814831</v>
      </c>
      <c r="T20" s="375">
        <f t="shared" si="14"/>
        <v>255.97799652814831</v>
      </c>
      <c r="U20" s="375">
        <f t="shared" si="14"/>
        <v>255.97799652814831</v>
      </c>
      <c r="V20" s="375">
        <f t="shared" si="14"/>
        <v>255.97799652814831</v>
      </c>
      <c r="W20" s="375">
        <f t="shared" si="14"/>
        <v>255.97799652814831</v>
      </c>
      <c r="X20" s="375">
        <f t="shared" si="14"/>
        <v>255.97799652814831</v>
      </c>
      <c r="Y20" s="375">
        <f t="shared" si="14"/>
        <v>255.97799652814831</v>
      </c>
      <c r="Z20" s="375">
        <f t="shared" si="14"/>
        <v>255.97799652814831</v>
      </c>
      <c r="AA20" s="375">
        <f t="shared" si="14"/>
        <v>255.97799652814831</v>
      </c>
      <c r="AB20" s="375">
        <f t="shared" si="14"/>
        <v>255.97799652814831</v>
      </c>
      <c r="AC20" s="375">
        <f t="shared" si="14"/>
        <v>255.97799652814831</v>
      </c>
      <c r="AD20" s="375">
        <f t="shared" si="14"/>
        <v>255.97799652814831</v>
      </c>
      <c r="AE20" s="375">
        <f t="shared" si="14"/>
        <v>255.97799652814831</v>
      </c>
      <c r="AF20" s="375">
        <f t="shared" si="14"/>
        <v>255.97799652814831</v>
      </c>
      <c r="AG20" s="375">
        <f t="shared" si="14"/>
        <v>255.97799652814831</v>
      </c>
      <c r="AH20" s="375">
        <f t="shared" si="14"/>
        <v>255.97799652814831</v>
      </c>
      <c r="AI20" s="375">
        <f t="shared" si="14"/>
        <v>255.97799652814831</v>
      </c>
      <c r="AJ20" s="865">
        <f t="shared" si="14"/>
        <v>255.97799652814831</v>
      </c>
      <c r="AL20" s="693"/>
      <c r="AM20" s="694"/>
      <c r="AO20" s="796"/>
      <c r="AR20" s="797"/>
    </row>
    <row r="21" spans="1:45" ht="27" customHeight="1" x14ac:dyDescent="0.2">
      <c r="A21" s="152"/>
      <c r="B21" s="1005" t="s">
        <v>165</v>
      </c>
      <c r="C21" s="279" t="s">
        <v>166</v>
      </c>
      <c r="D21" s="867" t="s">
        <v>167</v>
      </c>
      <c r="E21" s="868" t="s">
        <v>168</v>
      </c>
      <c r="F21" s="869" t="s">
        <v>75</v>
      </c>
      <c r="G21" s="869">
        <v>2</v>
      </c>
      <c r="H21" s="349">
        <f>H22+H23+H26</f>
        <v>0</v>
      </c>
      <c r="I21" s="332">
        <f>I22+I23+I26</f>
        <v>-3.1333333333333333</v>
      </c>
      <c r="J21" s="332">
        <f>J22+J23+J26</f>
        <v>-6.2666666666666666</v>
      </c>
      <c r="K21" s="332">
        <f>K22+K23+K26</f>
        <v>-9.4</v>
      </c>
      <c r="L21" s="870">
        <f t="shared" ref="L21:AJ21" si="15">L22+L23+L26</f>
        <v>-12.533333333333333</v>
      </c>
      <c r="M21" s="870">
        <f t="shared" si="15"/>
        <v>-15.666666666666666</v>
      </c>
      <c r="N21" s="870">
        <f t="shared" si="15"/>
        <v>-18.8</v>
      </c>
      <c r="O21" s="870">
        <f t="shared" si="15"/>
        <v>-21.933333333333334</v>
      </c>
      <c r="P21" s="870">
        <f t="shared" si="15"/>
        <v>-25.066666666666666</v>
      </c>
      <c r="Q21" s="870">
        <f t="shared" si="15"/>
        <v>-28.2</v>
      </c>
      <c r="R21" s="870">
        <f t="shared" si="15"/>
        <v>-31.333333333333332</v>
      </c>
      <c r="S21" s="870">
        <f t="shared" si="15"/>
        <v>-34.466666666666661</v>
      </c>
      <c r="T21" s="870">
        <f t="shared" si="15"/>
        <v>-37.6</v>
      </c>
      <c r="U21" s="870">
        <f t="shared" si="15"/>
        <v>-40.733333333333334</v>
      </c>
      <c r="V21" s="870">
        <f t="shared" si="15"/>
        <v>-81.083333333333329</v>
      </c>
      <c r="W21" s="870">
        <f t="shared" si="15"/>
        <v>-81.866666666666674</v>
      </c>
      <c r="X21" s="870">
        <f t="shared" si="15"/>
        <v>-82.65</v>
      </c>
      <c r="Y21" s="870">
        <f t="shared" si="15"/>
        <v>-83.433333333333337</v>
      </c>
      <c r="Z21" s="870">
        <f t="shared" si="15"/>
        <v>-84.216666666666669</v>
      </c>
      <c r="AA21" s="870">
        <f t="shared" si="15"/>
        <v>-90</v>
      </c>
      <c r="AB21" s="870">
        <f t="shared" si="15"/>
        <v>-90.783333333333331</v>
      </c>
      <c r="AC21" s="870">
        <f t="shared" si="15"/>
        <v>-91.566666666666663</v>
      </c>
      <c r="AD21" s="870">
        <f t="shared" si="15"/>
        <v>-92.35</v>
      </c>
      <c r="AE21" s="870">
        <f t="shared" si="15"/>
        <v>-93.133333333333326</v>
      </c>
      <c r="AF21" s="870">
        <f t="shared" si="15"/>
        <v>-93.916666666666657</v>
      </c>
      <c r="AG21" s="870">
        <f t="shared" si="15"/>
        <v>-94.7</v>
      </c>
      <c r="AH21" s="870">
        <f t="shared" si="15"/>
        <v>-95.483333333333334</v>
      </c>
      <c r="AI21" s="870">
        <f t="shared" si="15"/>
        <v>-96.266666666666666</v>
      </c>
      <c r="AJ21" s="871">
        <f t="shared" si="15"/>
        <v>-97.05</v>
      </c>
    </row>
    <row r="22" spans="1:45" ht="27" customHeight="1" x14ac:dyDescent="0.2">
      <c r="A22" s="152"/>
      <c r="B22" s="1006"/>
      <c r="C22" s="282" t="s">
        <v>169</v>
      </c>
      <c r="D22" s="370" t="s">
        <v>170</v>
      </c>
      <c r="E22" s="327" t="s">
        <v>171</v>
      </c>
      <c r="F22" s="340" t="s">
        <v>75</v>
      </c>
      <c r="G22" s="340">
        <v>2</v>
      </c>
      <c r="H22" s="373">
        <v>0</v>
      </c>
      <c r="I22" s="331">
        <v>-3.1333333333333333</v>
      </c>
      <c r="J22" s="331">
        <v>-6.2666666666666666</v>
      </c>
      <c r="K22" s="331">
        <v>-9.4</v>
      </c>
      <c r="L22" s="338">
        <v>-12.533333333333333</v>
      </c>
      <c r="M22" s="338">
        <v>-15.666666666666666</v>
      </c>
      <c r="N22" s="338">
        <v>-18.8</v>
      </c>
      <c r="O22" s="338">
        <v>-21.933333333333334</v>
      </c>
      <c r="P22" s="338">
        <v>-25.066666666666666</v>
      </c>
      <c r="Q22" s="338">
        <v>-28.2</v>
      </c>
      <c r="R22" s="338">
        <v>-31.333333333333332</v>
      </c>
      <c r="S22" s="338">
        <v>-34.466666666666661</v>
      </c>
      <c r="T22" s="338">
        <v>-37.6</v>
      </c>
      <c r="U22" s="338">
        <v>-40.733333333333334</v>
      </c>
      <c r="V22" s="338">
        <v>-43.083333333333329</v>
      </c>
      <c r="W22" s="338">
        <v>-43.866666666666667</v>
      </c>
      <c r="X22" s="338">
        <v>-44.65</v>
      </c>
      <c r="Y22" s="338">
        <v>-45.433333333333337</v>
      </c>
      <c r="Z22" s="338">
        <v>-46.216666666666661</v>
      </c>
      <c r="AA22" s="338">
        <v>-47</v>
      </c>
      <c r="AB22" s="338">
        <v>-47.783333333333331</v>
      </c>
      <c r="AC22" s="338">
        <v>-48.56666666666667</v>
      </c>
      <c r="AD22" s="470">
        <v>-49.35</v>
      </c>
      <c r="AE22" s="338">
        <v>-50.133333333333333</v>
      </c>
      <c r="AF22" s="338">
        <v>-50.916666666666664</v>
      </c>
      <c r="AG22" s="338">
        <v>-51.7</v>
      </c>
      <c r="AH22" s="338">
        <v>-52.483333333333334</v>
      </c>
      <c r="AI22" s="338">
        <v>-53.266666666666666</v>
      </c>
      <c r="AJ22" s="358">
        <v>-54.05</v>
      </c>
      <c r="AL22" s="693"/>
      <c r="AM22" s="694"/>
      <c r="AN22" s="695"/>
      <c r="AO22" s="796"/>
      <c r="AR22" s="797"/>
    </row>
    <row r="23" spans="1:45" ht="27" customHeight="1" x14ac:dyDescent="0.2">
      <c r="A23" s="152"/>
      <c r="B23" s="1006"/>
      <c r="C23" s="280" t="s">
        <v>172</v>
      </c>
      <c r="D23" s="309" t="s">
        <v>173</v>
      </c>
      <c r="E23" s="847" t="s">
        <v>174</v>
      </c>
      <c r="F23" s="308" t="s">
        <v>75</v>
      </c>
      <c r="G23" s="308">
        <v>2</v>
      </c>
      <c r="H23" s="329">
        <f t="shared" ref="H23:AJ23" si="16">SUM(H24:H25)</f>
        <v>0</v>
      </c>
      <c r="I23" s="331">
        <f t="shared" si="16"/>
        <v>0</v>
      </c>
      <c r="J23" s="331">
        <f t="shared" si="16"/>
        <v>0</v>
      </c>
      <c r="K23" s="331">
        <f t="shared" si="16"/>
        <v>0</v>
      </c>
      <c r="L23" s="330">
        <f>SUM(L24:L25)</f>
        <v>0</v>
      </c>
      <c r="M23" s="330">
        <f t="shared" si="16"/>
        <v>0</v>
      </c>
      <c r="N23" s="330">
        <f t="shared" si="16"/>
        <v>0</v>
      </c>
      <c r="O23" s="330">
        <f t="shared" si="16"/>
        <v>0</v>
      </c>
      <c r="P23" s="330">
        <f t="shared" si="16"/>
        <v>0</v>
      </c>
      <c r="Q23" s="330">
        <f t="shared" si="16"/>
        <v>0</v>
      </c>
      <c r="R23" s="330">
        <f t="shared" si="16"/>
        <v>0</v>
      </c>
      <c r="S23" s="330">
        <f t="shared" si="16"/>
        <v>0</v>
      </c>
      <c r="T23" s="330">
        <f t="shared" si="16"/>
        <v>0</v>
      </c>
      <c r="U23" s="330">
        <f t="shared" si="16"/>
        <v>0</v>
      </c>
      <c r="V23" s="330">
        <f t="shared" si="16"/>
        <v>-38</v>
      </c>
      <c r="W23" s="330">
        <f t="shared" si="16"/>
        <v>-38</v>
      </c>
      <c r="X23" s="330">
        <f t="shared" si="16"/>
        <v>-38</v>
      </c>
      <c r="Y23" s="330">
        <f t="shared" si="16"/>
        <v>-38</v>
      </c>
      <c r="Z23" s="330">
        <f t="shared" si="16"/>
        <v>-38</v>
      </c>
      <c r="AA23" s="330">
        <f t="shared" si="16"/>
        <v>-43</v>
      </c>
      <c r="AB23" s="330">
        <f t="shared" si="16"/>
        <v>-43</v>
      </c>
      <c r="AC23" s="330">
        <f t="shared" si="16"/>
        <v>-43</v>
      </c>
      <c r="AD23" s="330">
        <f t="shared" si="16"/>
        <v>-43</v>
      </c>
      <c r="AE23" s="330">
        <f t="shared" si="16"/>
        <v>-43</v>
      </c>
      <c r="AF23" s="330">
        <f t="shared" si="16"/>
        <v>-43</v>
      </c>
      <c r="AG23" s="330">
        <f t="shared" si="16"/>
        <v>-43</v>
      </c>
      <c r="AH23" s="330">
        <f t="shared" si="16"/>
        <v>-43</v>
      </c>
      <c r="AI23" s="330">
        <f t="shared" si="16"/>
        <v>-43</v>
      </c>
      <c r="AJ23" s="339">
        <f t="shared" si="16"/>
        <v>-43</v>
      </c>
    </row>
    <row r="24" spans="1:45" ht="27" customHeight="1" x14ac:dyDescent="0.2">
      <c r="A24" s="192"/>
      <c r="B24" s="1006"/>
      <c r="C24" s="282" t="s">
        <v>175</v>
      </c>
      <c r="D24" s="402" t="s">
        <v>843</v>
      </c>
      <c r="E24" s="327" t="s">
        <v>176</v>
      </c>
      <c r="F24" s="340" t="s">
        <v>75</v>
      </c>
      <c r="G24" s="340">
        <v>2</v>
      </c>
      <c r="H24" s="329">
        <v>0</v>
      </c>
      <c r="I24" s="331">
        <v>0</v>
      </c>
      <c r="J24" s="331">
        <v>0</v>
      </c>
      <c r="K24" s="331">
        <v>0</v>
      </c>
      <c r="L24" s="338">
        <v>0</v>
      </c>
      <c r="M24" s="338">
        <v>0</v>
      </c>
      <c r="N24" s="338">
        <v>0</v>
      </c>
      <c r="O24" s="338">
        <v>0</v>
      </c>
      <c r="P24" s="338">
        <v>0</v>
      </c>
      <c r="Q24" s="338">
        <v>0</v>
      </c>
      <c r="R24" s="338">
        <v>0</v>
      </c>
      <c r="S24" s="338">
        <v>0</v>
      </c>
      <c r="T24" s="338">
        <v>0</v>
      </c>
      <c r="U24" s="338">
        <v>0</v>
      </c>
      <c r="V24" s="338">
        <v>-38</v>
      </c>
      <c r="W24" s="338">
        <v>-38</v>
      </c>
      <c r="X24" s="338">
        <v>-38</v>
      </c>
      <c r="Y24" s="338">
        <v>-38</v>
      </c>
      <c r="Z24" s="338">
        <v>-38</v>
      </c>
      <c r="AA24" s="338">
        <v>-43</v>
      </c>
      <c r="AB24" s="338">
        <v>-43</v>
      </c>
      <c r="AC24" s="338">
        <v>-43</v>
      </c>
      <c r="AD24" s="338">
        <v>-43</v>
      </c>
      <c r="AE24" s="338">
        <v>-43</v>
      </c>
      <c r="AF24" s="338">
        <v>-43</v>
      </c>
      <c r="AG24" s="338">
        <v>-43</v>
      </c>
      <c r="AH24" s="338">
        <v>-43</v>
      </c>
      <c r="AI24" s="338">
        <v>-43</v>
      </c>
      <c r="AJ24" s="358">
        <v>-43</v>
      </c>
      <c r="AL24" s="797"/>
      <c r="AM24" s="797"/>
      <c r="AO24" s="796"/>
      <c r="AR24" s="797"/>
    </row>
    <row r="25" spans="1:45" ht="27" customHeight="1" x14ac:dyDescent="0.2">
      <c r="A25" s="152"/>
      <c r="B25" s="1006"/>
      <c r="C25" s="282" t="s">
        <v>123</v>
      </c>
      <c r="D25" s="866" t="s">
        <v>636</v>
      </c>
      <c r="E25" s="327" t="s">
        <v>176</v>
      </c>
      <c r="F25" s="288" t="s">
        <v>123</v>
      </c>
      <c r="G25" s="288">
        <v>2</v>
      </c>
      <c r="H25" s="329">
        <v>0</v>
      </c>
      <c r="I25" s="331">
        <v>0</v>
      </c>
      <c r="J25" s="331">
        <v>0</v>
      </c>
      <c r="K25" s="331">
        <v>0</v>
      </c>
      <c r="L25" s="338">
        <v>0</v>
      </c>
      <c r="M25" s="338">
        <v>0</v>
      </c>
      <c r="N25" s="338">
        <v>0</v>
      </c>
      <c r="O25" s="338">
        <v>0</v>
      </c>
      <c r="P25" s="338">
        <v>0</v>
      </c>
      <c r="Q25" s="338">
        <v>0</v>
      </c>
      <c r="R25" s="338">
        <v>0</v>
      </c>
      <c r="S25" s="338">
        <v>0</v>
      </c>
      <c r="T25" s="338">
        <v>0</v>
      </c>
      <c r="U25" s="338">
        <v>0</v>
      </c>
      <c r="V25" s="338">
        <v>0</v>
      </c>
      <c r="W25" s="338">
        <v>0</v>
      </c>
      <c r="X25" s="338">
        <v>0</v>
      </c>
      <c r="Y25" s="338">
        <v>0</v>
      </c>
      <c r="Z25" s="338">
        <v>0</v>
      </c>
      <c r="AA25" s="338">
        <v>0</v>
      </c>
      <c r="AB25" s="338">
        <v>0</v>
      </c>
      <c r="AC25" s="338">
        <v>0</v>
      </c>
      <c r="AD25" s="338">
        <v>0</v>
      </c>
      <c r="AE25" s="338">
        <v>0</v>
      </c>
      <c r="AF25" s="338">
        <v>0</v>
      </c>
      <c r="AG25" s="338">
        <v>0</v>
      </c>
      <c r="AH25" s="338">
        <v>0</v>
      </c>
      <c r="AI25" s="338">
        <v>0</v>
      </c>
      <c r="AJ25" s="358">
        <v>0</v>
      </c>
    </row>
    <row r="26" spans="1:45" ht="27" customHeight="1" x14ac:dyDescent="0.2">
      <c r="A26" s="152"/>
      <c r="B26" s="1006"/>
      <c r="C26" s="282" t="s">
        <v>177</v>
      </c>
      <c r="D26" s="370" t="s">
        <v>178</v>
      </c>
      <c r="E26" s="327" t="s">
        <v>171</v>
      </c>
      <c r="F26" s="340" t="s">
        <v>75</v>
      </c>
      <c r="G26" s="340">
        <v>2</v>
      </c>
      <c r="H26" s="329">
        <v>0</v>
      </c>
      <c r="I26" s="331">
        <v>0</v>
      </c>
      <c r="J26" s="331">
        <v>0</v>
      </c>
      <c r="K26" s="331">
        <v>0</v>
      </c>
      <c r="L26" s="338">
        <v>0</v>
      </c>
      <c r="M26" s="338">
        <v>0</v>
      </c>
      <c r="N26" s="338">
        <v>0</v>
      </c>
      <c r="O26" s="338">
        <v>0</v>
      </c>
      <c r="P26" s="338">
        <v>0</v>
      </c>
      <c r="Q26" s="338">
        <v>0</v>
      </c>
      <c r="R26" s="338">
        <v>0</v>
      </c>
      <c r="S26" s="338">
        <v>0</v>
      </c>
      <c r="T26" s="338">
        <v>0</v>
      </c>
      <c r="U26" s="338">
        <v>0</v>
      </c>
      <c r="V26" s="338">
        <v>0</v>
      </c>
      <c r="W26" s="338">
        <v>0</v>
      </c>
      <c r="X26" s="338">
        <v>0</v>
      </c>
      <c r="Y26" s="338">
        <v>0</v>
      </c>
      <c r="Z26" s="338">
        <v>0</v>
      </c>
      <c r="AA26" s="338">
        <v>0</v>
      </c>
      <c r="AB26" s="338">
        <v>0</v>
      </c>
      <c r="AC26" s="338">
        <v>0</v>
      </c>
      <c r="AD26" s="338">
        <v>0</v>
      </c>
      <c r="AE26" s="338">
        <v>0</v>
      </c>
      <c r="AF26" s="338">
        <v>0</v>
      </c>
      <c r="AG26" s="338">
        <v>0</v>
      </c>
      <c r="AH26" s="338">
        <v>0</v>
      </c>
      <c r="AI26" s="338">
        <v>0</v>
      </c>
      <c r="AJ26" s="358">
        <v>0</v>
      </c>
    </row>
    <row r="27" spans="1:45" ht="27" customHeight="1" x14ac:dyDescent="0.2">
      <c r="A27" s="152"/>
      <c r="B27" s="1006"/>
      <c r="C27" s="282" t="s">
        <v>179</v>
      </c>
      <c r="D27" s="370" t="s">
        <v>180</v>
      </c>
      <c r="E27" s="327" t="s">
        <v>124</v>
      </c>
      <c r="F27" s="340" t="s">
        <v>75</v>
      </c>
      <c r="G27" s="340">
        <v>2</v>
      </c>
      <c r="H27" s="329">
        <v>12.733438131596676</v>
      </c>
      <c r="I27" s="331">
        <v>12.733438131596676</v>
      </c>
      <c r="J27" s="331">
        <v>12.733438131596676</v>
      </c>
      <c r="K27" s="331">
        <v>12.733438131596676</v>
      </c>
      <c r="L27" s="338">
        <v>12.733438131596676</v>
      </c>
      <c r="M27" s="338">
        <v>12.733438131596676</v>
      </c>
      <c r="N27" s="338">
        <v>12.733438131596676</v>
      </c>
      <c r="O27" s="338">
        <v>12.733438131596676</v>
      </c>
      <c r="P27" s="338">
        <v>12.733438131596676</v>
      </c>
      <c r="Q27" s="338">
        <v>12.733438131596676</v>
      </c>
      <c r="R27" s="338">
        <v>12.733438131596676</v>
      </c>
      <c r="S27" s="338">
        <v>12.733438131596676</v>
      </c>
      <c r="T27" s="338">
        <v>12.733438131596676</v>
      </c>
      <c r="U27" s="338">
        <v>12.733438131596676</v>
      </c>
      <c r="V27" s="338">
        <v>12.733438131596676</v>
      </c>
      <c r="W27" s="338">
        <v>12.733438131596676</v>
      </c>
      <c r="X27" s="338">
        <v>12.733438131596676</v>
      </c>
      <c r="Y27" s="338">
        <v>12.733438131596676</v>
      </c>
      <c r="Z27" s="338">
        <v>12.733438131596676</v>
      </c>
      <c r="AA27" s="338">
        <v>12.733438131596676</v>
      </c>
      <c r="AB27" s="338">
        <v>12.733438131596676</v>
      </c>
      <c r="AC27" s="338">
        <v>12.733438131596676</v>
      </c>
      <c r="AD27" s="338">
        <v>12.733438131596676</v>
      </c>
      <c r="AE27" s="338">
        <v>12.733438131596676</v>
      </c>
      <c r="AF27" s="338">
        <v>12.733438131596676</v>
      </c>
      <c r="AG27" s="338">
        <v>12.733438131596676</v>
      </c>
      <c r="AH27" s="338">
        <v>12.733438131596676</v>
      </c>
      <c r="AI27" s="338">
        <v>12.733438131596676</v>
      </c>
      <c r="AJ27" s="358">
        <v>12.733438131596676</v>
      </c>
      <c r="AL27" s="693"/>
      <c r="AM27" s="694"/>
      <c r="AN27" s="695"/>
      <c r="AO27" s="796"/>
      <c r="AR27" s="797"/>
    </row>
    <row r="28" spans="1:45" ht="27" customHeight="1" thickBot="1" x14ac:dyDescent="0.25">
      <c r="A28" s="152"/>
      <c r="B28" s="1007"/>
      <c r="C28" s="284" t="s">
        <v>181</v>
      </c>
      <c r="D28" s="872" t="s">
        <v>182</v>
      </c>
      <c r="E28" s="873" t="s">
        <v>124</v>
      </c>
      <c r="F28" s="874" t="s">
        <v>75</v>
      </c>
      <c r="G28" s="874">
        <v>2</v>
      </c>
      <c r="H28" s="285">
        <v>3.8120985377405541</v>
      </c>
      <c r="I28" s="875">
        <v>3.8120985377405541</v>
      </c>
      <c r="J28" s="875">
        <v>3.8120985377405541</v>
      </c>
      <c r="K28" s="875">
        <v>3.8120985377405541</v>
      </c>
      <c r="L28" s="287">
        <v>3.8120985377405541</v>
      </c>
      <c r="M28" s="287">
        <v>3.8120985377405541</v>
      </c>
      <c r="N28" s="287">
        <v>3.8120985377405541</v>
      </c>
      <c r="O28" s="287">
        <v>3.8120985377405541</v>
      </c>
      <c r="P28" s="287">
        <v>3.8120985377405541</v>
      </c>
      <c r="Q28" s="287">
        <v>3.8120985377405541</v>
      </c>
      <c r="R28" s="287">
        <v>3.8120985377405541</v>
      </c>
      <c r="S28" s="287">
        <v>3.8120985377405541</v>
      </c>
      <c r="T28" s="287">
        <v>3.8120985377405541</v>
      </c>
      <c r="U28" s="287">
        <v>3.8120985377405541</v>
      </c>
      <c r="V28" s="287">
        <v>3.8120985377405541</v>
      </c>
      <c r="W28" s="287">
        <v>3.8120985377405541</v>
      </c>
      <c r="X28" s="287">
        <v>3.8120985377405541</v>
      </c>
      <c r="Y28" s="287">
        <v>3.8120985377405541</v>
      </c>
      <c r="Z28" s="287">
        <v>3.8120985377405541</v>
      </c>
      <c r="AA28" s="287">
        <v>3.8120985377405541</v>
      </c>
      <c r="AB28" s="287">
        <v>3.8120985377405541</v>
      </c>
      <c r="AC28" s="287">
        <v>3.8120985377405541</v>
      </c>
      <c r="AD28" s="287">
        <v>3.8120985377405541</v>
      </c>
      <c r="AE28" s="287">
        <v>3.8120985377405541</v>
      </c>
      <c r="AF28" s="287">
        <v>3.8120985377405541</v>
      </c>
      <c r="AG28" s="287">
        <v>3.8120985377405541</v>
      </c>
      <c r="AH28" s="287">
        <v>3.8120985377405541</v>
      </c>
      <c r="AI28" s="287">
        <v>3.8120985377405541</v>
      </c>
      <c r="AJ28" s="876">
        <v>3.8120985377405541</v>
      </c>
      <c r="AL28" s="797"/>
      <c r="AO28" s="796"/>
      <c r="AP28" s="796"/>
    </row>
    <row r="29" spans="1:45" ht="27" customHeight="1" x14ac:dyDescent="0.25">
      <c r="A29" s="172"/>
      <c r="B29" s="196"/>
      <c r="C29" s="174"/>
      <c r="D29" s="197"/>
      <c r="E29" s="198"/>
      <c r="F29" s="197"/>
      <c r="G29" s="197"/>
      <c r="H29" s="199"/>
      <c r="I29" s="200"/>
      <c r="J29" s="201"/>
      <c r="K29" s="174"/>
      <c r="L29" s="201"/>
      <c r="M29" s="202"/>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45" ht="27" customHeight="1" x14ac:dyDescent="0.25">
      <c r="A30" s="172"/>
      <c r="B30" s="196"/>
      <c r="C30" s="174"/>
      <c r="D30" s="174"/>
      <c r="E30" s="203"/>
      <c r="F30" s="174"/>
      <c r="G30" s="174"/>
      <c r="H30" s="174"/>
      <c r="I30" s="177"/>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45" ht="27" customHeight="1" x14ac:dyDescent="0.25">
      <c r="A31" s="172"/>
      <c r="B31" s="196"/>
      <c r="C31" s="197"/>
      <c r="D31" s="157" t="str">
        <f>'TITLE PAGE'!B9</f>
        <v>Company:</v>
      </c>
      <c r="E31" s="324" t="str">
        <f>'TITLE PAGE'!D9</f>
        <v>Severn Trent Water</v>
      </c>
      <c r="F31" s="197"/>
      <c r="G31" s="197"/>
      <c r="H31" s="197"/>
      <c r="I31" s="197"/>
      <c r="J31" s="197"/>
      <c r="K31" s="174"/>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45" ht="27" customHeight="1" x14ac:dyDescent="0.25">
      <c r="A32" s="172"/>
      <c r="B32" s="196"/>
      <c r="C32" s="197"/>
      <c r="D32" s="161" t="str">
        <f>'TITLE PAGE'!B10</f>
        <v>Resource Zone Name:</v>
      </c>
      <c r="E32" s="325" t="str">
        <f>'TITLE PAGE'!D10</f>
        <v>Nottinghamshire</v>
      </c>
      <c r="F32" s="197"/>
      <c r="G32" s="197"/>
      <c r="H32" s="197"/>
      <c r="I32" s="197"/>
      <c r="J32" s="197"/>
      <c r="K32" s="174"/>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27" customHeight="1" x14ac:dyDescent="0.2">
      <c r="A33" s="172"/>
      <c r="B33" s="204"/>
      <c r="C33" s="197"/>
      <c r="D33" s="161" t="str">
        <f>'TITLE PAGE'!B11</f>
        <v>Resource Zone Number:</v>
      </c>
      <c r="E33" s="326">
        <f>'TITLE PAGE'!D11</f>
        <v>8</v>
      </c>
      <c r="F33" s="197"/>
      <c r="G33" s="197"/>
      <c r="H33" s="197"/>
      <c r="I33" s="197"/>
      <c r="J33" s="197"/>
      <c r="K33" s="174"/>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row r="34" spans="1:36" ht="27" customHeight="1" x14ac:dyDescent="0.25">
      <c r="A34" s="172"/>
      <c r="B34" s="196"/>
      <c r="C34" s="197"/>
      <c r="D34" s="161" t="str">
        <f>'TITLE PAGE'!B12</f>
        <v xml:space="preserve">Planning Scenario Name:                                                                     </v>
      </c>
      <c r="E34" s="325" t="str">
        <f>'TITLE PAGE'!D12</f>
        <v>Dry Year Annual Average</v>
      </c>
      <c r="F34" s="197"/>
      <c r="G34" s="197"/>
      <c r="H34" s="197"/>
      <c r="I34" s="197"/>
      <c r="J34" s="197"/>
      <c r="K34" s="174"/>
      <c r="L34" s="197"/>
      <c r="M34" s="197"/>
      <c r="N34" s="197"/>
      <c r="O34" s="197"/>
      <c r="P34" s="174"/>
      <c r="Q34" s="174"/>
      <c r="R34" s="174"/>
      <c r="S34" s="174"/>
      <c r="T34" s="174"/>
      <c r="U34" s="174"/>
      <c r="V34" s="174"/>
      <c r="W34" s="174"/>
      <c r="X34" s="174"/>
      <c r="Y34" s="174"/>
      <c r="Z34" s="174"/>
      <c r="AA34" s="174"/>
      <c r="AB34" s="174"/>
      <c r="AC34" s="174"/>
      <c r="AD34" s="174"/>
      <c r="AE34" s="174"/>
      <c r="AF34" s="174"/>
      <c r="AG34" s="174"/>
      <c r="AH34" s="174"/>
      <c r="AI34" s="174"/>
      <c r="AJ34" s="174"/>
    </row>
    <row r="35" spans="1:36" ht="27" customHeight="1" x14ac:dyDescent="0.25">
      <c r="A35" s="172"/>
      <c r="B35" s="196"/>
      <c r="C35" s="197"/>
      <c r="D35" s="168" t="str">
        <f>'TITLE PAGE'!B13</f>
        <v xml:space="preserve">Chosen Level of Service:  </v>
      </c>
      <c r="E35" s="205" t="str">
        <f>'TITLE PAGE'!D13</f>
        <v>No more than 3 in 100 Temporary Use Bans</v>
      </c>
      <c r="F35" s="197"/>
      <c r="G35" s="197"/>
      <c r="H35" s="197"/>
      <c r="I35" s="197"/>
      <c r="J35" s="197"/>
      <c r="K35" s="174"/>
      <c r="L35" s="197"/>
      <c r="M35" s="197"/>
      <c r="N35" s="197"/>
      <c r="O35" s="197"/>
      <c r="P35" s="174"/>
      <c r="Q35" s="174"/>
      <c r="R35" s="174"/>
      <c r="S35" s="174"/>
      <c r="T35" s="174"/>
      <c r="U35" s="174"/>
      <c r="V35" s="174"/>
      <c r="W35" s="174"/>
      <c r="X35" s="174"/>
      <c r="Y35" s="174"/>
      <c r="Z35" s="174"/>
      <c r="AA35" s="174"/>
      <c r="AB35" s="174"/>
      <c r="AC35" s="174"/>
      <c r="AD35" s="174"/>
      <c r="AE35" s="174"/>
      <c r="AF35" s="174"/>
      <c r="AG35" s="174"/>
      <c r="AH35" s="174"/>
      <c r="AI35" s="174"/>
      <c r="AJ35" s="174"/>
    </row>
    <row r="36" spans="1:36" ht="27" customHeight="1" x14ac:dyDescent="0.25">
      <c r="A36" s="172"/>
      <c r="B36" s="196"/>
      <c r="C36" s="197"/>
      <c r="D36" s="197"/>
      <c r="E36" s="206"/>
      <c r="F36" s="197"/>
      <c r="G36" s="197"/>
      <c r="H36" s="197"/>
      <c r="I36" s="197"/>
      <c r="J36" s="197"/>
      <c r="K36" s="174"/>
      <c r="L36" s="197"/>
      <c r="M36" s="197"/>
      <c r="N36" s="197"/>
      <c r="O36" s="197"/>
      <c r="P36" s="174"/>
      <c r="Q36" s="174"/>
      <c r="R36" s="174"/>
      <c r="S36" s="174"/>
      <c r="T36" s="174"/>
      <c r="U36" s="174"/>
      <c r="V36" s="174"/>
      <c r="W36" s="174"/>
      <c r="X36" s="174"/>
      <c r="Y36" s="174"/>
      <c r="Z36" s="174"/>
      <c r="AA36" s="174"/>
      <c r="AB36" s="174"/>
      <c r="AC36" s="174"/>
      <c r="AD36" s="174"/>
      <c r="AE36" s="174"/>
      <c r="AF36" s="174"/>
      <c r="AG36" s="174"/>
      <c r="AH36" s="174"/>
      <c r="AI36" s="174"/>
      <c r="AJ36" s="174"/>
    </row>
  </sheetData>
  <sheetProtection algorithmName="SHA-512" hashValue="EMSrlaYXCZpDBc7z3Fee8tC5Vm6hnV3ndGcQXM7eUtENuT7++RuLZBChcI8xr/s8p17dTn/jWLab3unyosVCUQ==" saltValue="VPQWbtNEvTDBFOFTffFsFw==" spinCount="100000" sheet="1" objects="1" scenarios="1" selectLockedCells="1" selectUnlockedCells="1"/>
  <mergeCells count="4">
    <mergeCell ref="I1:J1"/>
    <mergeCell ref="B4:B20"/>
    <mergeCell ref="B21:B28"/>
    <mergeCell ref="AQ1:AS1"/>
  </mergeCells>
  <pageMargins left="0.7" right="0.7" top="0.75" bottom="0.75" header="0.3" footer="0.3"/>
  <pageSetup paperSize="9" orientation="portrait"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zoomScale="80" zoomScaleNormal="80" workbookViewId="0">
      <selection activeCell="D10" sqref="D10"/>
    </sheetView>
  </sheetViews>
  <sheetFormatPr defaultColWidth="8.88671875" defaultRowHeight="15" x14ac:dyDescent="0.2"/>
  <cols>
    <col min="1" max="1" width="2.109375" customWidth="1"/>
    <col min="2" max="3" width="6.88671875" customWidth="1"/>
    <col min="4" max="4" width="36.88671875" customWidth="1"/>
    <col min="5" max="5" width="38.109375" customWidth="1"/>
    <col min="6" max="6" width="6.88671875" customWidth="1"/>
    <col min="7" max="7" width="8.109375" bestFit="1" customWidth="1"/>
    <col min="8" max="8" width="13.109375" customWidth="1"/>
    <col min="9" max="36" width="11.44140625" customWidth="1"/>
    <col min="252" max="252" width="2.109375" customWidth="1"/>
    <col min="253" max="254" width="6.88671875" customWidth="1"/>
    <col min="255" max="255" width="43.44140625" customWidth="1"/>
    <col min="256" max="256" width="38.109375" customWidth="1"/>
    <col min="257" max="257" width="6.88671875" customWidth="1"/>
    <col min="258" max="258" width="8.109375" bestFit="1" customWidth="1"/>
    <col min="259" max="259" width="13.109375" customWidth="1"/>
    <col min="260" max="287" width="11.44140625" customWidth="1"/>
    <col min="508" max="508" width="2.109375" customWidth="1"/>
    <col min="509" max="510" width="6.88671875" customWidth="1"/>
    <col min="511" max="511" width="43.44140625" customWidth="1"/>
    <col min="512" max="512" width="38.109375" customWidth="1"/>
    <col min="513" max="513" width="6.88671875" customWidth="1"/>
    <col min="514" max="514" width="8.109375" bestFit="1" customWidth="1"/>
    <col min="515" max="515" width="13.109375" customWidth="1"/>
    <col min="516" max="543" width="11.44140625" customWidth="1"/>
    <col min="764" max="764" width="2.109375" customWidth="1"/>
    <col min="765" max="766" width="6.88671875" customWidth="1"/>
    <col min="767" max="767" width="43.44140625" customWidth="1"/>
    <col min="768" max="768" width="38.109375" customWidth="1"/>
    <col min="769" max="769" width="6.88671875" customWidth="1"/>
    <col min="770" max="770" width="8.109375" bestFit="1" customWidth="1"/>
    <col min="771" max="771" width="13.109375" customWidth="1"/>
    <col min="772" max="799" width="11.44140625" customWidth="1"/>
    <col min="1020" max="1020" width="2.109375" customWidth="1"/>
    <col min="1021" max="1022" width="6.88671875" customWidth="1"/>
    <col min="1023" max="1023" width="43.44140625" customWidth="1"/>
    <col min="1024" max="1024" width="38.109375" customWidth="1"/>
    <col min="1025" max="1025" width="6.88671875" customWidth="1"/>
    <col min="1026" max="1026" width="8.109375" bestFit="1" customWidth="1"/>
    <col min="1027" max="1027" width="13.109375" customWidth="1"/>
    <col min="1028" max="1055" width="11.44140625" customWidth="1"/>
    <col min="1276" max="1276" width="2.109375" customWidth="1"/>
    <col min="1277" max="1278" width="6.88671875" customWidth="1"/>
    <col min="1279" max="1279" width="43.44140625" customWidth="1"/>
    <col min="1280" max="1280" width="38.109375" customWidth="1"/>
    <col min="1281" max="1281" width="6.88671875" customWidth="1"/>
    <col min="1282" max="1282" width="8.109375" bestFit="1" customWidth="1"/>
    <col min="1283" max="1283" width="13.109375" customWidth="1"/>
    <col min="1284" max="1311" width="11.44140625" customWidth="1"/>
    <col min="1532" max="1532" width="2.109375" customWidth="1"/>
    <col min="1533" max="1534" width="6.88671875" customWidth="1"/>
    <col min="1535" max="1535" width="43.44140625" customWidth="1"/>
    <col min="1536" max="1536" width="38.109375" customWidth="1"/>
    <col min="1537" max="1537" width="6.88671875" customWidth="1"/>
    <col min="1538" max="1538" width="8.109375" bestFit="1" customWidth="1"/>
    <col min="1539" max="1539" width="13.109375" customWidth="1"/>
    <col min="1540" max="1567" width="11.44140625" customWidth="1"/>
    <col min="1788" max="1788" width="2.109375" customWidth="1"/>
    <col min="1789" max="1790" width="6.88671875" customWidth="1"/>
    <col min="1791" max="1791" width="43.44140625" customWidth="1"/>
    <col min="1792" max="1792" width="38.109375" customWidth="1"/>
    <col min="1793" max="1793" width="6.88671875" customWidth="1"/>
    <col min="1794" max="1794" width="8.109375" bestFit="1" customWidth="1"/>
    <col min="1795" max="1795" width="13.109375" customWidth="1"/>
    <col min="1796" max="1823" width="11.44140625" customWidth="1"/>
    <col min="2044" max="2044" width="2.109375" customWidth="1"/>
    <col min="2045" max="2046" width="6.88671875" customWidth="1"/>
    <col min="2047" max="2047" width="43.44140625" customWidth="1"/>
    <col min="2048" max="2048" width="38.109375" customWidth="1"/>
    <col min="2049" max="2049" width="6.88671875" customWidth="1"/>
    <col min="2050" max="2050" width="8.109375" bestFit="1" customWidth="1"/>
    <col min="2051" max="2051" width="13.109375" customWidth="1"/>
    <col min="2052" max="2079" width="11.44140625" customWidth="1"/>
    <col min="2300" max="2300" width="2.109375" customWidth="1"/>
    <col min="2301" max="2302" width="6.88671875" customWidth="1"/>
    <col min="2303" max="2303" width="43.44140625" customWidth="1"/>
    <col min="2304" max="2304" width="38.109375" customWidth="1"/>
    <col min="2305" max="2305" width="6.88671875" customWidth="1"/>
    <col min="2306" max="2306" width="8.109375" bestFit="1" customWidth="1"/>
    <col min="2307" max="2307" width="13.109375" customWidth="1"/>
    <col min="2308" max="2335" width="11.44140625" customWidth="1"/>
    <col min="2556" max="2556" width="2.109375" customWidth="1"/>
    <col min="2557" max="2558" width="6.88671875" customWidth="1"/>
    <col min="2559" max="2559" width="43.44140625" customWidth="1"/>
    <col min="2560" max="2560" width="38.109375" customWidth="1"/>
    <col min="2561" max="2561" width="6.88671875" customWidth="1"/>
    <col min="2562" max="2562" width="8.109375" bestFit="1" customWidth="1"/>
    <col min="2563" max="2563" width="13.109375" customWidth="1"/>
    <col min="2564" max="2591" width="11.44140625" customWidth="1"/>
    <col min="2812" max="2812" width="2.109375" customWidth="1"/>
    <col min="2813" max="2814" width="6.88671875" customWidth="1"/>
    <col min="2815" max="2815" width="43.44140625" customWidth="1"/>
    <col min="2816" max="2816" width="38.109375" customWidth="1"/>
    <col min="2817" max="2817" width="6.88671875" customWidth="1"/>
    <col min="2818" max="2818" width="8.109375" bestFit="1" customWidth="1"/>
    <col min="2819" max="2819" width="13.109375" customWidth="1"/>
    <col min="2820" max="2847" width="11.44140625" customWidth="1"/>
    <col min="3068" max="3068" width="2.109375" customWidth="1"/>
    <col min="3069" max="3070" width="6.88671875" customWidth="1"/>
    <col min="3071" max="3071" width="43.44140625" customWidth="1"/>
    <col min="3072" max="3072" width="38.109375" customWidth="1"/>
    <col min="3073" max="3073" width="6.88671875" customWidth="1"/>
    <col min="3074" max="3074" width="8.109375" bestFit="1" customWidth="1"/>
    <col min="3075" max="3075" width="13.109375" customWidth="1"/>
    <col min="3076" max="3103" width="11.44140625" customWidth="1"/>
    <col min="3324" max="3324" width="2.109375" customWidth="1"/>
    <col min="3325" max="3326" width="6.88671875" customWidth="1"/>
    <col min="3327" max="3327" width="43.44140625" customWidth="1"/>
    <col min="3328" max="3328" width="38.109375" customWidth="1"/>
    <col min="3329" max="3329" width="6.88671875" customWidth="1"/>
    <col min="3330" max="3330" width="8.109375" bestFit="1" customWidth="1"/>
    <col min="3331" max="3331" width="13.109375" customWidth="1"/>
    <col min="3332" max="3359" width="11.44140625" customWidth="1"/>
    <col min="3580" max="3580" width="2.109375" customWidth="1"/>
    <col min="3581" max="3582" width="6.88671875" customWidth="1"/>
    <col min="3583" max="3583" width="43.44140625" customWidth="1"/>
    <col min="3584" max="3584" width="38.109375" customWidth="1"/>
    <col min="3585" max="3585" width="6.88671875" customWidth="1"/>
    <col min="3586" max="3586" width="8.109375" bestFit="1" customWidth="1"/>
    <col min="3587" max="3587" width="13.109375" customWidth="1"/>
    <col min="3588" max="3615" width="11.44140625" customWidth="1"/>
    <col min="3836" max="3836" width="2.109375" customWidth="1"/>
    <col min="3837" max="3838" width="6.88671875" customWidth="1"/>
    <col min="3839" max="3839" width="43.44140625" customWidth="1"/>
    <col min="3840" max="3840" width="38.109375" customWidth="1"/>
    <col min="3841" max="3841" width="6.88671875" customWidth="1"/>
    <col min="3842" max="3842" width="8.109375" bestFit="1" customWidth="1"/>
    <col min="3843" max="3843" width="13.109375" customWidth="1"/>
    <col min="3844" max="3871" width="11.44140625" customWidth="1"/>
    <col min="4092" max="4092" width="2.109375" customWidth="1"/>
    <col min="4093" max="4094" width="6.88671875" customWidth="1"/>
    <col min="4095" max="4095" width="43.44140625" customWidth="1"/>
    <col min="4096" max="4096" width="38.109375" customWidth="1"/>
    <col min="4097" max="4097" width="6.88671875" customWidth="1"/>
    <col min="4098" max="4098" width="8.109375" bestFit="1" customWidth="1"/>
    <col min="4099" max="4099" width="13.109375" customWidth="1"/>
    <col min="4100" max="4127" width="11.44140625" customWidth="1"/>
    <col min="4348" max="4348" width="2.109375" customWidth="1"/>
    <col min="4349" max="4350" width="6.88671875" customWidth="1"/>
    <col min="4351" max="4351" width="43.44140625" customWidth="1"/>
    <col min="4352" max="4352" width="38.109375" customWidth="1"/>
    <col min="4353" max="4353" width="6.88671875" customWidth="1"/>
    <col min="4354" max="4354" width="8.109375" bestFit="1" customWidth="1"/>
    <col min="4355" max="4355" width="13.109375" customWidth="1"/>
    <col min="4356" max="4383" width="11.44140625" customWidth="1"/>
    <col min="4604" max="4604" width="2.109375" customWidth="1"/>
    <col min="4605" max="4606" width="6.88671875" customWidth="1"/>
    <col min="4607" max="4607" width="43.44140625" customWidth="1"/>
    <col min="4608" max="4608" width="38.109375" customWidth="1"/>
    <col min="4609" max="4609" width="6.88671875" customWidth="1"/>
    <col min="4610" max="4610" width="8.109375" bestFit="1" customWidth="1"/>
    <col min="4611" max="4611" width="13.109375" customWidth="1"/>
    <col min="4612" max="4639" width="11.44140625" customWidth="1"/>
    <col min="4860" max="4860" width="2.109375" customWidth="1"/>
    <col min="4861" max="4862" width="6.88671875" customWidth="1"/>
    <col min="4863" max="4863" width="43.44140625" customWidth="1"/>
    <col min="4864" max="4864" width="38.109375" customWidth="1"/>
    <col min="4865" max="4865" width="6.88671875" customWidth="1"/>
    <col min="4866" max="4866" width="8.109375" bestFit="1" customWidth="1"/>
    <col min="4867" max="4867" width="13.109375" customWidth="1"/>
    <col min="4868" max="4895" width="11.44140625" customWidth="1"/>
    <col min="5116" max="5116" width="2.109375" customWidth="1"/>
    <col min="5117" max="5118" width="6.88671875" customWidth="1"/>
    <col min="5119" max="5119" width="43.44140625" customWidth="1"/>
    <col min="5120" max="5120" width="38.109375" customWidth="1"/>
    <col min="5121" max="5121" width="6.88671875" customWidth="1"/>
    <col min="5122" max="5122" width="8.109375" bestFit="1" customWidth="1"/>
    <col min="5123" max="5123" width="13.109375" customWidth="1"/>
    <col min="5124" max="5151" width="11.44140625" customWidth="1"/>
    <col min="5372" max="5372" width="2.109375" customWidth="1"/>
    <col min="5373" max="5374" width="6.88671875" customWidth="1"/>
    <col min="5375" max="5375" width="43.44140625" customWidth="1"/>
    <col min="5376" max="5376" width="38.109375" customWidth="1"/>
    <col min="5377" max="5377" width="6.88671875" customWidth="1"/>
    <col min="5378" max="5378" width="8.109375" bestFit="1" customWidth="1"/>
    <col min="5379" max="5379" width="13.109375" customWidth="1"/>
    <col min="5380" max="5407" width="11.44140625" customWidth="1"/>
    <col min="5628" max="5628" width="2.109375" customWidth="1"/>
    <col min="5629" max="5630" width="6.88671875" customWidth="1"/>
    <col min="5631" max="5631" width="43.44140625" customWidth="1"/>
    <col min="5632" max="5632" width="38.109375" customWidth="1"/>
    <col min="5633" max="5633" width="6.88671875" customWidth="1"/>
    <col min="5634" max="5634" width="8.109375" bestFit="1" customWidth="1"/>
    <col min="5635" max="5635" width="13.109375" customWidth="1"/>
    <col min="5636" max="5663" width="11.44140625" customWidth="1"/>
    <col min="5884" max="5884" width="2.109375" customWidth="1"/>
    <col min="5885" max="5886" width="6.88671875" customWidth="1"/>
    <col min="5887" max="5887" width="43.44140625" customWidth="1"/>
    <col min="5888" max="5888" width="38.109375" customWidth="1"/>
    <col min="5889" max="5889" width="6.88671875" customWidth="1"/>
    <col min="5890" max="5890" width="8.109375" bestFit="1" customWidth="1"/>
    <col min="5891" max="5891" width="13.109375" customWidth="1"/>
    <col min="5892" max="5919" width="11.44140625" customWidth="1"/>
    <col min="6140" max="6140" width="2.109375" customWidth="1"/>
    <col min="6141" max="6142" width="6.88671875" customWidth="1"/>
    <col min="6143" max="6143" width="43.44140625" customWidth="1"/>
    <col min="6144" max="6144" width="38.109375" customWidth="1"/>
    <col min="6145" max="6145" width="6.88671875" customWidth="1"/>
    <col min="6146" max="6146" width="8.109375" bestFit="1" customWidth="1"/>
    <col min="6147" max="6147" width="13.109375" customWidth="1"/>
    <col min="6148" max="6175" width="11.44140625" customWidth="1"/>
    <col min="6396" max="6396" width="2.109375" customWidth="1"/>
    <col min="6397" max="6398" width="6.88671875" customWidth="1"/>
    <col min="6399" max="6399" width="43.44140625" customWidth="1"/>
    <col min="6400" max="6400" width="38.109375" customWidth="1"/>
    <col min="6401" max="6401" width="6.88671875" customWidth="1"/>
    <col min="6402" max="6402" width="8.109375" bestFit="1" customWidth="1"/>
    <col min="6403" max="6403" width="13.109375" customWidth="1"/>
    <col min="6404" max="6431" width="11.44140625" customWidth="1"/>
    <col min="6652" max="6652" width="2.109375" customWidth="1"/>
    <col min="6653" max="6654" width="6.88671875" customWidth="1"/>
    <col min="6655" max="6655" width="43.44140625" customWidth="1"/>
    <col min="6656" max="6656" width="38.109375" customWidth="1"/>
    <col min="6657" max="6657" width="6.88671875" customWidth="1"/>
    <col min="6658" max="6658" width="8.109375" bestFit="1" customWidth="1"/>
    <col min="6659" max="6659" width="13.109375" customWidth="1"/>
    <col min="6660" max="6687" width="11.44140625" customWidth="1"/>
    <col min="6908" max="6908" width="2.109375" customWidth="1"/>
    <col min="6909" max="6910" width="6.88671875" customWidth="1"/>
    <col min="6911" max="6911" width="43.44140625" customWidth="1"/>
    <col min="6912" max="6912" width="38.109375" customWidth="1"/>
    <col min="6913" max="6913" width="6.88671875" customWidth="1"/>
    <col min="6914" max="6914" width="8.109375" bestFit="1" customWidth="1"/>
    <col min="6915" max="6915" width="13.109375" customWidth="1"/>
    <col min="6916" max="6943" width="11.44140625" customWidth="1"/>
    <col min="7164" max="7164" width="2.109375" customWidth="1"/>
    <col min="7165" max="7166" width="6.88671875" customWidth="1"/>
    <col min="7167" max="7167" width="43.44140625" customWidth="1"/>
    <col min="7168" max="7168" width="38.109375" customWidth="1"/>
    <col min="7169" max="7169" width="6.88671875" customWidth="1"/>
    <col min="7170" max="7170" width="8.109375" bestFit="1" customWidth="1"/>
    <col min="7171" max="7171" width="13.109375" customWidth="1"/>
    <col min="7172" max="7199" width="11.44140625" customWidth="1"/>
    <col min="7420" max="7420" width="2.109375" customWidth="1"/>
    <col min="7421" max="7422" width="6.88671875" customWidth="1"/>
    <col min="7423" max="7423" width="43.44140625" customWidth="1"/>
    <col min="7424" max="7424" width="38.109375" customWidth="1"/>
    <col min="7425" max="7425" width="6.88671875" customWidth="1"/>
    <col min="7426" max="7426" width="8.109375" bestFit="1" customWidth="1"/>
    <col min="7427" max="7427" width="13.109375" customWidth="1"/>
    <col min="7428" max="7455" width="11.44140625" customWidth="1"/>
    <col min="7676" max="7676" width="2.109375" customWidth="1"/>
    <col min="7677" max="7678" width="6.88671875" customWidth="1"/>
    <col min="7679" max="7679" width="43.44140625" customWidth="1"/>
    <col min="7680" max="7680" width="38.109375" customWidth="1"/>
    <col min="7681" max="7681" width="6.88671875" customWidth="1"/>
    <col min="7682" max="7682" width="8.109375" bestFit="1" customWidth="1"/>
    <col min="7683" max="7683" width="13.109375" customWidth="1"/>
    <col min="7684" max="7711" width="11.44140625" customWidth="1"/>
    <col min="7932" max="7932" width="2.109375" customWidth="1"/>
    <col min="7933" max="7934" width="6.88671875" customWidth="1"/>
    <col min="7935" max="7935" width="43.44140625" customWidth="1"/>
    <col min="7936" max="7936" width="38.109375" customWidth="1"/>
    <col min="7937" max="7937" width="6.88671875" customWidth="1"/>
    <col min="7938" max="7938" width="8.109375" bestFit="1" customWidth="1"/>
    <col min="7939" max="7939" width="13.109375" customWidth="1"/>
    <col min="7940" max="7967" width="11.44140625" customWidth="1"/>
    <col min="8188" max="8188" width="2.109375" customWidth="1"/>
    <col min="8189" max="8190" width="6.88671875" customWidth="1"/>
    <col min="8191" max="8191" width="43.44140625" customWidth="1"/>
    <col min="8192" max="8192" width="38.109375" customWidth="1"/>
    <col min="8193" max="8193" width="6.88671875" customWidth="1"/>
    <col min="8194" max="8194" width="8.109375" bestFit="1" customWidth="1"/>
    <col min="8195" max="8195" width="13.109375" customWidth="1"/>
    <col min="8196" max="8223" width="11.44140625" customWidth="1"/>
    <col min="8444" max="8444" width="2.109375" customWidth="1"/>
    <col min="8445" max="8446" width="6.88671875" customWidth="1"/>
    <col min="8447" max="8447" width="43.44140625" customWidth="1"/>
    <col min="8448" max="8448" width="38.109375" customWidth="1"/>
    <col min="8449" max="8449" width="6.88671875" customWidth="1"/>
    <col min="8450" max="8450" width="8.109375" bestFit="1" customWidth="1"/>
    <col min="8451" max="8451" width="13.109375" customWidth="1"/>
    <col min="8452" max="8479" width="11.44140625" customWidth="1"/>
    <col min="8700" max="8700" width="2.109375" customWidth="1"/>
    <col min="8701" max="8702" width="6.88671875" customWidth="1"/>
    <col min="8703" max="8703" width="43.44140625" customWidth="1"/>
    <col min="8704" max="8704" width="38.109375" customWidth="1"/>
    <col min="8705" max="8705" width="6.88671875" customWidth="1"/>
    <col min="8706" max="8706" width="8.109375" bestFit="1" customWidth="1"/>
    <col min="8707" max="8707" width="13.109375" customWidth="1"/>
    <col min="8708" max="8735" width="11.44140625" customWidth="1"/>
    <col min="8956" max="8956" width="2.109375" customWidth="1"/>
    <col min="8957" max="8958" width="6.88671875" customWidth="1"/>
    <col min="8959" max="8959" width="43.44140625" customWidth="1"/>
    <col min="8960" max="8960" width="38.109375" customWidth="1"/>
    <col min="8961" max="8961" width="6.88671875" customWidth="1"/>
    <col min="8962" max="8962" width="8.109375" bestFit="1" customWidth="1"/>
    <col min="8963" max="8963" width="13.109375" customWidth="1"/>
    <col min="8964" max="8991" width="11.44140625" customWidth="1"/>
    <col min="9212" max="9212" width="2.109375" customWidth="1"/>
    <col min="9213" max="9214" width="6.88671875" customWidth="1"/>
    <col min="9215" max="9215" width="43.44140625" customWidth="1"/>
    <col min="9216" max="9216" width="38.109375" customWidth="1"/>
    <col min="9217" max="9217" width="6.88671875" customWidth="1"/>
    <col min="9218" max="9218" width="8.109375" bestFit="1" customWidth="1"/>
    <col min="9219" max="9219" width="13.109375" customWidth="1"/>
    <col min="9220" max="9247" width="11.44140625" customWidth="1"/>
    <col min="9468" max="9468" width="2.109375" customWidth="1"/>
    <col min="9469" max="9470" width="6.88671875" customWidth="1"/>
    <col min="9471" max="9471" width="43.44140625" customWidth="1"/>
    <col min="9472" max="9472" width="38.109375" customWidth="1"/>
    <col min="9473" max="9473" width="6.88671875" customWidth="1"/>
    <col min="9474" max="9474" width="8.109375" bestFit="1" customWidth="1"/>
    <col min="9475" max="9475" width="13.109375" customWidth="1"/>
    <col min="9476" max="9503" width="11.44140625" customWidth="1"/>
    <col min="9724" max="9724" width="2.109375" customWidth="1"/>
    <col min="9725" max="9726" width="6.88671875" customWidth="1"/>
    <col min="9727" max="9727" width="43.44140625" customWidth="1"/>
    <col min="9728" max="9728" width="38.109375" customWidth="1"/>
    <col min="9729" max="9729" width="6.88671875" customWidth="1"/>
    <col min="9730" max="9730" width="8.109375" bestFit="1" customWidth="1"/>
    <col min="9731" max="9731" width="13.109375" customWidth="1"/>
    <col min="9732" max="9759" width="11.44140625" customWidth="1"/>
    <col min="9980" max="9980" width="2.109375" customWidth="1"/>
    <col min="9981" max="9982" width="6.88671875" customWidth="1"/>
    <col min="9983" max="9983" width="43.44140625" customWidth="1"/>
    <col min="9984" max="9984" width="38.109375" customWidth="1"/>
    <col min="9985" max="9985" width="6.88671875" customWidth="1"/>
    <col min="9986" max="9986" width="8.109375" bestFit="1" customWidth="1"/>
    <col min="9987" max="9987" width="13.109375" customWidth="1"/>
    <col min="9988" max="10015" width="11.44140625" customWidth="1"/>
    <col min="10236" max="10236" width="2.109375" customWidth="1"/>
    <col min="10237" max="10238" width="6.88671875" customWidth="1"/>
    <col min="10239" max="10239" width="43.44140625" customWidth="1"/>
    <col min="10240" max="10240" width="38.109375" customWidth="1"/>
    <col min="10241" max="10241" width="6.88671875" customWidth="1"/>
    <col min="10242" max="10242" width="8.109375" bestFit="1" customWidth="1"/>
    <col min="10243" max="10243" width="13.109375" customWidth="1"/>
    <col min="10244" max="10271" width="11.44140625" customWidth="1"/>
    <col min="10492" max="10492" width="2.109375" customWidth="1"/>
    <col min="10493" max="10494" width="6.88671875" customWidth="1"/>
    <col min="10495" max="10495" width="43.44140625" customWidth="1"/>
    <col min="10496" max="10496" width="38.109375" customWidth="1"/>
    <col min="10497" max="10497" width="6.88671875" customWidth="1"/>
    <col min="10498" max="10498" width="8.109375" bestFit="1" customWidth="1"/>
    <col min="10499" max="10499" width="13.109375" customWidth="1"/>
    <col min="10500" max="10527" width="11.44140625" customWidth="1"/>
    <col min="10748" max="10748" width="2.109375" customWidth="1"/>
    <col min="10749" max="10750" width="6.88671875" customWidth="1"/>
    <col min="10751" max="10751" width="43.44140625" customWidth="1"/>
    <col min="10752" max="10752" width="38.109375" customWidth="1"/>
    <col min="10753" max="10753" width="6.88671875" customWidth="1"/>
    <col min="10754" max="10754" width="8.109375" bestFit="1" customWidth="1"/>
    <col min="10755" max="10755" width="13.109375" customWidth="1"/>
    <col min="10756" max="10783" width="11.44140625" customWidth="1"/>
    <col min="11004" max="11004" width="2.109375" customWidth="1"/>
    <col min="11005" max="11006" width="6.88671875" customWidth="1"/>
    <col min="11007" max="11007" width="43.44140625" customWidth="1"/>
    <col min="11008" max="11008" width="38.109375" customWidth="1"/>
    <col min="11009" max="11009" width="6.88671875" customWidth="1"/>
    <col min="11010" max="11010" width="8.109375" bestFit="1" customWidth="1"/>
    <col min="11011" max="11011" width="13.109375" customWidth="1"/>
    <col min="11012" max="11039" width="11.44140625" customWidth="1"/>
    <col min="11260" max="11260" width="2.109375" customWidth="1"/>
    <col min="11261" max="11262" width="6.88671875" customWidth="1"/>
    <col min="11263" max="11263" width="43.44140625" customWidth="1"/>
    <col min="11264" max="11264" width="38.109375" customWidth="1"/>
    <col min="11265" max="11265" width="6.88671875" customWidth="1"/>
    <col min="11266" max="11266" width="8.109375" bestFit="1" customWidth="1"/>
    <col min="11267" max="11267" width="13.109375" customWidth="1"/>
    <col min="11268" max="11295" width="11.44140625" customWidth="1"/>
    <col min="11516" max="11516" width="2.109375" customWidth="1"/>
    <col min="11517" max="11518" width="6.88671875" customWidth="1"/>
    <col min="11519" max="11519" width="43.44140625" customWidth="1"/>
    <col min="11520" max="11520" width="38.109375" customWidth="1"/>
    <col min="11521" max="11521" width="6.88671875" customWidth="1"/>
    <col min="11522" max="11522" width="8.109375" bestFit="1" customWidth="1"/>
    <col min="11523" max="11523" width="13.109375" customWidth="1"/>
    <col min="11524" max="11551" width="11.44140625" customWidth="1"/>
    <col min="11772" max="11772" width="2.109375" customWidth="1"/>
    <col min="11773" max="11774" width="6.88671875" customWidth="1"/>
    <col min="11775" max="11775" width="43.44140625" customWidth="1"/>
    <col min="11776" max="11776" width="38.109375" customWidth="1"/>
    <col min="11777" max="11777" width="6.88671875" customWidth="1"/>
    <col min="11778" max="11778" width="8.109375" bestFit="1" customWidth="1"/>
    <col min="11779" max="11779" width="13.109375" customWidth="1"/>
    <col min="11780" max="11807" width="11.44140625" customWidth="1"/>
    <col min="12028" max="12028" width="2.109375" customWidth="1"/>
    <col min="12029" max="12030" width="6.88671875" customWidth="1"/>
    <col min="12031" max="12031" width="43.44140625" customWidth="1"/>
    <col min="12032" max="12032" width="38.109375" customWidth="1"/>
    <col min="12033" max="12033" width="6.88671875" customWidth="1"/>
    <col min="12034" max="12034" width="8.109375" bestFit="1" customWidth="1"/>
    <col min="12035" max="12035" width="13.109375" customWidth="1"/>
    <col min="12036" max="12063" width="11.44140625" customWidth="1"/>
    <col min="12284" max="12284" width="2.109375" customWidth="1"/>
    <col min="12285" max="12286" width="6.88671875" customWidth="1"/>
    <col min="12287" max="12287" width="43.44140625" customWidth="1"/>
    <col min="12288" max="12288" width="38.109375" customWidth="1"/>
    <col min="12289" max="12289" width="6.88671875" customWidth="1"/>
    <col min="12290" max="12290" width="8.109375" bestFit="1" customWidth="1"/>
    <col min="12291" max="12291" width="13.109375" customWidth="1"/>
    <col min="12292" max="12319" width="11.44140625" customWidth="1"/>
    <col min="12540" max="12540" width="2.109375" customWidth="1"/>
    <col min="12541" max="12542" width="6.88671875" customWidth="1"/>
    <col min="12543" max="12543" width="43.44140625" customWidth="1"/>
    <col min="12544" max="12544" width="38.109375" customWidth="1"/>
    <col min="12545" max="12545" width="6.88671875" customWidth="1"/>
    <col min="12546" max="12546" width="8.109375" bestFit="1" customWidth="1"/>
    <col min="12547" max="12547" width="13.109375" customWidth="1"/>
    <col min="12548" max="12575" width="11.44140625" customWidth="1"/>
    <col min="12796" max="12796" width="2.109375" customWidth="1"/>
    <col min="12797" max="12798" width="6.88671875" customWidth="1"/>
    <col min="12799" max="12799" width="43.44140625" customWidth="1"/>
    <col min="12800" max="12800" width="38.109375" customWidth="1"/>
    <col min="12801" max="12801" width="6.88671875" customWidth="1"/>
    <col min="12802" max="12802" width="8.109375" bestFit="1" customWidth="1"/>
    <col min="12803" max="12803" width="13.109375" customWidth="1"/>
    <col min="12804" max="12831" width="11.44140625" customWidth="1"/>
    <col min="13052" max="13052" width="2.109375" customWidth="1"/>
    <col min="13053" max="13054" width="6.88671875" customWidth="1"/>
    <col min="13055" max="13055" width="43.44140625" customWidth="1"/>
    <col min="13056" max="13056" width="38.109375" customWidth="1"/>
    <col min="13057" max="13057" width="6.88671875" customWidth="1"/>
    <col min="13058" max="13058" width="8.109375" bestFit="1" customWidth="1"/>
    <col min="13059" max="13059" width="13.109375" customWidth="1"/>
    <col min="13060" max="13087" width="11.44140625" customWidth="1"/>
    <col min="13308" max="13308" width="2.109375" customWidth="1"/>
    <col min="13309" max="13310" width="6.88671875" customWidth="1"/>
    <col min="13311" max="13311" width="43.44140625" customWidth="1"/>
    <col min="13312" max="13312" width="38.109375" customWidth="1"/>
    <col min="13313" max="13313" width="6.88671875" customWidth="1"/>
    <col min="13314" max="13314" width="8.109375" bestFit="1" customWidth="1"/>
    <col min="13315" max="13315" width="13.109375" customWidth="1"/>
    <col min="13316" max="13343" width="11.44140625" customWidth="1"/>
    <col min="13564" max="13564" width="2.109375" customWidth="1"/>
    <col min="13565" max="13566" width="6.88671875" customWidth="1"/>
    <col min="13567" max="13567" width="43.44140625" customWidth="1"/>
    <col min="13568" max="13568" width="38.109375" customWidth="1"/>
    <col min="13569" max="13569" width="6.88671875" customWidth="1"/>
    <col min="13570" max="13570" width="8.109375" bestFit="1" customWidth="1"/>
    <col min="13571" max="13571" width="13.109375" customWidth="1"/>
    <col min="13572" max="13599" width="11.44140625" customWidth="1"/>
    <col min="13820" max="13820" width="2.109375" customWidth="1"/>
    <col min="13821" max="13822" width="6.88671875" customWidth="1"/>
    <col min="13823" max="13823" width="43.44140625" customWidth="1"/>
    <col min="13824" max="13824" width="38.109375" customWidth="1"/>
    <col min="13825" max="13825" width="6.88671875" customWidth="1"/>
    <col min="13826" max="13826" width="8.109375" bestFit="1" customWidth="1"/>
    <col min="13827" max="13827" width="13.109375" customWidth="1"/>
    <col min="13828" max="13855" width="11.44140625" customWidth="1"/>
    <col min="14076" max="14076" width="2.109375" customWidth="1"/>
    <col min="14077" max="14078" width="6.88671875" customWidth="1"/>
    <col min="14079" max="14079" width="43.44140625" customWidth="1"/>
    <col min="14080" max="14080" width="38.109375" customWidth="1"/>
    <col min="14081" max="14081" width="6.88671875" customWidth="1"/>
    <col min="14082" max="14082" width="8.109375" bestFit="1" customWidth="1"/>
    <col min="14083" max="14083" width="13.109375" customWidth="1"/>
    <col min="14084" max="14111" width="11.44140625" customWidth="1"/>
    <col min="14332" max="14332" width="2.109375" customWidth="1"/>
    <col min="14333" max="14334" width="6.88671875" customWidth="1"/>
    <col min="14335" max="14335" width="43.44140625" customWidth="1"/>
    <col min="14336" max="14336" width="38.109375" customWidth="1"/>
    <col min="14337" max="14337" width="6.88671875" customWidth="1"/>
    <col min="14338" max="14338" width="8.109375" bestFit="1" customWidth="1"/>
    <col min="14339" max="14339" width="13.109375" customWidth="1"/>
    <col min="14340" max="14367" width="11.44140625" customWidth="1"/>
    <col min="14588" max="14588" width="2.109375" customWidth="1"/>
    <col min="14589" max="14590" width="6.88671875" customWidth="1"/>
    <col min="14591" max="14591" width="43.44140625" customWidth="1"/>
    <col min="14592" max="14592" width="38.109375" customWidth="1"/>
    <col min="14593" max="14593" width="6.88671875" customWidth="1"/>
    <col min="14594" max="14594" width="8.109375" bestFit="1" customWidth="1"/>
    <col min="14595" max="14595" width="13.109375" customWidth="1"/>
    <col min="14596" max="14623" width="11.44140625" customWidth="1"/>
    <col min="14844" max="14844" width="2.109375" customWidth="1"/>
    <col min="14845" max="14846" width="6.88671875" customWidth="1"/>
    <col min="14847" max="14847" width="43.44140625" customWidth="1"/>
    <col min="14848" max="14848" width="38.109375" customWidth="1"/>
    <col min="14849" max="14849" width="6.88671875" customWidth="1"/>
    <col min="14850" max="14850" width="8.109375" bestFit="1" customWidth="1"/>
    <col min="14851" max="14851" width="13.109375" customWidth="1"/>
    <col min="14852" max="14879" width="11.44140625" customWidth="1"/>
    <col min="15100" max="15100" width="2.109375" customWidth="1"/>
    <col min="15101" max="15102" width="6.88671875" customWidth="1"/>
    <col min="15103" max="15103" width="43.44140625" customWidth="1"/>
    <col min="15104" max="15104" width="38.109375" customWidth="1"/>
    <col min="15105" max="15105" width="6.88671875" customWidth="1"/>
    <col min="15106" max="15106" width="8.109375" bestFit="1" customWidth="1"/>
    <col min="15107" max="15107" width="13.109375" customWidth="1"/>
    <col min="15108" max="15135" width="11.44140625" customWidth="1"/>
    <col min="15356" max="15356" width="2.109375" customWidth="1"/>
    <col min="15357" max="15358" width="6.88671875" customWidth="1"/>
    <col min="15359" max="15359" width="43.44140625" customWidth="1"/>
    <col min="15360" max="15360" width="38.109375" customWidth="1"/>
    <col min="15361" max="15361" width="6.88671875" customWidth="1"/>
    <col min="15362" max="15362" width="8.109375" bestFit="1" customWidth="1"/>
    <col min="15363" max="15363" width="13.109375" customWidth="1"/>
    <col min="15364" max="15391" width="11.44140625" customWidth="1"/>
    <col min="15612" max="15612" width="2.109375" customWidth="1"/>
    <col min="15613" max="15614" width="6.88671875" customWidth="1"/>
    <col min="15615" max="15615" width="43.44140625" customWidth="1"/>
    <col min="15616" max="15616" width="38.109375" customWidth="1"/>
    <col min="15617" max="15617" width="6.88671875" customWidth="1"/>
    <col min="15618" max="15618" width="8.109375" bestFit="1" customWidth="1"/>
    <col min="15619" max="15619" width="13.109375" customWidth="1"/>
    <col min="15620" max="15647" width="11.44140625" customWidth="1"/>
    <col min="15868" max="15868" width="2.109375" customWidth="1"/>
    <col min="15869" max="15870" width="6.88671875" customWidth="1"/>
    <col min="15871" max="15871" width="43.44140625" customWidth="1"/>
    <col min="15872" max="15872" width="38.109375" customWidth="1"/>
    <col min="15873" max="15873" width="6.88671875" customWidth="1"/>
    <col min="15874" max="15874" width="8.109375" bestFit="1" customWidth="1"/>
    <col min="15875" max="15875" width="13.109375" customWidth="1"/>
    <col min="15876" max="15903" width="11.44140625" customWidth="1"/>
    <col min="16124" max="16124" width="2.109375" customWidth="1"/>
    <col min="16125" max="16126" width="6.88671875" customWidth="1"/>
    <col min="16127" max="16127" width="43.44140625" customWidth="1"/>
    <col min="16128" max="16128" width="38.109375" customWidth="1"/>
    <col min="16129" max="16129" width="6.88671875" customWidth="1"/>
    <col min="16130" max="16130" width="8.109375" bestFit="1" customWidth="1"/>
    <col min="16131" max="16131" width="13.109375" customWidth="1"/>
    <col min="16132" max="16159" width="11.44140625" customWidth="1"/>
  </cols>
  <sheetData>
    <row r="1" spans="1:36" ht="18.75" thickBot="1" x14ac:dyDescent="0.25">
      <c r="A1" s="135"/>
      <c r="B1" s="178"/>
      <c r="C1" s="179" t="s">
        <v>183</v>
      </c>
      <c r="D1" s="207"/>
      <c r="E1" s="208"/>
      <c r="F1" s="209"/>
      <c r="G1" s="209"/>
      <c r="H1" s="209"/>
      <c r="I1" s="1013"/>
      <c r="J1" s="1001"/>
      <c r="K1" s="1001"/>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0"/>
    </row>
    <row r="2" spans="1:36" ht="32.25" thickBot="1" x14ac:dyDescent="0.25">
      <c r="A2" s="187"/>
      <c r="B2" s="188"/>
      <c r="C2" s="276" t="s">
        <v>112</v>
      </c>
      <c r="D2" s="189" t="s">
        <v>139</v>
      </c>
      <c r="E2" s="877" t="s">
        <v>113</v>
      </c>
      <c r="F2" s="189" t="s">
        <v>140</v>
      </c>
      <c r="G2" s="189" t="s">
        <v>184</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25.35" customHeight="1" x14ac:dyDescent="0.2">
      <c r="A3" s="214"/>
      <c r="B3" s="1014" t="s">
        <v>185</v>
      </c>
      <c r="C3" s="805" t="s">
        <v>186</v>
      </c>
      <c r="D3" s="878" t="s">
        <v>187</v>
      </c>
      <c r="E3" s="702" t="s">
        <v>124</v>
      </c>
      <c r="F3" s="703" t="s">
        <v>75</v>
      </c>
      <c r="G3" s="703">
        <v>2</v>
      </c>
      <c r="H3" s="726">
        <v>44.031203024431683</v>
      </c>
      <c r="I3" s="799">
        <v>44.0569990864917</v>
      </c>
      <c r="J3" s="799">
        <v>44.01304367664472</v>
      </c>
      <c r="K3" s="799">
        <v>44.072035326247878</v>
      </c>
      <c r="L3" s="879">
        <v>44.052011248572249</v>
      </c>
      <c r="M3" s="879">
        <v>44.297817887588543</v>
      </c>
      <c r="N3" s="879">
        <v>44.453839792186464</v>
      </c>
      <c r="O3" s="879">
        <v>44.601103923948408</v>
      </c>
      <c r="P3" s="879">
        <v>44.593750605093078</v>
      </c>
      <c r="Q3" s="879">
        <v>44.777427106199134</v>
      </c>
      <c r="R3" s="879">
        <v>44.832578401152766</v>
      </c>
      <c r="S3" s="879">
        <v>44.886957631930692</v>
      </c>
      <c r="T3" s="879">
        <v>44.818406019823207</v>
      </c>
      <c r="U3" s="879">
        <v>44.988984318127343</v>
      </c>
      <c r="V3" s="879">
        <v>45.049343591613642</v>
      </c>
      <c r="W3" s="879">
        <v>45.113222633083836</v>
      </c>
      <c r="X3" s="879">
        <v>45.052645746578605</v>
      </c>
      <c r="Y3" s="879">
        <v>45.228071491807341</v>
      </c>
      <c r="Z3" s="879">
        <v>45.277629575960219</v>
      </c>
      <c r="AA3" s="879">
        <v>45.328129116207229</v>
      </c>
      <c r="AB3" s="879">
        <v>45.255279496050022</v>
      </c>
      <c r="AC3" s="879">
        <v>45.431747409344013</v>
      </c>
      <c r="AD3" s="879">
        <v>45.489354296367651</v>
      </c>
      <c r="AE3" s="879">
        <v>45.548931495827105</v>
      </c>
      <c r="AF3" s="879">
        <v>45.487740355443975</v>
      </c>
      <c r="AG3" s="879">
        <v>45.674310177381493</v>
      </c>
      <c r="AH3" s="879">
        <v>45.740138387075056</v>
      </c>
      <c r="AI3" s="879">
        <v>45.807565163424265</v>
      </c>
      <c r="AJ3" s="880">
        <v>45.75327473774351</v>
      </c>
    </row>
    <row r="4" spans="1:36" ht="25.35" customHeight="1" x14ac:dyDescent="0.2">
      <c r="A4" s="172"/>
      <c r="B4" s="1015"/>
      <c r="C4" s="806" t="s">
        <v>188</v>
      </c>
      <c r="D4" s="807" t="s">
        <v>189</v>
      </c>
      <c r="E4" s="501" t="s">
        <v>124</v>
      </c>
      <c r="F4" s="704" t="s">
        <v>75</v>
      </c>
      <c r="G4" s="704">
        <v>2</v>
      </c>
      <c r="H4" s="692">
        <v>0.6817085491788677</v>
      </c>
      <c r="I4" s="798">
        <v>0.6817085491788677</v>
      </c>
      <c r="J4" s="798">
        <v>0.6817085491788677</v>
      </c>
      <c r="K4" s="798">
        <v>0.6817085491788677</v>
      </c>
      <c r="L4" s="470">
        <v>0.6817085491788677</v>
      </c>
      <c r="M4" s="470">
        <v>0.6817085491788677</v>
      </c>
      <c r="N4" s="470">
        <v>0.6817085491788677</v>
      </c>
      <c r="O4" s="470">
        <v>0.6817085491788677</v>
      </c>
      <c r="P4" s="470">
        <v>0.6817085491788677</v>
      </c>
      <c r="Q4" s="470">
        <v>0.6817085491788677</v>
      </c>
      <c r="R4" s="470">
        <v>0.6817085491788677</v>
      </c>
      <c r="S4" s="470">
        <v>0.6817085491788677</v>
      </c>
      <c r="T4" s="470">
        <v>0.6817085491788677</v>
      </c>
      <c r="U4" s="470">
        <v>0.6817085491788677</v>
      </c>
      <c r="V4" s="470">
        <v>0.6817085491788677</v>
      </c>
      <c r="W4" s="470">
        <v>0.6817085491788677</v>
      </c>
      <c r="X4" s="470">
        <v>0.6817085491788677</v>
      </c>
      <c r="Y4" s="470">
        <v>0.6817085491788677</v>
      </c>
      <c r="Z4" s="470">
        <v>0.6817085491788677</v>
      </c>
      <c r="AA4" s="470">
        <v>0.6817085491788677</v>
      </c>
      <c r="AB4" s="470">
        <v>0.6817085491788677</v>
      </c>
      <c r="AC4" s="470">
        <v>0.6817085491788677</v>
      </c>
      <c r="AD4" s="470">
        <v>0.6817085491788677</v>
      </c>
      <c r="AE4" s="470">
        <v>0.6817085491788677</v>
      </c>
      <c r="AF4" s="470">
        <v>0.6817085491788677</v>
      </c>
      <c r="AG4" s="470">
        <v>0.6817085491788677</v>
      </c>
      <c r="AH4" s="470">
        <v>0.6817085491788677</v>
      </c>
      <c r="AI4" s="470">
        <v>0.6817085491788677</v>
      </c>
      <c r="AJ4" s="487">
        <v>0.6817085491788677</v>
      </c>
    </row>
    <row r="5" spans="1:36" ht="25.35" customHeight="1" x14ac:dyDescent="0.2">
      <c r="A5" s="172"/>
      <c r="B5" s="1015"/>
      <c r="C5" s="806" t="s">
        <v>190</v>
      </c>
      <c r="D5" s="807" t="s">
        <v>191</v>
      </c>
      <c r="E5" s="501" t="s">
        <v>124</v>
      </c>
      <c r="F5" s="704" t="s">
        <v>75</v>
      </c>
      <c r="G5" s="704">
        <v>2</v>
      </c>
      <c r="H5" s="692">
        <v>50.56180313030206</v>
      </c>
      <c r="I5" s="798">
        <v>52.561532799909045</v>
      </c>
      <c r="J5" s="798">
        <v>54.594809375408786</v>
      </c>
      <c r="K5" s="798">
        <v>56.77759032589239</v>
      </c>
      <c r="L5" s="470">
        <v>58.791117217161776</v>
      </c>
      <c r="M5" s="470">
        <v>60.965080984284427</v>
      </c>
      <c r="N5" s="470">
        <v>63.052982440778408</v>
      </c>
      <c r="O5" s="470">
        <v>65.009654324923815</v>
      </c>
      <c r="P5" s="470">
        <v>66.97663542532085</v>
      </c>
      <c r="Q5" s="470">
        <v>68.88707400656034</v>
      </c>
      <c r="R5" s="470">
        <v>70.759500067832306</v>
      </c>
      <c r="S5" s="470">
        <v>72.573085404816226</v>
      </c>
      <c r="T5" s="470">
        <v>74.448198258035106</v>
      </c>
      <c r="U5" s="470">
        <v>76.307628043091924</v>
      </c>
      <c r="V5" s="470">
        <v>77.892674671815243</v>
      </c>
      <c r="W5" s="470">
        <v>79.443717406354992</v>
      </c>
      <c r="X5" s="470">
        <v>80.971610375143015</v>
      </c>
      <c r="Y5" s="470">
        <v>82.45618452654665</v>
      </c>
      <c r="Z5" s="470">
        <v>83.914639503181746</v>
      </c>
      <c r="AA5" s="470">
        <v>85.432155174713301</v>
      </c>
      <c r="AB5" s="470">
        <v>86.94600101608556</v>
      </c>
      <c r="AC5" s="470">
        <v>88.431011831690995</v>
      </c>
      <c r="AD5" s="470">
        <v>89.875844620015229</v>
      </c>
      <c r="AE5" s="470">
        <v>91.315515674954113</v>
      </c>
      <c r="AF5" s="470">
        <v>92.733525120315107</v>
      </c>
      <c r="AG5" s="470">
        <v>94.13562787287772</v>
      </c>
      <c r="AH5" s="470">
        <v>95.523859670358149</v>
      </c>
      <c r="AI5" s="470">
        <v>96.892809120845797</v>
      </c>
      <c r="AJ5" s="487">
        <v>98.356057324693339</v>
      </c>
    </row>
    <row r="6" spans="1:36" ht="25.35" customHeight="1" x14ac:dyDescent="0.2">
      <c r="A6" s="172"/>
      <c r="B6" s="1015"/>
      <c r="C6" s="806" t="s">
        <v>192</v>
      </c>
      <c r="D6" s="807" t="s">
        <v>193</v>
      </c>
      <c r="E6" s="501" t="s">
        <v>124</v>
      </c>
      <c r="F6" s="704" t="s">
        <v>75</v>
      </c>
      <c r="G6" s="704">
        <v>2</v>
      </c>
      <c r="H6" s="692">
        <v>96.751050285229695</v>
      </c>
      <c r="I6" s="798">
        <v>94.728424962123398</v>
      </c>
      <c r="J6" s="798">
        <v>92.70551635407837</v>
      </c>
      <c r="K6" s="798">
        <v>90.658500603786308</v>
      </c>
      <c r="L6" s="470">
        <v>88.629269498882707</v>
      </c>
      <c r="M6" s="470">
        <v>86.642956812149066</v>
      </c>
      <c r="N6" s="470">
        <v>84.798298959515776</v>
      </c>
      <c r="O6" s="470">
        <v>83.078029799730729</v>
      </c>
      <c r="P6" s="470">
        <v>81.421828826489957</v>
      </c>
      <c r="Q6" s="470">
        <v>79.823166177377942</v>
      </c>
      <c r="R6" s="470">
        <v>78.315841634746761</v>
      </c>
      <c r="S6" s="470">
        <v>76.863843661620734</v>
      </c>
      <c r="T6" s="470">
        <v>75.38899888476287</v>
      </c>
      <c r="U6" s="470">
        <v>73.944932791673551</v>
      </c>
      <c r="V6" s="470">
        <v>72.499940791536616</v>
      </c>
      <c r="W6" s="470">
        <v>71.056111832761545</v>
      </c>
      <c r="X6" s="470">
        <v>69.647313735405191</v>
      </c>
      <c r="Y6" s="470">
        <v>68.259417797631173</v>
      </c>
      <c r="Z6" s="470">
        <v>66.902533807658472</v>
      </c>
      <c r="AA6" s="470">
        <v>65.622250649492244</v>
      </c>
      <c r="AB6" s="470">
        <v>64.37899122575628</v>
      </c>
      <c r="AC6" s="470">
        <v>63.157623103701205</v>
      </c>
      <c r="AD6" s="470">
        <v>61.951843077657038</v>
      </c>
      <c r="AE6" s="470">
        <v>60.778981154620404</v>
      </c>
      <c r="AF6" s="470">
        <v>59.629485566274752</v>
      </c>
      <c r="AG6" s="470">
        <v>58.503431845315575</v>
      </c>
      <c r="AH6" s="470">
        <v>57.402428196741006</v>
      </c>
      <c r="AI6" s="470">
        <v>56.323449179885451</v>
      </c>
      <c r="AJ6" s="487">
        <v>55.174544453642419</v>
      </c>
    </row>
    <row r="7" spans="1:36" ht="25.35" customHeight="1" x14ac:dyDescent="0.2">
      <c r="A7" s="172"/>
      <c r="B7" s="1015"/>
      <c r="C7" s="709" t="s">
        <v>194</v>
      </c>
      <c r="D7" s="710" t="s">
        <v>195</v>
      </c>
      <c r="E7" s="881" t="s">
        <v>196</v>
      </c>
      <c r="F7" s="711" t="s">
        <v>75</v>
      </c>
      <c r="G7" s="711">
        <v>2</v>
      </c>
      <c r="H7" s="692">
        <f t="shared" ref="H7:AJ10" si="0">H3-H32</f>
        <v>43.287529273772712</v>
      </c>
      <c r="I7" s="798">
        <f t="shared" si="0"/>
        <v>43.313325335832729</v>
      </c>
      <c r="J7" s="798">
        <f t="shared" si="0"/>
        <v>43.26936992598575</v>
      </c>
      <c r="K7" s="798">
        <f t="shared" si="0"/>
        <v>43.328361575588907</v>
      </c>
      <c r="L7" s="483">
        <f t="shared" si="0"/>
        <v>43.308337497913278</v>
      </c>
      <c r="M7" s="483">
        <f t="shared" si="0"/>
        <v>43.554144136929573</v>
      </c>
      <c r="N7" s="483">
        <f t="shared" si="0"/>
        <v>43.710166041527494</v>
      </c>
      <c r="O7" s="483">
        <f t="shared" si="0"/>
        <v>43.857430173289437</v>
      </c>
      <c r="P7" s="483">
        <f t="shared" si="0"/>
        <v>43.850076854434107</v>
      </c>
      <c r="Q7" s="483">
        <f t="shared" si="0"/>
        <v>44.033753355540163</v>
      </c>
      <c r="R7" s="483">
        <f t="shared" si="0"/>
        <v>44.088904650493795</v>
      </c>
      <c r="S7" s="483">
        <f t="shared" si="0"/>
        <v>44.143283881271721</v>
      </c>
      <c r="T7" s="483">
        <f t="shared" si="0"/>
        <v>44.074732269164237</v>
      </c>
      <c r="U7" s="483">
        <f t="shared" si="0"/>
        <v>44.245310567468373</v>
      </c>
      <c r="V7" s="483">
        <f t="shared" si="0"/>
        <v>44.305669840954671</v>
      </c>
      <c r="W7" s="483">
        <f t="shared" si="0"/>
        <v>44.369548882424866</v>
      </c>
      <c r="X7" s="483">
        <f t="shared" si="0"/>
        <v>44.308971995919634</v>
      </c>
      <c r="Y7" s="483">
        <f t="shared" si="0"/>
        <v>44.484397741148371</v>
      </c>
      <c r="Z7" s="483">
        <f t="shared" si="0"/>
        <v>44.533955825301248</v>
      </c>
      <c r="AA7" s="483">
        <f t="shared" si="0"/>
        <v>44.584455365548258</v>
      </c>
      <c r="AB7" s="483">
        <f t="shared" si="0"/>
        <v>44.511605745391051</v>
      </c>
      <c r="AC7" s="483">
        <f t="shared" si="0"/>
        <v>44.688073658685042</v>
      </c>
      <c r="AD7" s="483">
        <f t="shared" si="0"/>
        <v>44.74568054570868</v>
      </c>
      <c r="AE7" s="483">
        <f t="shared" si="0"/>
        <v>44.805257745168134</v>
      </c>
      <c r="AF7" s="483">
        <f t="shared" si="0"/>
        <v>44.744066604785004</v>
      </c>
      <c r="AG7" s="483">
        <f t="shared" si="0"/>
        <v>44.930636426722522</v>
      </c>
      <c r="AH7" s="483">
        <f t="shared" si="0"/>
        <v>44.996464636416086</v>
      </c>
      <c r="AI7" s="483">
        <f t="shared" si="0"/>
        <v>45.063891412765294</v>
      </c>
      <c r="AJ7" s="712">
        <f t="shared" si="0"/>
        <v>45.009600987084539</v>
      </c>
    </row>
    <row r="8" spans="1:36" ht="25.35" customHeight="1" x14ac:dyDescent="0.2">
      <c r="A8" s="172"/>
      <c r="B8" s="1015"/>
      <c r="C8" s="709" t="s">
        <v>197</v>
      </c>
      <c r="D8" s="710" t="s">
        <v>198</v>
      </c>
      <c r="E8" s="881" t="s">
        <v>199</v>
      </c>
      <c r="F8" s="711" t="s">
        <v>75</v>
      </c>
      <c r="G8" s="711">
        <v>2</v>
      </c>
      <c r="H8" s="692">
        <f t="shared" si="0"/>
        <v>0.66003814294445917</v>
      </c>
      <c r="I8" s="798">
        <f t="shared" si="0"/>
        <v>0.66003814294445917</v>
      </c>
      <c r="J8" s="798">
        <f t="shared" si="0"/>
        <v>0.66003814294445917</v>
      </c>
      <c r="K8" s="798">
        <f t="shared" si="0"/>
        <v>0.66003814294445917</v>
      </c>
      <c r="L8" s="483">
        <f t="shared" si="0"/>
        <v>0.66003814294445917</v>
      </c>
      <c r="M8" s="483">
        <f t="shared" si="0"/>
        <v>0.66003814294445917</v>
      </c>
      <c r="N8" s="483">
        <f t="shared" si="0"/>
        <v>0.66003814294445917</v>
      </c>
      <c r="O8" s="483">
        <f t="shared" si="0"/>
        <v>0.66003814294445917</v>
      </c>
      <c r="P8" s="483">
        <f t="shared" si="0"/>
        <v>0.66003814294445917</v>
      </c>
      <c r="Q8" s="483">
        <f t="shared" si="0"/>
        <v>0.66003814294445917</v>
      </c>
      <c r="R8" s="483">
        <f t="shared" si="0"/>
        <v>0.66003814294445917</v>
      </c>
      <c r="S8" s="483">
        <f t="shared" si="0"/>
        <v>0.66003814294445917</v>
      </c>
      <c r="T8" s="483">
        <f t="shared" si="0"/>
        <v>0.66003814294445917</v>
      </c>
      <c r="U8" s="483">
        <f t="shared" si="0"/>
        <v>0.66003814294445917</v>
      </c>
      <c r="V8" s="483">
        <f t="shared" si="0"/>
        <v>0.66003814294445917</v>
      </c>
      <c r="W8" s="483">
        <f t="shared" si="0"/>
        <v>0.66003814294445917</v>
      </c>
      <c r="X8" s="483">
        <f t="shared" si="0"/>
        <v>0.66003814294445917</v>
      </c>
      <c r="Y8" s="483">
        <f t="shared" si="0"/>
        <v>0.66003814294445917</v>
      </c>
      <c r="Z8" s="483">
        <f t="shared" si="0"/>
        <v>0.66003814294445917</v>
      </c>
      <c r="AA8" s="483">
        <f t="shared" si="0"/>
        <v>0.66003814294445917</v>
      </c>
      <c r="AB8" s="483">
        <f t="shared" si="0"/>
        <v>0.66003814294445917</v>
      </c>
      <c r="AC8" s="483">
        <f t="shared" si="0"/>
        <v>0.66003814294445917</v>
      </c>
      <c r="AD8" s="483">
        <f t="shared" si="0"/>
        <v>0.66003814294445917</v>
      </c>
      <c r="AE8" s="483">
        <f t="shared" si="0"/>
        <v>0.66003814294445917</v>
      </c>
      <c r="AF8" s="483">
        <f t="shared" si="0"/>
        <v>0.66003814294445917</v>
      </c>
      <c r="AG8" s="483">
        <f t="shared" si="0"/>
        <v>0.66003814294445917</v>
      </c>
      <c r="AH8" s="483">
        <f t="shared" si="0"/>
        <v>0.66003814294445917</v>
      </c>
      <c r="AI8" s="483">
        <f t="shared" si="0"/>
        <v>0.66003814294445917</v>
      </c>
      <c r="AJ8" s="712">
        <f t="shared" si="0"/>
        <v>0.66003814294445917</v>
      </c>
    </row>
    <row r="9" spans="1:36" ht="25.35" customHeight="1" x14ac:dyDescent="0.2">
      <c r="A9" s="172"/>
      <c r="B9" s="1015"/>
      <c r="C9" s="709" t="s">
        <v>81</v>
      </c>
      <c r="D9" s="710" t="s">
        <v>200</v>
      </c>
      <c r="E9" s="881" t="s">
        <v>201</v>
      </c>
      <c r="F9" s="711" t="s">
        <v>75</v>
      </c>
      <c r="G9" s="711">
        <v>2</v>
      </c>
      <c r="H9" s="692">
        <f t="shared" si="0"/>
        <v>45.931287360561228</v>
      </c>
      <c r="I9" s="798">
        <f t="shared" si="0"/>
        <v>47.823336303744107</v>
      </c>
      <c r="J9" s="798">
        <f t="shared" si="0"/>
        <v>49.74900976077393</v>
      </c>
      <c r="K9" s="798">
        <f t="shared" si="0"/>
        <v>51.824214391547251</v>
      </c>
      <c r="L9" s="483">
        <f t="shared" si="0"/>
        <v>53.734652194268328</v>
      </c>
      <c r="M9" s="483">
        <f t="shared" si="0"/>
        <v>55.807530418790826</v>
      </c>
      <c r="N9" s="483">
        <f t="shared" si="0"/>
        <v>57.796282405604572</v>
      </c>
      <c r="O9" s="483">
        <f t="shared" si="0"/>
        <v>59.65570630878215</v>
      </c>
      <c r="P9" s="483">
        <f t="shared" si="0"/>
        <v>61.52735412488741</v>
      </c>
      <c r="Q9" s="483">
        <f t="shared" si="0"/>
        <v>63.344313978311362</v>
      </c>
      <c r="R9" s="483">
        <f t="shared" si="0"/>
        <v>65.125084696700924</v>
      </c>
      <c r="S9" s="483">
        <f t="shared" si="0"/>
        <v>66.848800300860304</v>
      </c>
      <c r="T9" s="483">
        <f t="shared" si="0"/>
        <v>68.63579807564436</v>
      </c>
      <c r="U9" s="483">
        <f t="shared" si="0"/>
        <v>70.408832359324819</v>
      </c>
      <c r="V9" s="483">
        <f t="shared" si="0"/>
        <v>71.909175150630901</v>
      </c>
      <c r="W9" s="483">
        <f t="shared" si="0"/>
        <v>73.377171185087661</v>
      </c>
      <c r="X9" s="483">
        <f t="shared" si="0"/>
        <v>74.823618234105325</v>
      </c>
      <c r="Y9" s="483">
        <f t="shared" si="0"/>
        <v>76.228345077187143</v>
      </c>
      <c r="Z9" s="483">
        <f t="shared" si="0"/>
        <v>77.608494737397734</v>
      </c>
      <c r="AA9" s="483">
        <f t="shared" si="0"/>
        <v>79.049244927884502</v>
      </c>
      <c r="AB9" s="483">
        <f t="shared" si="0"/>
        <v>80.487811963222541</v>
      </c>
      <c r="AC9" s="483">
        <f t="shared" si="0"/>
        <v>81.899028496553996</v>
      </c>
      <c r="AD9" s="483">
        <f t="shared" si="0"/>
        <v>83.271498370438678</v>
      </c>
      <c r="AE9" s="483">
        <f t="shared" si="0"/>
        <v>84.640235724299131</v>
      </c>
      <c r="AF9" s="483">
        <f t="shared" si="0"/>
        <v>85.988690983665322</v>
      </c>
      <c r="AG9" s="483">
        <f t="shared" si="0"/>
        <v>87.318689951058914</v>
      </c>
      <c r="AH9" s="483">
        <f t="shared" si="0"/>
        <v>88.636120132719512</v>
      </c>
      <c r="AI9" s="483">
        <f t="shared" si="0"/>
        <v>89.935549396884966</v>
      </c>
      <c r="AJ9" s="712">
        <f t="shared" si="0"/>
        <v>91.330531197646195</v>
      </c>
    </row>
    <row r="10" spans="1:36" ht="25.35" customHeight="1" x14ac:dyDescent="0.2">
      <c r="A10" s="172"/>
      <c r="B10" s="1015"/>
      <c r="C10" s="709" t="s">
        <v>78</v>
      </c>
      <c r="D10" s="710" t="s">
        <v>202</v>
      </c>
      <c r="E10" s="881" t="s">
        <v>203</v>
      </c>
      <c r="F10" s="711" t="s">
        <v>75</v>
      </c>
      <c r="G10" s="711">
        <v>2</v>
      </c>
      <c r="H10" s="692">
        <f t="shared" si="0"/>
        <v>89.64812635621648</v>
      </c>
      <c r="I10" s="798">
        <f t="shared" si="0"/>
        <v>87.751496443611273</v>
      </c>
      <c r="J10" s="798">
        <f t="shared" si="0"/>
        <v>85.854501285934887</v>
      </c>
      <c r="K10" s="798">
        <f t="shared" si="0"/>
        <v>83.933316815698063</v>
      </c>
      <c r="L10" s="483">
        <f t="shared" si="0"/>
        <v>82.024937300764833</v>
      </c>
      <c r="M10" s="483">
        <f t="shared" si="0"/>
        <v>80.157212348805501</v>
      </c>
      <c r="N10" s="483">
        <f t="shared" si="0"/>
        <v>78.428951638993709</v>
      </c>
      <c r="O10" s="483">
        <f t="shared" si="0"/>
        <v>76.822981045484113</v>
      </c>
      <c r="P10" s="483">
        <f t="shared" si="0"/>
        <v>75.278994883452583</v>
      </c>
      <c r="Q10" s="483">
        <f t="shared" si="0"/>
        <v>73.790501544104302</v>
      </c>
      <c r="R10" s="483">
        <f t="shared" si="0"/>
        <v>72.391362144633632</v>
      </c>
      <c r="S10" s="483">
        <f t="shared" si="0"/>
        <v>71.045606863061181</v>
      </c>
      <c r="T10" s="483">
        <f t="shared" si="0"/>
        <v>69.675042686777417</v>
      </c>
      <c r="U10" s="483">
        <f t="shared" si="0"/>
        <v>68.333360751307723</v>
      </c>
      <c r="V10" s="483">
        <f t="shared" si="0"/>
        <v>66.988887290420422</v>
      </c>
      <c r="W10" s="483">
        <f t="shared" si="0"/>
        <v>65.643749380461017</v>
      </c>
      <c r="X10" s="483">
        <f t="shared" si="0"/>
        <v>64.331848917323185</v>
      </c>
      <c r="Y10" s="483">
        <f t="shared" si="0"/>
        <v>63.039087753781487</v>
      </c>
      <c r="Z10" s="483">
        <f t="shared" si="0"/>
        <v>61.775610043804591</v>
      </c>
      <c r="AA10" s="483">
        <f t="shared" si="0"/>
        <v>60.587035212374275</v>
      </c>
      <c r="AB10" s="483">
        <f t="shared" si="0"/>
        <v>59.433843619811796</v>
      </c>
      <c r="AC10" s="483">
        <f t="shared" si="0"/>
        <v>58.300906456586745</v>
      </c>
      <c r="AD10" s="483">
        <f t="shared" si="0"/>
        <v>57.181977969819783</v>
      </c>
      <c r="AE10" s="483">
        <f t="shared" si="0"/>
        <v>56.094391793285681</v>
      </c>
      <c r="AF10" s="483">
        <f t="shared" si="0"/>
        <v>55.028649793159026</v>
      </c>
      <c r="AG10" s="483">
        <f t="shared" si="0"/>
        <v>53.984831125045133</v>
      </c>
      <c r="AH10" s="483">
        <f t="shared" si="0"/>
        <v>52.964597624816662</v>
      </c>
      <c r="AI10" s="483">
        <f t="shared" si="0"/>
        <v>51.964919842995755</v>
      </c>
      <c r="AJ10" s="712">
        <f t="shared" si="0"/>
        <v>50.893904880331206</v>
      </c>
    </row>
    <row r="11" spans="1:36" ht="25.35" customHeight="1" x14ac:dyDescent="0.2">
      <c r="A11" s="172"/>
      <c r="B11" s="1015"/>
      <c r="C11" s="806" t="s">
        <v>204</v>
      </c>
      <c r="D11" s="807" t="s">
        <v>205</v>
      </c>
      <c r="E11" s="501" t="s">
        <v>124</v>
      </c>
      <c r="F11" s="882" t="s">
        <v>206</v>
      </c>
      <c r="G11" s="882">
        <v>1</v>
      </c>
      <c r="H11" s="713">
        <v>0</v>
      </c>
      <c r="I11" s="804">
        <v>3.2310985199435628E-2</v>
      </c>
      <c r="J11" s="804">
        <v>6.46010971478964E-2</v>
      </c>
      <c r="K11" s="804">
        <v>9.6870356065454202E-2</v>
      </c>
      <c r="L11" s="720">
        <v>0.12911878214594763</v>
      </c>
      <c r="M11" s="720">
        <v>0.16134639555716573</v>
      </c>
      <c r="N11" s="720">
        <v>0.19355321644097928</v>
      </c>
      <c r="O11" s="720">
        <v>0.22573926491313751</v>
      </c>
      <c r="P11" s="720">
        <v>0.25790456106353432</v>
      </c>
      <c r="Q11" s="720">
        <v>0.2900491249561693</v>
      </c>
      <c r="R11" s="720">
        <v>0.32217297662910749</v>
      </c>
      <c r="S11" s="720">
        <v>0.35427613609469122</v>
      </c>
      <c r="T11" s="720">
        <v>0.38635862333948395</v>
      </c>
      <c r="U11" s="720">
        <v>0.41842045832420943</v>
      </c>
      <c r="V11" s="720">
        <v>0.45046166098405899</v>
      </c>
      <c r="W11" s="720">
        <v>0.48248225122841731</v>
      </c>
      <c r="X11" s="720">
        <v>0.51448224894120131</v>
      </c>
      <c r="Y11" s="720">
        <v>0.54646167398064427</v>
      </c>
      <c r="Z11" s="720">
        <v>0.57842054617953709</v>
      </c>
      <c r="AA11" s="720">
        <v>0.61035888534517324</v>
      </c>
      <c r="AB11" s="720">
        <v>0.64227671125937813</v>
      </c>
      <c r="AC11" s="720">
        <v>0.67417404367852851</v>
      </c>
      <c r="AD11" s="720">
        <v>0.70605090233377343</v>
      </c>
      <c r="AE11" s="720">
        <v>0.73790730693079953</v>
      </c>
      <c r="AF11" s="720">
        <v>0.76974327715009783</v>
      </c>
      <c r="AG11" s="720">
        <v>0.80155883264692018</v>
      </c>
      <c r="AH11" s="720">
        <v>0.83335399305126734</v>
      </c>
      <c r="AI11" s="720">
        <v>0.86512877796797361</v>
      </c>
      <c r="AJ11" s="481">
        <v>0.89688320697684976</v>
      </c>
    </row>
    <row r="12" spans="1:36" ht="25.35" customHeight="1" thickBot="1" x14ac:dyDescent="0.25">
      <c r="A12" s="172"/>
      <c r="B12" s="1015"/>
      <c r="C12" s="883" t="s">
        <v>207</v>
      </c>
      <c r="D12" s="884" t="s">
        <v>208</v>
      </c>
      <c r="E12" s="885"/>
      <c r="F12" s="886" t="s">
        <v>75</v>
      </c>
      <c r="G12" s="886">
        <v>1</v>
      </c>
      <c r="H12" s="887">
        <f>(H11/100)*SUM(H7:H10)</f>
        <v>0</v>
      </c>
      <c r="I12" s="888">
        <f>(I11/100)*SUM(I7:I10)</f>
        <v>5.8013791108479332E-2</v>
      </c>
      <c r="J12" s="888">
        <f>(J11/100)*SUM(J7:J10)</f>
        <v>0.11598023549034822</v>
      </c>
      <c r="K12" s="888">
        <f>(K11/100)*SUM(K7:K10)</f>
        <v>0.17412052330096717</v>
      </c>
      <c r="L12" s="889">
        <f t="shared" ref="L12:AJ12" si="1">(L11/100)*SUM(L7:L10)</f>
        <v>0.23206255975915566</v>
      </c>
      <c r="M12" s="889">
        <f t="shared" si="1"/>
        <v>0.29071220111774065</v>
      </c>
      <c r="N12" s="889">
        <f t="shared" si="1"/>
        <v>0.34954827943804734</v>
      </c>
      <c r="O12" s="889">
        <f t="shared" si="1"/>
        <v>0.40857939133162513</v>
      </c>
      <c r="P12" s="889">
        <f t="shared" si="1"/>
        <v>0.46762343062986966</v>
      </c>
      <c r="Q12" s="889">
        <f t="shared" si="1"/>
        <v>0.52739228358411316</v>
      </c>
      <c r="R12" s="889">
        <f t="shared" si="1"/>
        <v>0.58720983115098835</v>
      </c>
      <c r="S12" s="889">
        <f t="shared" si="1"/>
        <v>0.64725445570047702</v>
      </c>
      <c r="T12" s="889">
        <f t="shared" si="1"/>
        <v>0.7072125034172605</v>
      </c>
      <c r="U12" s="889">
        <f t="shared" si="1"/>
        <v>0.76841888618876208</v>
      </c>
      <c r="V12" s="889">
        <f t="shared" si="1"/>
        <v>0.82823579420414883</v>
      </c>
      <c r="W12" s="889">
        <f t="shared" si="1"/>
        <v>0.88801103242199031</v>
      </c>
      <c r="X12" s="889">
        <f t="shared" si="1"/>
        <v>0.94728775161432877</v>
      </c>
      <c r="Y12" s="889">
        <f t="shared" si="1"/>
        <v>1.007740184799313</v>
      </c>
      <c r="Z12" s="889">
        <f t="shared" si="1"/>
        <v>1.0676376469143627</v>
      </c>
      <c r="AA12" s="889">
        <f t="shared" si="1"/>
        <v>1.1284362292600523</v>
      </c>
      <c r="AB12" s="889">
        <f t="shared" si="1"/>
        <v>1.1888111566061861</v>
      </c>
      <c r="AC12" s="889">
        <f t="shared" si="1"/>
        <v>1.2509167697731614</v>
      </c>
      <c r="AD12" s="889">
        <f t="shared" si="1"/>
        <v>1.312260523571918</v>
      </c>
      <c r="AE12" s="889">
        <f t="shared" si="1"/>
        <v>1.373982840310193</v>
      </c>
      <c r="AF12" s="889">
        <f t="shared" si="1"/>
        <v>1.4349665440912849</v>
      </c>
      <c r="AG12" s="889">
        <f t="shared" si="1"/>
        <v>1.4980669329030931</v>
      </c>
      <c r="AH12" s="889">
        <f t="shared" si="1"/>
        <v>1.5605155246210465</v>
      </c>
      <c r="AI12" s="889">
        <f t="shared" si="1"/>
        <v>1.6231926684700493</v>
      </c>
      <c r="AJ12" s="890">
        <f t="shared" si="1"/>
        <v>1.6851904074450619</v>
      </c>
    </row>
    <row r="13" spans="1:36" ht="25.35" customHeight="1" x14ac:dyDescent="0.2">
      <c r="A13" s="172"/>
      <c r="B13" s="1014" t="s">
        <v>209</v>
      </c>
      <c r="C13" s="891" t="s">
        <v>210</v>
      </c>
      <c r="D13" s="892" t="s">
        <v>211</v>
      </c>
      <c r="E13" s="893" t="s">
        <v>212</v>
      </c>
      <c r="F13" s="738" t="s">
        <v>213</v>
      </c>
      <c r="G13" s="738">
        <v>1</v>
      </c>
      <c r="H13" s="894">
        <f>ROUND((H9*1000000)/(H56*1000),1)</f>
        <v>121.3</v>
      </c>
      <c r="I13" s="895">
        <f>ROUND((I9*1000000)/(I56*1000),1)</f>
        <v>120.7</v>
      </c>
      <c r="J13" s="895">
        <f>ROUND((J9*1000000)/(J56*1000),1)</f>
        <v>120.2</v>
      </c>
      <c r="K13" s="895">
        <f>ROUND((K9*1000000)/(K56*1000),1)</f>
        <v>119.9</v>
      </c>
      <c r="L13" s="896">
        <f>ROUND((L9*1000000)/(L56*1000),1)</f>
        <v>119.5</v>
      </c>
      <c r="M13" s="896">
        <f t="shared" ref="M13:AJ13" si="2">ROUND((M9*1000000)/(M56*1000),1)</f>
        <v>119.2</v>
      </c>
      <c r="N13" s="896">
        <f t="shared" si="2"/>
        <v>119.1</v>
      </c>
      <c r="O13" s="896">
        <f t="shared" si="2"/>
        <v>118.9</v>
      </c>
      <c r="P13" s="896">
        <f t="shared" si="2"/>
        <v>118.8</v>
      </c>
      <c r="Q13" s="896">
        <f t="shared" si="2"/>
        <v>118.8</v>
      </c>
      <c r="R13" s="896">
        <f t="shared" si="2"/>
        <v>118.8</v>
      </c>
      <c r="S13" s="896">
        <f t="shared" si="2"/>
        <v>118.8</v>
      </c>
      <c r="T13" s="896">
        <f t="shared" si="2"/>
        <v>118.9</v>
      </c>
      <c r="U13" s="896">
        <f t="shared" si="2"/>
        <v>119.1</v>
      </c>
      <c r="V13" s="896">
        <f t="shared" si="2"/>
        <v>118.8</v>
      </c>
      <c r="W13" s="896">
        <f t="shared" si="2"/>
        <v>118.5</v>
      </c>
      <c r="X13" s="896">
        <f t="shared" si="2"/>
        <v>118.2</v>
      </c>
      <c r="Y13" s="896">
        <f t="shared" si="2"/>
        <v>118</v>
      </c>
      <c r="Z13" s="896">
        <f t="shared" si="2"/>
        <v>117.8</v>
      </c>
      <c r="AA13" s="896">
        <f t="shared" si="2"/>
        <v>117.7</v>
      </c>
      <c r="AB13" s="896">
        <f t="shared" si="2"/>
        <v>117.6</v>
      </c>
      <c r="AC13" s="896">
        <f t="shared" si="2"/>
        <v>117.5</v>
      </c>
      <c r="AD13" s="896">
        <f t="shared" si="2"/>
        <v>117.4</v>
      </c>
      <c r="AE13" s="896">
        <f t="shared" si="2"/>
        <v>117.3</v>
      </c>
      <c r="AF13" s="896">
        <f t="shared" si="2"/>
        <v>117.3</v>
      </c>
      <c r="AG13" s="896">
        <f t="shared" si="2"/>
        <v>117.2</v>
      </c>
      <c r="AH13" s="896">
        <f t="shared" si="2"/>
        <v>117.1</v>
      </c>
      <c r="AI13" s="896">
        <f t="shared" si="2"/>
        <v>117</v>
      </c>
      <c r="AJ13" s="491">
        <f t="shared" si="2"/>
        <v>116.9</v>
      </c>
    </row>
    <row r="14" spans="1:36" ht="25.35" customHeight="1" x14ac:dyDescent="0.2">
      <c r="A14" s="215"/>
      <c r="B14" s="1015"/>
      <c r="C14" s="806" t="s">
        <v>214</v>
      </c>
      <c r="D14" s="807" t="s">
        <v>215</v>
      </c>
      <c r="E14" s="501" t="s">
        <v>124</v>
      </c>
      <c r="F14" s="882" t="s">
        <v>213</v>
      </c>
      <c r="G14" s="882">
        <v>1</v>
      </c>
      <c r="H14" s="713">
        <v>27.713028224443939</v>
      </c>
      <c r="I14" s="804">
        <v>26.846486423950633</v>
      </c>
      <c r="J14" s="804">
        <v>26.035241618570083</v>
      </c>
      <c r="K14" s="804">
        <v>25.266342387432864</v>
      </c>
      <c r="L14" s="718">
        <v>24.552041300953363</v>
      </c>
      <c r="M14" s="718">
        <v>23.870481653999864</v>
      </c>
      <c r="N14" s="718">
        <v>23.232641859183552</v>
      </c>
      <c r="O14" s="718">
        <v>22.630217931712838</v>
      </c>
      <c r="P14" s="718">
        <v>22.051828000921677</v>
      </c>
      <c r="Q14" s="718">
        <v>21.498359447263883</v>
      </c>
      <c r="R14" s="718">
        <v>20.962154126579669</v>
      </c>
      <c r="S14" s="718">
        <v>20.442770435101053</v>
      </c>
      <c r="T14" s="718">
        <v>19.941677209582565</v>
      </c>
      <c r="U14" s="718">
        <v>19.455564414742863</v>
      </c>
      <c r="V14" s="718">
        <v>19.426825914100547</v>
      </c>
      <c r="W14" s="718">
        <v>19.401197863793413</v>
      </c>
      <c r="X14" s="718">
        <v>19.375313472254337</v>
      </c>
      <c r="Y14" s="718">
        <v>19.350650002785734</v>
      </c>
      <c r="Z14" s="718">
        <v>19.325942474560705</v>
      </c>
      <c r="AA14" s="718">
        <v>19.300929236284865</v>
      </c>
      <c r="AB14" s="718">
        <v>19.275206324478336</v>
      </c>
      <c r="AC14" s="718">
        <v>19.249565642831627</v>
      </c>
      <c r="AD14" s="718">
        <v>19.224620291894588</v>
      </c>
      <c r="AE14" s="718">
        <v>19.198358121389631</v>
      </c>
      <c r="AF14" s="718">
        <v>19.171838743552321</v>
      </c>
      <c r="AG14" s="718">
        <v>19.144992522846898</v>
      </c>
      <c r="AH14" s="718">
        <v>19.118051531766433</v>
      </c>
      <c r="AI14" s="718">
        <v>19.090793964961033</v>
      </c>
      <c r="AJ14" s="719">
        <v>19.057617647079109</v>
      </c>
    </row>
    <row r="15" spans="1:36" ht="25.35" customHeight="1" x14ac:dyDescent="0.2">
      <c r="A15" s="215"/>
      <c r="B15" s="1015"/>
      <c r="C15" s="806" t="s">
        <v>216</v>
      </c>
      <c r="D15" s="807" t="s">
        <v>217</v>
      </c>
      <c r="E15" s="501" t="s">
        <v>124</v>
      </c>
      <c r="F15" s="882" t="s">
        <v>213</v>
      </c>
      <c r="G15" s="882">
        <v>1</v>
      </c>
      <c r="H15" s="713">
        <v>50.905395631606602</v>
      </c>
      <c r="I15" s="804">
        <v>51.791854520822227</v>
      </c>
      <c r="J15" s="804">
        <v>52.686887683392342</v>
      </c>
      <c r="K15" s="804">
        <v>53.605448097191584</v>
      </c>
      <c r="L15" s="718">
        <v>54.518712191054149</v>
      </c>
      <c r="M15" s="718">
        <v>55.445862298792917</v>
      </c>
      <c r="N15" s="718">
        <v>56.357305276396737</v>
      </c>
      <c r="O15" s="718">
        <v>57.250145899930331</v>
      </c>
      <c r="P15" s="718">
        <v>58.139029852168775</v>
      </c>
      <c r="Q15" s="718">
        <v>59.02727052177287</v>
      </c>
      <c r="R15" s="718">
        <v>59.901913147321913</v>
      </c>
      <c r="S15" s="718">
        <v>60.772121681559931</v>
      </c>
      <c r="T15" s="718">
        <v>61.66114074187054</v>
      </c>
      <c r="U15" s="718">
        <v>62.552835109108116</v>
      </c>
      <c r="V15" s="718">
        <v>62.572594287453732</v>
      </c>
      <c r="W15" s="718">
        <v>62.603427483419608</v>
      </c>
      <c r="X15" s="718">
        <v>62.633370847418135</v>
      </c>
      <c r="Y15" s="718">
        <v>62.667213665408866</v>
      </c>
      <c r="Z15" s="718">
        <v>62.70088120139922</v>
      </c>
      <c r="AA15" s="718">
        <v>62.733529883300498</v>
      </c>
      <c r="AB15" s="718">
        <v>62.763845693692247</v>
      </c>
      <c r="AC15" s="718">
        <v>62.794405325563339</v>
      </c>
      <c r="AD15" s="718">
        <v>62.827219217515051</v>
      </c>
      <c r="AE15" s="718">
        <v>62.855716719283286</v>
      </c>
      <c r="AF15" s="718">
        <v>62.883354673877342</v>
      </c>
      <c r="AG15" s="718">
        <v>62.909903336654487</v>
      </c>
      <c r="AH15" s="718">
        <v>62.936124717671021</v>
      </c>
      <c r="AI15" s="718">
        <v>62.961289734359347</v>
      </c>
      <c r="AJ15" s="719">
        <v>62.966885390590576</v>
      </c>
    </row>
    <row r="16" spans="1:36" ht="25.35" customHeight="1" x14ac:dyDescent="0.2">
      <c r="A16" s="215"/>
      <c r="B16" s="1015"/>
      <c r="C16" s="806" t="s">
        <v>218</v>
      </c>
      <c r="D16" s="807" t="s">
        <v>219</v>
      </c>
      <c r="E16" s="501" t="s">
        <v>124</v>
      </c>
      <c r="F16" s="882" t="s">
        <v>213</v>
      </c>
      <c r="G16" s="882">
        <v>1</v>
      </c>
      <c r="H16" s="713">
        <v>15.072492965364196</v>
      </c>
      <c r="I16" s="804">
        <v>14.968017472668274</v>
      </c>
      <c r="J16" s="804">
        <v>14.870283818571135</v>
      </c>
      <c r="K16" s="804">
        <v>14.780216012294833</v>
      </c>
      <c r="L16" s="718">
        <v>14.694687632589151</v>
      </c>
      <c r="M16" s="718">
        <v>14.61406035497529</v>
      </c>
      <c r="N16" s="718">
        <v>14.535558124704851</v>
      </c>
      <c r="O16" s="718">
        <v>14.457639756458358</v>
      </c>
      <c r="P16" s="718">
        <v>14.381140816898055</v>
      </c>
      <c r="Q16" s="718">
        <v>14.30711499857378</v>
      </c>
      <c r="R16" s="718">
        <v>14.232117823996436</v>
      </c>
      <c r="S16" s="718">
        <v>14.157877164627319</v>
      </c>
      <c r="T16" s="718">
        <v>14.088795532790796</v>
      </c>
      <c r="U16" s="718">
        <v>14.021611523501228</v>
      </c>
      <c r="V16" s="718">
        <v>13.913559316080665</v>
      </c>
      <c r="W16" s="718">
        <v>13.807814350837267</v>
      </c>
      <c r="X16" s="718">
        <v>13.701752273183798</v>
      </c>
      <c r="Y16" s="718">
        <v>13.596418580018483</v>
      </c>
      <c r="Z16" s="718">
        <v>13.490916967048392</v>
      </c>
      <c r="AA16" s="718">
        <v>13.385069675453881</v>
      </c>
      <c r="AB16" s="718">
        <v>13.278605361755986</v>
      </c>
      <c r="AC16" s="718">
        <v>13.172078164866834</v>
      </c>
      <c r="AD16" s="718">
        <v>13.065905818371846</v>
      </c>
      <c r="AE16" s="718">
        <v>12.95872236739509</v>
      </c>
      <c r="AF16" s="718">
        <v>12.851258326005162</v>
      </c>
      <c r="AG16" s="718">
        <v>12.74347251386448</v>
      </c>
      <c r="AH16" s="718">
        <v>12.635524421443861</v>
      </c>
      <c r="AI16" s="718">
        <v>12.527271289992239</v>
      </c>
      <c r="AJ16" s="719">
        <v>12.415069206637984</v>
      </c>
    </row>
    <row r="17" spans="1:36" ht="25.35" customHeight="1" x14ac:dyDescent="0.2">
      <c r="A17" s="215"/>
      <c r="B17" s="1015"/>
      <c r="C17" s="806" t="s">
        <v>220</v>
      </c>
      <c r="D17" s="807" t="s">
        <v>221</v>
      </c>
      <c r="E17" s="501" t="s">
        <v>124</v>
      </c>
      <c r="F17" s="882" t="s">
        <v>213</v>
      </c>
      <c r="G17" s="882">
        <v>1</v>
      </c>
      <c r="H17" s="713">
        <v>11.857595000182387</v>
      </c>
      <c r="I17" s="804">
        <v>11.851240585690112</v>
      </c>
      <c r="J17" s="804">
        <v>11.847186411946993</v>
      </c>
      <c r="K17" s="804">
        <v>11.848083928894242</v>
      </c>
      <c r="L17" s="718">
        <v>11.848464195657657</v>
      </c>
      <c r="M17" s="718">
        <v>11.8516252504331</v>
      </c>
      <c r="N17" s="718">
        <v>11.852241942304278</v>
      </c>
      <c r="O17" s="718">
        <v>11.84964756040171</v>
      </c>
      <c r="P17" s="718">
        <v>11.846442248804268</v>
      </c>
      <c r="Q17" s="718">
        <v>11.843365547462525</v>
      </c>
      <c r="R17" s="718">
        <v>11.837786088100547</v>
      </c>
      <c r="S17" s="718">
        <v>11.83149967207169</v>
      </c>
      <c r="T17" s="718">
        <v>11.828929456302969</v>
      </c>
      <c r="U17" s="718">
        <v>11.826937758100637</v>
      </c>
      <c r="V17" s="718">
        <v>11.820854461330942</v>
      </c>
      <c r="W17" s="718">
        <v>11.81684928075844</v>
      </c>
      <c r="X17" s="718">
        <v>11.812651034235888</v>
      </c>
      <c r="Y17" s="718">
        <v>11.809164355090225</v>
      </c>
      <c r="Z17" s="718">
        <v>11.805621710213902</v>
      </c>
      <c r="AA17" s="718">
        <v>11.801865841971571</v>
      </c>
      <c r="AB17" s="718">
        <v>11.797651455908522</v>
      </c>
      <c r="AC17" s="718">
        <v>11.793464683027722</v>
      </c>
      <c r="AD17" s="718">
        <v>11.789683656436839</v>
      </c>
      <c r="AE17" s="718">
        <v>11.785076235101469</v>
      </c>
      <c r="AF17" s="718">
        <v>11.780292865550162</v>
      </c>
      <c r="AG17" s="718">
        <v>11.77529168107398</v>
      </c>
      <c r="AH17" s="718">
        <v>11.77021637253795</v>
      </c>
      <c r="AI17" s="718">
        <v>11.764931465846084</v>
      </c>
      <c r="AJ17" s="719">
        <v>11.755981614139055</v>
      </c>
    </row>
    <row r="18" spans="1:36" ht="25.35" customHeight="1" x14ac:dyDescent="0.2">
      <c r="A18" s="215"/>
      <c r="B18" s="1015"/>
      <c r="C18" s="806" t="s">
        <v>222</v>
      </c>
      <c r="D18" s="807" t="s">
        <v>223</v>
      </c>
      <c r="E18" s="501" t="s">
        <v>124</v>
      </c>
      <c r="F18" s="882" t="s">
        <v>213</v>
      </c>
      <c r="G18" s="882">
        <v>1</v>
      </c>
      <c r="H18" s="713">
        <v>14.338173450287316</v>
      </c>
      <c r="I18" s="804">
        <v>14.223251305426201</v>
      </c>
      <c r="J18" s="804">
        <v>14.118440571540187</v>
      </c>
      <c r="K18" s="804">
        <v>14.019265740436738</v>
      </c>
      <c r="L18" s="718">
        <v>13.933193975213449</v>
      </c>
      <c r="M18" s="718">
        <v>13.850088669535097</v>
      </c>
      <c r="N18" s="718">
        <v>13.778209018759545</v>
      </c>
      <c r="O18" s="718">
        <v>13.716266495445376</v>
      </c>
      <c r="P18" s="718">
        <v>13.65845745717391</v>
      </c>
      <c r="Q18" s="718">
        <v>13.60730850909939</v>
      </c>
      <c r="R18" s="718">
        <v>13.559864734969233</v>
      </c>
      <c r="S18" s="718">
        <v>13.517017618362047</v>
      </c>
      <c r="T18" s="718">
        <v>13.476887889621374</v>
      </c>
      <c r="U18" s="718">
        <v>13.440148180792946</v>
      </c>
      <c r="V18" s="718">
        <v>13.403924839852971</v>
      </c>
      <c r="W18" s="718">
        <v>13.371329796108975</v>
      </c>
      <c r="X18" s="718">
        <v>13.340641409410125</v>
      </c>
      <c r="Y18" s="718">
        <v>13.312705407892357</v>
      </c>
      <c r="Z18" s="718">
        <v>13.286496948379705</v>
      </c>
      <c r="AA18" s="718">
        <v>13.261699718599949</v>
      </c>
      <c r="AB18" s="718">
        <v>13.237913809844821</v>
      </c>
      <c r="AC18" s="718">
        <v>13.215572713900629</v>
      </c>
      <c r="AD18" s="718">
        <v>13.194997015815995</v>
      </c>
      <c r="AE18" s="718">
        <v>13.174714911897278</v>
      </c>
      <c r="AF18" s="718">
        <v>13.155371908532089</v>
      </c>
      <c r="AG18" s="718">
        <v>13.136845081898013</v>
      </c>
      <c r="AH18" s="718">
        <v>13.119225487246815</v>
      </c>
      <c r="AI18" s="718">
        <v>13.102298921049339</v>
      </c>
      <c r="AJ18" s="719">
        <v>13.082162036357104</v>
      </c>
    </row>
    <row r="19" spans="1:36" ht="25.35" customHeight="1" x14ac:dyDescent="0.2">
      <c r="A19" s="215"/>
      <c r="B19" s="1015"/>
      <c r="C19" s="806" t="s">
        <v>224</v>
      </c>
      <c r="D19" s="807" t="s">
        <v>225</v>
      </c>
      <c r="E19" s="501" t="s">
        <v>124</v>
      </c>
      <c r="F19" s="882" t="s">
        <v>213</v>
      </c>
      <c r="G19" s="882">
        <v>1</v>
      </c>
      <c r="H19" s="713">
        <v>1.4312694950686922</v>
      </c>
      <c r="I19" s="804">
        <v>1.4715892100014452</v>
      </c>
      <c r="J19" s="804">
        <v>1.5117055421268821</v>
      </c>
      <c r="K19" s="804">
        <v>1.5516566556206699</v>
      </c>
      <c r="L19" s="718">
        <v>1.5912767598333661</v>
      </c>
      <c r="M19" s="718">
        <v>1.6304929801199308</v>
      </c>
      <c r="N19" s="718">
        <v>1.6695831660152682</v>
      </c>
      <c r="O19" s="718">
        <v>1.7087238431474865</v>
      </c>
      <c r="P19" s="718">
        <v>1.7478165388789082</v>
      </c>
      <c r="Q19" s="718">
        <v>1.787085094257258</v>
      </c>
      <c r="R19" s="718">
        <v>1.826496254718774</v>
      </c>
      <c r="S19" s="718">
        <v>1.866170016159461</v>
      </c>
      <c r="T19" s="718">
        <v>1.9058531789738098</v>
      </c>
      <c r="U19" s="718">
        <v>1.9456998695654502</v>
      </c>
      <c r="V19" s="718">
        <v>1.9833930052246405</v>
      </c>
      <c r="W19" s="718">
        <v>2.0208015988053676</v>
      </c>
      <c r="X19" s="718">
        <v>2.0579478284203865</v>
      </c>
      <c r="Y19" s="718">
        <v>2.0948259568696943</v>
      </c>
      <c r="Z19" s="718">
        <v>2.1314306010156709</v>
      </c>
      <c r="AA19" s="718">
        <v>2.1677665003813216</v>
      </c>
      <c r="AB19" s="718">
        <v>2.2038484238019129</v>
      </c>
      <c r="AC19" s="718">
        <v>2.2396627577832713</v>
      </c>
      <c r="AD19" s="718">
        <v>2.2751817047224616</v>
      </c>
      <c r="AE19" s="718">
        <v>2.3104818786885439</v>
      </c>
      <c r="AF19" s="718">
        <v>2.3455317246322092</v>
      </c>
      <c r="AG19" s="718">
        <v>2.3803386148913632</v>
      </c>
      <c r="AH19" s="718">
        <v>2.4148912032725862</v>
      </c>
      <c r="AI19" s="718">
        <v>2.4492057067289243</v>
      </c>
      <c r="AJ19" s="719">
        <v>2.4837594678508421</v>
      </c>
    </row>
    <row r="20" spans="1:36" ht="25.35" customHeight="1" x14ac:dyDescent="0.2">
      <c r="A20" s="215"/>
      <c r="B20" s="1015"/>
      <c r="C20" s="806" t="s">
        <v>848</v>
      </c>
      <c r="D20" s="807" t="s">
        <v>849</v>
      </c>
      <c r="E20" s="501" t="s">
        <v>124</v>
      </c>
      <c r="F20" s="882" t="s">
        <v>213</v>
      </c>
      <c r="G20" s="882">
        <v>1</v>
      </c>
      <c r="H20" s="713">
        <v>-1.795476695312459E-2</v>
      </c>
      <c r="I20" s="804">
        <v>-0.45243951855889009</v>
      </c>
      <c r="J20" s="804">
        <v>-0.86974564614762073</v>
      </c>
      <c r="K20" s="804">
        <v>-1.1710128218709315</v>
      </c>
      <c r="L20" s="718">
        <v>-1.6383760553011371</v>
      </c>
      <c r="M20" s="718">
        <v>-2.0626112078561931</v>
      </c>
      <c r="N20" s="718">
        <v>-2.3255393873642305</v>
      </c>
      <c r="O20" s="718">
        <v>-2.7126414870960929</v>
      </c>
      <c r="P20" s="718">
        <v>-3.024714914845589</v>
      </c>
      <c r="Q20" s="718">
        <v>-3.270504118429713</v>
      </c>
      <c r="R20" s="718">
        <v>-3.5203321756865762</v>
      </c>
      <c r="S20" s="718">
        <v>-3.7874565878815076</v>
      </c>
      <c r="T20" s="718">
        <v>-4.0032840091420496</v>
      </c>
      <c r="U20" s="718">
        <v>-4.1427968558112553</v>
      </c>
      <c r="V20" s="718">
        <v>-4.321151824043497</v>
      </c>
      <c r="W20" s="718">
        <v>-4.5214203737230605</v>
      </c>
      <c r="X20" s="718">
        <v>-4.7216768649226566</v>
      </c>
      <c r="Y20" s="718">
        <v>-4.8309779680653406</v>
      </c>
      <c r="Z20" s="718">
        <v>-4.9412899026175836</v>
      </c>
      <c r="AA20" s="718">
        <v>-4.9508608559920901</v>
      </c>
      <c r="AB20" s="718">
        <v>-4.9570710694818416</v>
      </c>
      <c r="AC20" s="718">
        <v>-4.9647492879734187</v>
      </c>
      <c r="AD20" s="718">
        <v>-4.977607704756764</v>
      </c>
      <c r="AE20" s="718">
        <v>-4.9830702337553134</v>
      </c>
      <c r="AF20" s="718">
        <v>-4.8876482421492966</v>
      </c>
      <c r="AG20" s="718">
        <v>-4.8908437512292124</v>
      </c>
      <c r="AH20" s="718">
        <v>-4.8940337339386701</v>
      </c>
      <c r="AI20" s="718">
        <v>-4.8957910829369666</v>
      </c>
      <c r="AJ20" s="719">
        <v>-4.8614753626546729</v>
      </c>
    </row>
    <row r="21" spans="1:36" ht="25.35" customHeight="1" x14ac:dyDescent="0.2">
      <c r="A21" s="214"/>
      <c r="B21" s="1015"/>
      <c r="C21" s="709" t="s">
        <v>226</v>
      </c>
      <c r="D21" s="710" t="s">
        <v>227</v>
      </c>
      <c r="E21" s="881" t="s">
        <v>228</v>
      </c>
      <c r="F21" s="897" t="s">
        <v>213</v>
      </c>
      <c r="G21" s="897">
        <v>1</v>
      </c>
      <c r="H21" s="713">
        <f t="shared" ref="H21:AJ21" si="3">ROUND((H10*1000000)/(H57*1000),1)</f>
        <v>141.5</v>
      </c>
      <c r="I21" s="804">
        <f t="shared" si="3"/>
        <v>141</v>
      </c>
      <c r="J21" s="804">
        <f t="shared" si="3"/>
        <v>140.69999999999999</v>
      </c>
      <c r="K21" s="804">
        <f t="shared" si="3"/>
        <v>140.5</v>
      </c>
      <c r="L21" s="482">
        <f t="shared" si="3"/>
        <v>140.19999999999999</v>
      </c>
      <c r="M21" s="482">
        <f>ROUND((M10*1000000)/(M57*1000),1)</f>
        <v>140.1</v>
      </c>
      <c r="N21" s="482">
        <f t="shared" si="3"/>
        <v>139.9</v>
      </c>
      <c r="O21" s="482">
        <f t="shared" si="3"/>
        <v>139.6</v>
      </c>
      <c r="P21" s="482">
        <f t="shared" si="3"/>
        <v>139.30000000000001</v>
      </c>
      <c r="Q21" s="482">
        <f t="shared" si="3"/>
        <v>139</v>
      </c>
      <c r="R21" s="482">
        <f t="shared" si="3"/>
        <v>138.6</v>
      </c>
      <c r="S21" s="482">
        <f t="shared" si="3"/>
        <v>138.30000000000001</v>
      </c>
      <c r="T21" s="482">
        <f t="shared" si="3"/>
        <v>138</v>
      </c>
      <c r="U21" s="482">
        <f t="shared" si="3"/>
        <v>137.80000000000001</v>
      </c>
      <c r="V21" s="482">
        <f t="shared" si="3"/>
        <v>137.5</v>
      </c>
      <c r="W21" s="482">
        <f t="shared" si="3"/>
        <v>137.19999999999999</v>
      </c>
      <c r="X21" s="482">
        <f t="shared" si="3"/>
        <v>137</v>
      </c>
      <c r="Y21" s="482">
        <f t="shared" si="3"/>
        <v>136.80000000000001</v>
      </c>
      <c r="Z21" s="482">
        <f t="shared" si="3"/>
        <v>136.5</v>
      </c>
      <c r="AA21" s="482">
        <f t="shared" si="3"/>
        <v>136.4</v>
      </c>
      <c r="AB21" s="482">
        <f t="shared" si="3"/>
        <v>136.30000000000001</v>
      </c>
      <c r="AC21" s="482">
        <f t="shared" si="3"/>
        <v>136.19999999999999</v>
      </c>
      <c r="AD21" s="482">
        <f t="shared" si="3"/>
        <v>136.19999999999999</v>
      </c>
      <c r="AE21" s="482">
        <f t="shared" si="3"/>
        <v>136.1</v>
      </c>
      <c r="AF21" s="482">
        <f t="shared" si="3"/>
        <v>136</v>
      </c>
      <c r="AG21" s="482">
        <f t="shared" si="3"/>
        <v>135.9</v>
      </c>
      <c r="AH21" s="482">
        <f t="shared" si="3"/>
        <v>135.80000000000001</v>
      </c>
      <c r="AI21" s="482">
        <f t="shared" si="3"/>
        <v>135.69999999999999</v>
      </c>
      <c r="AJ21" s="898">
        <f t="shared" si="3"/>
        <v>135.69999999999999</v>
      </c>
    </row>
    <row r="22" spans="1:36" ht="25.35" customHeight="1" x14ac:dyDescent="0.2">
      <c r="A22" s="215"/>
      <c r="B22" s="1015"/>
      <c r="C22" s="806" t="s">
        <v>229</v>
      </c>
      <c r="D22" s="807" t="s">
        <v>230</v>
      </c>
      <c r="E22" s="501" t="s">
        <v>124</v>
      </c>
      <c r="F22" s="882" t="s">
        <v>213</v>
      </c>
      <c r="G22" s="882">
        <v>1</v>
      </c>
      <c r="H22" s="713">
        <v>31.943666054596111</v>
      </c>
      <c r="I22" s="804">
        <v>31.119932632432388</v>
      </c>
      <c r="J22" s="804">
        <v>30.30429832579987</v>
      </c>
      <c r="K22" s="804">
        <v>29.512905409269973</v>
      </c>
      <c r="L22" s="720">
        <v>28.713656313890684</v>
      </c>
      <c r="M22" s="720">
        <v>27.927629276675901</v>
      </c>
      <c r="N22" s="720">
        <v>27.121302955599706</v>
      </c>
      <c r="O22" s="720">
        <v>26.293600996106996</v>
      </c>
      <c r="P22" s="720">
        <v>25.461759950925849</v>
      </c>
      <c r="Q22" s="720">
        <v>24.627922478091598</v>
      </c>
      <c r="R22" s="720">
        <v>23.782678616755724</v>
      </c>
      <c r="S22" s="720">
        <v>22.934306434481318</v>
      </c>
      <c r="T22" s="720">
        <v>22.101209774930084</v>
      </c>
      <c r="U22" s="720">
        <v>21.269609213959839</v>
      </c>
      <c r="V22" s="720">
        <v>21.227272858284216</v>
      </c>
      <c r="W22" s="720">
        <v>21.192427090552066</v>
      </c>
      <c r="X22" s="720">
        <v>21.157362348550144</v>
      </c>
      <c r="Y22" s="720">
        <v>21.125042745463158</v>
      </c>
      <c r="Z22" s="720">
        <v>21.092985009566618</v>
      </c>
      <c r="AA22" s="720">
        <v>21.060671881432469</v>
      </c>
      <c r="AB22" s="720">
        <v>21.027276638568388</v>
      </c>
      <c r="AC22" s="720">
        <v>20.994418500414685</v>
      </c>
      <c r="AD22" s="720">
        <v>20.96339650339397</v>
      </c>
      <c r="AE22" s="720">
        <v>20.930030667796323</v>
      </c>
      <c r="AF22" s="720">
        <v>20.896517288547933</v>
      </c>
      <c r="AG22" s="720">
        <v>20.862708455335799</v>
      </c>
      <c r="AH22" s="720">
        <v>20.829103912417573</v>
      </c>
      <c r="AI22" s="720">
        <v>20.795234816632796</v>
      </c>
      <c r="AJ22" s="481">
        <v>20.785920634432713</v>
      </c>
    </row>
    <row r="23" spans="1:36" ht="25.35" customHeight="1" x14ac:dyDescent="0.2">
      <c r="A23" s="215"/>
      <c r="B23" s="1015"/>
      <c r="C23" s="806" t="s">
        <v>231</v>
      </c>
      <c r="D23" s="807" t="s">
        <v>232</v>
      </c>
      <c r="E23" s="501" t="s">
        <v>124</v>
      </c>
      <c r="F23" s="882" t="s">
        <v>213</v>
      </c>
      <c r="G23" s="882">
        <v>1</v>
      </c>
      <c r="H23" s="713">
        <v>58.994318652503431</v>
      </c>
      <c r="I23" s="804">
        <v>59.856211111919748</v>
      </c>
      <c r="J23" s="804">
        <v>60.734405332090624</v>
      </c>
      <c r="K23" s="804">
        <v>61.66470676427754</v>
      </c>
      <c r="L23" s="720">
        <v>62.583839289467434</v>
      </c>
      <c r="M23" s="720">
        <v>63.538035987048069</v>
      </c>
      <c r="N23" s="720">
        <v>64.452111632034359</v>
      </c>
      <c r="O23" s="720">
        <v>65.317599114048491</v>
      </c>
      <c r="P23" s="720">
        <v>66.172377261771814</v>
      </c>
      <c r="Q23" s="720">
        <v>67.020761402314434</v>
      </c>
      <c r="R23" s="720">
        <v>67.835027046354512</v>
      </c>
      <c r="S23" s="720">
        <v>68.634972538211457</v>
      </c>
      <c r="T23" s="720">
        <v>69.476479567762809</v>
      </c>
      <c r="U23" s="720">
        <v>70.320690360731902</v>
      </c>
      <c r="V23" s="720">
        <v>70.296711398139834</v>
      </c>
      <c r="W23" s="720">
        <v>70.297500106185609</v>
      </c>
      <c r="X23" s="720">
        <v>70.297563864899217</v>
      </c>
      <c r="Y23" s="720">
        <v>70.306763998415121</v>
      </c>
      <c r="Z23" s="720">
        <v>70.31686772201769</v>
      </c>
      <c r="AA23" s="720">
        <v>70.326152311841128</v>
      </c>
      <c r="AB23" s="720">
        <v>70.331848451655361</v>
      </c>
      <c r="AC23" s="720">
        <v>70.339363147541789</v>
      </c>
      <c r="AD23" s="720">
        <v>70.353065097653513</v>
      </c>
      <c r="AE23" s="720">
        <v>70.358933915106249</v>
      </c>
      <c r="AF23" s="720">
        <v>70.364325637954806</v>
      </c>
      <c r="AG23" s="720">
        <v>70.368738963687079</v>
      </c>
      <c r="AH23" s="720">
        <v>70.373857394452912</v>
      </c>
      <c r="AI23" s="720">
        <v>70.378097779524595</v>
      </c>
      <c r="AJ23" s="481">
        <v>70.465595234723196</v>
      </c>
    </row>
    <row r="24" spans="1:36" ht="25.35" customHeight="1" x14ac:dyDescent="0.2">
      <c r="A24" s="215"/>
      <c r="B24" s="1015"/>
      <c r="C24" s="806" t="s">
        <v>233</v>
      </c>
      <c r="D24" s="807" t="s">
        <v>234</v>
      </c>
      <c r="E24" s="501" t="s">
        <v>124</v>
      </c>
      <c r="F24" s="882" t="s">
        <v>213</v>
      </c>
      <c r="G24" s="882">
        <v>1</v>
      </c>
      <c r="H24" s="713">
        <v>17.048165774910522</v>
      </c>
      <c r="I24" s="804">
        <v>16.945831661790351</v>
      </c>
      <c r="J24" s="804">
        <v>16.848010235337259</v>
      </c>
      <c r="K24" s="804">
        <v>16.764164795001655</v>
      </c>
      <c r="L24" s="720">
        <v>16.676599268311474</v>
      </c>
      <c r="M24" s="720">
        <v>16.597596905329528</v>
      </c>
      <c r="N24" s="720">
        <v>16.50738843963552</v>
      </c>
      <c r="O24" s="720">
        <v>16.404482425288609</v>
      </c>
      <c r="P24" s="720">
        <v>16.298933593762541</v>
      </c>
      <c r="Q24" s="720">
        <v>16.191936168000076</v>
      </c>
      <c r="R24" s="720">
        <v>16.077003855718409</v>
      </c>
      <c r="S24" s="720">
        <v>15.959192941100698</v>
      </c>
      <c r="T24" s="720">
        <v>15.851423944640235</v>
      </c>
      <c r="U24" s="720">
        <v>15.744445020142949</v>
      </c>
      <c r="V24" s="720">
        <v>15.613023663306826</v>
      </c>
      <c r="W24" s="720">
        <v>15.487144833448575</v>
      </c>
      <c r="X24" s="720">
        <v>15.361104762406283</v>
      </c>
      <c r="Y24" s="720">
        <v>15.237044518986377</v>
      </c>
      <c r="Z24" s="720">
        <v>15.113145488977477</v>
      </c>
      <c r="AA24" s="720">
        <v>14.989035637065932</v>
      </c>
      <c r="AB24" s="720">
        <v>14.864134094526388</v>
      </c>
      <c r="AC24" s="720">
        <v>14.739593201812886</v>
      </c>
      <c r="AD24" s="720">
        <v>14.61631080179148</v>
      </c>
      <c r="AE24" s="720">
        <v>14.491365923740254</v>
      </c>
      <c r="AF24" s="720">
        <v>14.366302589813245</v>
      </c>
      <c r="AG24" s="720">
        <v>14.24102191436503</v>
      </c>
      <c r="AH24" s="720">
        <v>14.115866844159903</v>
      </c>
      <c r="AI24" s="720">
        <v>13.990518870308216</v>
      </c>
      <c r="AJ24" s="481">
        <v>13.881557136874553</v>
      </c>
    </row>
    <row r="25" spans="1:36" ht="25.35" customHeight="1" x14ac:dyDescent="0.2">
      <c r="A25" s="215"/>
      <c r="B25" s="1015"/>
      <c r="C25" s="806" t="s">
        <v>235</v>
      </c>
      <c r="D25" s="807" t="s">
        <v>236</v>
      </c>
      <c r="E25" s="501" t="s">
        <v>124</v>
      </c>
      <c r="F25" s="882" t="s">
        <v>213</v>
      </c>
      <c r="G25" s="882">
        <v>1</v>
      </c>
      <c r="H25" s="713">
        <v>13.478656430475958</v>
      </c>
      <c r="I25" s="804">
        <v>13.468438836298182</v>
      </c>
      <c r="J25" s="804">
        <v>13.461828941264844</v>
      </c>
      <c r="K25" s="804">
        <v>13.466486418754023</v>
      </c>
      <c r="L25" s="720">
        <v>13.468301787023936</v>
      </c>
      <c r="M25" s="720">
        <v>13.47720314461602</v>
      </c>
      <c r="N25" s="720">
        <v>13.477166643754297</v>
      </c>
      <c r="O25" s="720">
        <v>13.466820926002711</v>
      </c>
      <c r="P25" s="720">
        <v>13.454294819396114</v>
      </c>
      <c r="Q25" s="720">
        <v>13.440543128367654</v>
      </c>
      <c r="R25" s="720">
        <v>13.42013076516905</v>
      </c>
      <c r="S25" s="720">
        <v>13.397189121792907</v>
      </c>
      <c r="T25" s="720">
        <v>13.382582838790393</v>
      </c>
      <c r="U25" s="720">
        <v>13.368599446158791</v>
      </c>
      <c r="V25" s="720">
        <v>13.353619790489418</v>
      </c>
      <c r="W25" s="720">
        <v>13.343348459245663</v>
      </c>
      <c r="X25" s="720">
        <v>13.332939397140525</v>
      </c>
      <c r="Y25" s="720">
        <v>13.324261806004131</v>
      </c>
      <c r="Z25" s="720">
        <v>13.315752598039033</v>
      </c>
      <c r="AA25" s="720">
        <v>13.307085398294857</v>
      </c>
      <c r="AB25" s="720">
        <v>13.29773697272957</v>
      </c>
      <c r="AC25" s="720">
        <v>13.288730425579457</v>
      </c>
      <c r="AD25" s="720">
        <v>13.280889648436107</v>
      </c>
      <c r="AE25" s="720">
        <v>13.271567271571293</v>
      </c>
      <c r="AF25" s="720">
        <v>13.262153232664986</v>
      </c>
      <c r="AG25" s="720">
        <v>13.252553333531594</v>
      </c>
      <c r="AH25" s="720">
        <v>13.243084813894651</v>
      </c>
      <c r="AI25" s="720">
        <v>13.233449674583317</v>
      </c>
      <c r="AJ25" s="481">
        <v>13.239456065406758</v>
      </c>
    </row>
    <row r="26" spans="1:36" ht="25.35" customHeight="1" x14ac:dyDescent="0.2">
      <c r="A26" s="215"/>
      <c r="B26" s="1015"/>
      <c r="C26" s="806" t="s">
        <v>237</v>
      </c>
      <c r="D26" s="807" t="s">
        <v>238</v>
      </c>
      <c r="E26" s="501" t="s">
        <v>124</v>
      </c>
      <c r="F26" s="882" t="s">
        <v>213</v>
      </c>
      <c r="G26" s="882">
        <v>1</v>
      </c>
      <c r="H26" s="713">
        <v>18.51581992909087</v>
      </c>
      <c r="I26" s="804">
        <v>18.516077482766065</v>
      </c>
      <c r="J26" s="804">
        <v>18.521299045139916</v>
      </c>
      <c r="K26" s="804">
        <v>18.542042764563199</v>
      </c>
      <c r="L26" s="720">
        <v>18.55890227130028</v>
      </c>
      <c r="M26" s="720">
        <v>18.585559748889366</v>
      </c>
      <c r="N26" s="720">
        <v>18.599923379536392</v>
      </c>
      <c r="O26" s="720">
        <v>18.600070448155794</v>
      </c>
      <c r="P26" s="720">
        <v>18.597203901960345</v>
      </c>
      <c r="Q26" s="720">
        <v>18.592637517698048</v>
      </c>
      <c r="R26" s="720">
        <v>18.5788429870097</v>
      </c>
      <c r="S26" s="720">
        <v>18.561522712075796</v>
      </c>
      <c r="T26" s="720">
        <v>18.555732910219056</v>
      </c>
      <c r="U26" s="720">
        <v>18.550798426161808</v>
      </c>
      <c r="V26" s="720">
        <v>18.54447270752577</v>
      </c>
      <c r="W26" s="720">
        <v>18.544680770954891</v>
      </c>
      <c r="X26" s="720">
        <v>18.544697590685153</v>
      </c>
      <c r="Y26" s="720">
        <v>18.547124612113297</v>
      </c>
      <c r="Z26" s="720">
        <v>18.549790003180188</v>
      </c>
      <c r="AA26" s="720">
        <v>18.552239304422834</v>
      </c>
      <c r="AB26" s="720">
        <v>18.553741962331326</v>
      </c>
      <c r="AC26" s="720">
        <v>18.555724360511832</v>
      </c>
      <c r="AD26" s="720">
        <v>18.559338973981404</v>
      </c>
      <c r="AE26" s="720">
        <v>18.560887184742807</v>
      </c>
      <c r="AF26" s="720">
        <v>18.562309536588618</v>
      </c>
      <c r="AG26" s="720">
        <v>18.563473784488185</v>
      </c>
      <c r="AH26" s="720">
        <v>18.564824041104099</v>
      </c>
      <c r="AI26" s="720">
        <v>18.565942666764773</v>
      </c>
      <c r="AJ26" s="481">
        <v>18.589024744683307</v>
      </c>
    </row>
    <row r="27" spans="1:36" ht="25.35" customHeight="1" x14ac:dyDescent="0.2">
      <c r="A27" s="215"/>
      <c r="B27" s="1015"/>
      <c r="C27" s="806" t="s">
        <v>239</v>
      </c>
      <c r="D27" s="807" t="s">
        <v>240</v>
      </c>
      <c r="E27" s="501" t="s">
        <v>124</v>
      </c>
      <c r="F27" s="882" t="s">
        <v>213</v>
      </c>
      <c r="G27" s="882">
        <v>1</v>
      </c>
      <c r="H27" s="713">
        <v>1.4785632734867009</v>
      </c>
      <c r="I27" s="804">
        <v>1.5242806338887183</v>
      </c>
      <c r="J27" s="804">
        <v>1.5703351611257961</v>
      </c>
      <c r="K27" s="804">
        <v>1.6175246239453394</v>
      </c>
      <c r="L27" s="720">
        <v>1.6643286118892116</v>
      </c>
      <c r="M27" s="720">
        <v>1.7117827511441503</v>
      </c>
      <c r="N27" s="720">
        <v>1.7582247079068409</v>
      </c>
      <c r="O27" s="720">
        <v>1.8035527737462116</v>
      </c>
      <c r="P27" s="720">
        <v>1.8486147065679213</v>
      </c>
      <c r="Q27" s="720">
        <v>1.8935126954984525</v>
      </c>
      <c r="R27" s="720">
        <v>1.9377268066630196</v>
      </c>
      <c r="S27" s="720">
        <v>1.9816764218390404</v>
      </c>
      <c r="T27" s="720">
        <v>2.0263932035954628</v>
      </c>
      <c r="U27" s="720">
        <v>2.071129526828416</v>
      </c>
      <c r="V27" s="720">
        <v>2.1153021766421616</v>
      </c>
      <c r="W27" s="720">
        <v>2.1597999172725011</v>
      </c>
      <c r="X27" s="720">
        <v>2.2041738812486447</v>
      </c>
      <c r="Y27" s="720">
        <v>2.248586899583902</v>
      </c>
      <c r="Z27" s="720">
        <v>2.2928976234850067</v>
      </c>
      <c r="AA27" s="720">
        <v>2.3370778272575534</v>
      </c>
      <c r="AB27" s="720">
        <v>2.3810852630400707</v>
      </c>
      <c r="AC27" s="720">
        <v>2.425005318201729</v>
      </c>
      <c r="AD27" s="720">
        <v>2.4689009195077376</v>
      </c>
      <c r="AE27" s="720">
        <v>2.5125624553018766</v>
      </c>
      <c r="AF27" s="720">
        <v>2.5561018763733183</v>
      </c>
      <c r="AG27" s="720">
        <v>2.5995126652681129</v>
      </c>
      <c r="AH27" s="720">
        <v>2.642818443734579</v>
      </c>
      <c r="AI27" s="720">
        <v>2.6859976357500699</v>
      </c>
      <c r="AJ27" s="481">
        <v>2.7301216984655796</v>
      </c>
    </row>
    <row r="28" spans="1:36" ht="25.35" customHeight="1" x14ac:dyDescent="0.2">
      <c r="A28" s="215"/>
      <c r="B28" s="1015"/>
      <c r="C28" s="806" t="s">
        <v>850</v>
      </c>
      <c r="D28" s="807" t="s">
        <v>851</v>
      </c>
      <c r="E28" s="501" t="s">
        <v>124</v>
      </c>
      <c r="F28" s="882" t="s">
        <v>213</v>
      </c>
      <c r="G28" s="882">
        <v>1</v>
      </c>
      <c r="H28" s="713">
        <v>4.0809884936408025E-2</v>
      </c>
      <c r="I28" s="804">
        <v>-0.430772359095414</v>
      </c>
      <c r="J28" s="804">
        <v>-0.74017704075831148</v>
      </c>
      <c r="K28" s="804">
        <v>-1.0678307758117285</v>
      </c>
      <c r="L28" s="720">
        <v>-1.4656275418830091</v>
      </c>
      <c r="M28" s="720">
        <v>-1.7378078137030286</v>
      </c>
      <c r="N28" s="720">
        <v>-2.0161177584671179</v>
      </c>
      <c r="O28" s="720">
        <v>-2.2861266833488401</v>
      </c>
      <c r="P28" s="720">
        <v>-2.5331842343845778</v>
      </c>
      <c r="Q28" s="720">
        <v>-2.7673133899702407</v>
      </c>
      <c r="R28" s="720">
        <v>-3.0314100776704151</v>
      </c>
      <c r="S28" s="720">
        <v>-3.1688601695011869</v>
      </c>
      <c r="T28" s="720">
        <v>-3.3938222399380322</v>
      </c>
      <c r="U28" s="720">
        <v>-3.525271993983722</v>
      </c>
      <c r="V28" s="720">
        <v>-3.6504025943882255</v>
      </c>
      <c r="W28" s="720">
        <v>-3.8249011776593136</v>
      </c>
      <c r="X28" s="720">
        <v>-3.8978418449299568</v>
      </c>
      <c r="Y28" s="720">
        <v>-3.9888245805659892</v>
      </c>
      <c r="Z28" s="720">
        <v>-4.1814384452660249</v>
      </c>
      <c r="AA28" s="720">
        <v>-4.1722623603147611</v>
      </c>
      <c r="AB28" s="720">
        <v>-4.1558233828510822</v>
      </c>
      <c r="AC28" s="720">
        <v>-4.1428349540623799</v>
      </c>
      <c r="AD28" s="720">
        <v>-4.0419019447642199</v>
      </c>
      <c r="AE28" s="720">
        <v>-4.0253474182588036</v>
      </c>
      <c r="AF28" s="720">
        <v>-4.0077101619428959</v>
      </c>
      <c r="AG28" s="720">
        <v>-3.988009116675812</v>
      </c>
      <c r="AH28" s="720">
        <v>-3.9695554497637033</v>
      </c>
      <c r="AI28" s="720">
        <v>-3.9492414435637784</v>
      </c>
      <c r="AJ28" s="481">
        <v>-3.9916755145861202</v>
      </c>
    </row>
    <row r="29" spans="1:36" ht="25.35" customHeight="1" x14ac:dyDescent="0.2">
      <c r="A29" s="216"/>
      <c r="B29" s="1015"/>
      <c r="C29" s="709" t="s">
        <v>241</v>
      </c>
      <c r="D29" s="710" t="s">
        <v>242</v>
      </c>
      <c r="E29" s="881" t="s">
        <v>243</v>
      </c>
      <c r="F29" s="897" t="s">
        <v>213</v>
      </c>
      <c r="G29" s="897">
        <v>1</v>
      </c>
      <c r="H29" s="713">
        <f t="shared" ref="H29:AJ29" si="4">((H9+H10)*1000000)/((H56+H57)*1000)</f>
        <v>133.9266263070605</v>
      </c>
      <c r="I29" s="804">
        <f t="shared" si="4"/>
        <v>133.12270534413992</v>
      </c>
      <c r="J29" s="804">
        <f t="shared" si="4"/>
        <v>132.40063268415878</v>
      </c>
      <c r="K29" s="804">
        <f t="shared" si="4"/>
        <v>131.86957294064914</v>
      </c>
      <c r="L29" s="482">
        <f t="shared" si="4"/>
        <v>131.20290919898963</v>
      </c>
      <c r="M29" s="482">
        <f t="shared" si="4"/>
        <v>130.69165529341612</v>
      </c>
      <c r="N29" s="482">
        <f t="shared" si="4"/>
        <v>130.21460720739751</v>
      </c>
      <c r="O29" s="482">
        <f t="shared" si="4"/>
        <v>129.72391191517269</v>
      </c>
      <c r="P29" s="482">
        <f t="shared" si="4"/>
        <v>129.26694922564135</v>
      </c>
      <c r="Q29" s="482">
        <f t="shared" si="4"/>
        <v>128.86691796202115</v>
      </c>
      <c r="R29" s="482">
        <f t="shared" si="4"/>
        <v>128.47339619415649</v>
      </c>
      <c r="S29" s="482">
        <f t="shared" si="4"/>
        <v>128.11097964911926</v>
      </c>
      <c r="T29" s="482">
        <f t="shared" si="4"/>
        <v>127.83776876955875</v>
      </c>
      <c r="U29" s="482">
        <f t="shared" si="4"/>
        <v>127.60636180537135</v>
      </c>
      <c r="V29" s="482">
        <f t="shared" si="4"/>
        <v>127.10794270472847</v>
      </c>
      <c r="W29" s="482">
        <f t="shared" si="4"/>
        <v>126.65514609717889</v>
      </c>
      <c r="X29" s="482">
        <f t="shared" si="4"/>
        <v>126.21684996519768</v>
      </c>
      <c r="Y29" s="482">
        <f t="shared" si="4"/>
        <v>125.80433255527703</v>
      </c>
      <c r="Z29" s="482">
        <f t="shared" si="4"/>
        <v>125.40640884405336</v>
      </c>
      <c r="AA29" s="482">
        <f t="shared" si="4"/>
        <v>125.13254618696686</v>
      </c>
      <c r="AB29" s="482">
        <f t="shared" si="4"/>
        <v>124.87782452111269</v>
      </c>
      <c r="AC29" s="482">
        <f t="shared" si="4"/>
        <v>124.62915962334299</v>
      </c>
      <c r="AD29" s="482">
        <f t="shared" si="4"/>
        <v>124.38958026783597</v>
      </c>
      <c r="AE29" s="482">
        <f t="shared" si="4"/>
        <v>124.14496393174473</v>
      </c>
      <c r="AF29" s="482">
        <f t="shared" si="4"/>
        <v>123.90359148390533</v>
      </c>
      <c r="AG29" s="482">
        <f t="shared" si="4"/>
        <v>123.66476862855095</v>
      </c>
      <c r="AH29" s="482">
        <f t="shared" si="4"/>
        <v>123.44206249658617</v>
      </c>
      <c r="AI29" s="482">
        <f t="shared" si="4"/>
        <v>123.22097596012264</v>
      </c>
      <c r="AJ29" s="898">
        <f t="shared" si="4"/>
        <v>123.01675607631768</v>
      </c>
    </row>
    <row r="30" spans="1:36" ht="25.35" customHeight="1" x14ac:dyDescent="0.2">
      <c r="A30" s="216"/>
      <c r="B30" s="1015"/>
      <c r="C30" s="806" t="s">
        <v>244</v>
      </c>
      <c r="D30" s="807" t="s">
        <v>245</v>
      </c>
      <c r="E30" s="501" t="s">
        <v>124</v>
      </c>
      <c r="F30" s="704" t="s">
        <v>75</v>
      </c>
      <c r="G30" s="704">
        <v>2</v>
      </c>
      <c r="H30" s="692">
        <v>6.0544475074631237</v>
      </c>
      <c r="I30" s="798">
        <v>6.0544475074631237</v>
      </c>
      <c r="J30" s="798">
        <v>6.0544475074631237</v>
      </c>
      <c r="K30" s="798">
        <v>6.0544475074631237</v>
      </c>
      <c r="L30" s="470">
        <v>6.0544475074631237</v>
      </c>
      <c r="M30" s="470">
        <v>6.0544475074631237</v>
      </c>
      <c r="N30" s="470">
        <v>6.0544475074631237</v>
      </c>
      <c r="O30" s="470">
        <v>6.0544475074631237</v>
      </c>
      <c r="P30" s="470">
        <v>6.0544475074631237</v>
      </c>
      <c r="Q30" s="470">
        <v>6.0544475074631237</v>
      </c>
      <c r="R30" s="470">
        <v>6.0544475074631237</v>
      </c>
      <c r="S30" s="470">
        <v>6.0544475074631237</v>
      </c>
      <c r="T30" s="470">
        <v>6.0544475074631237</v>
      </c>
      <c r="U30" s="470">
        <v>6.0544475074631237</v>
      </c>
      <c r="V30" s="470">
        <v>6.0544475074631237</v>
      </c>
      <c r="W30" s="470">
        <v>6.0544475074631237</v>
      </c>
      <c r="X30" s="470">
        <v>6.0544475074631237</v>
      </c>
      <c r="Y30" s="470">
        <v>6.0544475074631237</v>
      </c>
      <c r="Z30" s="470">
        <v>6.0544475074631237</v>
      </c>
      <c r="AA30" s="470">
        <v>6.0544475074631237</v>
      </c>
      <c r="AB30" s="470">
        <v>6.0544475074631237</v>
      </c>
      <c r="AC30" s="470">
        <v>6.0544475074631237</v>
      </c>
      <c r="AD30" s="470">
        <v>6.0544475074631237</v>
      </c>
      <c r="AE30" s="470">
        <v>6.0544475074631237</v>
      </c>
      <c r="AF30" s="470">
        <v>6.0544475074631237</v>
      </c>
      <c r="AG30" s="470">
        <v>6.0544475074631237</v>
      </c>
      <c r="AH30" s="470">
        <v>6.0544475074631237</v>
      </c>
      <c r="AI30" s="470">
        <v>6.0544475074631237</v>
      </c>
      <c r="AJ30" s="487">
        <v>6.0544475074631237</v>
      </c>
    </row>
    <row r="31" spans="1:36" ht="25.35" customHeight="1" thickBot="1" x14ac:dyDescent="0.25">
      <c r="A31" s="216"/>
      <c r="B31" s="1016"/>
      <c r="C31" s="899" t="s">
        <v>246</v>
      </c>
      <c r="D31" s="900" t="s">
        <v>247</v>
      </c>
      <c r="E31" s="901" t="s">
        <v>124</v>
      </c>
      <c r="F31" s="705" t="s">
        <v>75</v>
      </c>
      <c r="G31" s="705">
        <v>2</v>
      </c>
      <c r="H31" s="706">
        <v>0.68338245349700488</v>
      </c>
      <c r="I31" s="800">
        <v>0.68338245349700488</v>
      </c>
      <c r="J31" s="800">
        <v>0.68338245349700488</v>
      </c>
      <c r="K31" s="800">
        <v>0.68338245349700488</v>
      </c>
      <c r="L31" s="707">
        <v>0.68338245349700488</v>
      </c>
      <c r="M31" s="707">
        <v>0.68338245349700488</v>
      </c>
      <c r="N31" s="707">
        <v>0.68338245349700488</v>
      </c>
      <c r="O31" s="707">
        <v>0.68338245349700488</v>
      </c>
      <c r="P31" s="707">
        <v>0.68338245349700488</v>
      </c>
      <c r="Q31" s="707">
        <v>0.68338245349700488</v>
      </c>
      <c r="R31" s="707">
        <v>0.68338245349700488</v>
      </c>
      <c r="S31" s="707">
        <v>0.68338245349700488</v>
      </c>
      <c r="T31" s="707">
        <v>0.68338245349700488</v>
      </c>
      <c r="U31" s="707">
        <v>0.68338245349700488</v>
      </c>
      <c r="V31" s="707">
        <v>0.68338245349700488</v>
      </c>
      <c r="W31" s="707">
        <v>0.68338245349700488</v>
      </c>
      <c r="X31" s="707">
        <v>0.68338245349700488</v>
      </c>
      <c r="Y31" s="707">
        <v>0.68338245349700488</v>
      </c>
      <c r="Z31" s="707">
        <v>0.68338245349700488</v>
      </c>
      <c r="AA31" s="707">
        <v>0.68338245349700488</v>
      </c>
      <c r="AB31" s="707">
        <v>0.68338245349700488</v>
      </c>
      <c r="AC31" s="707">
        <v>0.68338245349700488</v>
      </c>
      <c r="AD31" s="707">
        <v>0.68338245349700488</v>
      </c>
      <c r="AE31" s="707">
        <v>0.68338245349700488</v>
      </c>
      <c r="AF31" s="707">
        <v>0.68338245349700488</v>
      </c>
      <c r="AG31" s="707">
        <v>0.68338245349700488</v>
      </c>
      <c r="AH31" s="707">
        <v>0.68338245349700488</v>
      </c>
      <c r="AI31" s="707">
        <v>0.68338245349700488</v>
      </c>
      <c r="AJ31" s="708">
        <v>0.68338245349700488</v>
      </c>
    </row>
    <row r="32" spans="1:36" ht="25.35" customHeight="1" x14ac:dyDescent="0.2">
      <c r="A32" s="216"/>
      <c r="B32" s="1017" t="s">
        <v>248</v>
      </c>
      <c r="C32" s="805" t="s">
        <v>249</v>
      </c>
      <c r="D32" s="878" t="s">
        <v>250</v>
      </c>
      <c r="E32" s="702" t="s">
        <v>124</v>
      </c>
      <c r="F32" s="703" t="s">
        <v>75</v>
      </c>
      <c r="G32" s="703">
        <v>2</v>
      </c>
      <c r="H32" s="726">
        <v>0.74367375065897068</v>
      </c>
      <c r="I32" s="799">
        <v>0.74367375065897068</v>
      </c>
      <c r="J32" s="799">
        <v>0.74367375065897068</v>
      </c>
      <c r="K32" s="799">
        <v>0.74367375065897068</v>
      </c>
      <c r="L32" s="485">
        <v>0.74367375065897068</v>
      </c>
      <c r="M32" s="485">
        <v>0.74367375065897068</v>
      </c>
      <c r="N32" s="485">
        <v>0.74367375065897068</v>
      </c>
      <c r="O32" s="485">
        <v>0.74367375065897068</v>
      </c>
      <c r="P32" s="485">
        <v>0.74367375065897068</v>
      </c>
      <c r="Q32" s="485">
        <v>0.74367375065897068</v>
      </c>
      <c r="R32" s="485">
        <v>0.74367375065897068</v>
      </c>
      <c r="S32" s="485">
        <v>0.74367375065897068</v>
      </c>
      <c r="T32" s="485">
        <v>0.74367375065897068</v>
      </c>
      <c r="U32" s="485">
        <v>0.74367375065897068</v>
      </c>
      <c r="V32" s="485">
        <v>0.74367375065897068</v>
      </c>
      <c r="W32" s="485">
        <v>0.74367375065897068</v>
      </c>
      <c r="X32" s="485">
        <v>0.74367375065897068</v>
      </c>
      <c r="Y32" s="485">
        <v>0.74367375065897068</v>
      </c>
      <c r="Z32" s="485">
        <v>0.74367375065897068</v>
      </c>
      <c r="AA32" s="485">
        <v>0.74367375065897068</v>
      </c>
      <c r="AB32" s="485">
        <v>0.74367375065897068</v>
      </c>
      <c r="AC32" s="485">
        <v>0.74367375065897068</v>
      </c>
      <c r="AD32" s="485">
        <v>0.74367375065897068</v>
      </c>
      <c r="AE32" s="485">
        <v>0.74367375065897068</v>
      </c>
      <c r="AF32" s="485">
        <v>0.74367375065897068</v>
      </c>
      <c r="AG32" s="485">
        <v>0.74367375065897068</v>
      </c>
      <c r="AH32" s="485">
        <v>0.74367375065897068</v>
      </c>
      <c r="AI32" s="485">
        <v>0.74367375065897068</v>
      </c>
      <c r="AJ32" s="486">
        <v>0.74367375065897068</v>
      </c>
    </row>
    <row r="33" spans="1:36" ht="25.35" customHeight="1" x14ac:dyDescent="0.2">
      <c r="A33" s="216"/>
      <c r="B33" s="1018"/>
      <c r="C33" s="806" t="s">
        <v>251</v>
      </c>
      <c r="D33" s="807" t="s">
        <v>252</v>
      </c>
      <c r="E33" s="501" t="s">
        <v>124</v>
      </c>
      <c r="F33" s="704" t="s">
        <v>75</v>
      </c>
      <c r="G33" s="704">
        <v>2</v>
      </c>
      <c r="H33" s="692">
        <v>2.167040623440851E-2</v>
      </c>
      <c r="I33" s="798">
        <v>2.167040623440851E-2</v>
      </c>
      <c r="J33" s="798">
        <v>2.167040623440851E-2</v>
      </c>
      <c r="K33" s="798">
        <v>2.167040623440851E-2</v>
      </c>
      <c r="L33" s="470">
        <v>2.167040623440851E-2</v>
      </c>
      <c r="M33" s="470">
        <v>2.167040623440851E-2</v>
      </c>
      <c r="N33" s="470">
        <v>2.167040623440851E-2</v>
      </c>
      <c r="O33" s="470">
        <v>2.167040623440851E-2</v>
      </c>
      <c r="P33" s="470">
        <v>2.167040623440851E-2</v>
      </c>
      <c r="Q33" s="470">
        <v>2.167040623440851E-2</v>
      </c>
      <c r="R33" s="470">
        <v>2.167040623440851E-2</v>
      </c>
      <c r="S33" s="470">
        <v>2.167040623440851E-2</v>
      </c>
      <c r="T33" s="470">
        <v>2.167040623440851E-2</v>
      </c>
      <c r="U33" s="470">
        <v>2.167040623440851E-2</v>
      </c>
      <c r="V33" s="470">
        <v>2.167040623440851E-2</v>
      </c>
      <c r="W33" s="470">
        <v>2.167040623440851E-2</v>
      </c>
      <c r="X33" s="470">
        <v>2.167040623440851E-2</v>
      </c>
      <c r="Y33" s="470">
        <v>2.167040623440851E-2</v>
      </c>
      <c r="Z33" s="470">
        <v>2.167040623440851E-2</v>
      </c>
      <c r="AA33" s="470">
        <v>2.167040623440851E-2</v>
      </c>
      <c r="AB33" s="470">
        <v>2.167040623440851E-2</v>
      </c>
      <c r="AC33" s="470">
        <v>2.167040623440851E-2</v>
      </c>
      <c r="AD33" s="470">
        <v>2.167040623440851E-2</v>
      </c>
      <c r="AE33" s="470">
        <v>2.167040623440851E-2</v>
      </c>
      <c r="AF33" s="470">
        <v>2.167040623440851E-2</v>
      </c>
      <c r="AG33" s="470">
        <v>2.167040623440851E-2</v>
      </c>
      <c r="AH33" s="470">
        <v>2.167040623440851E-2</v>
      </c>
      <c r="AI33" s="470">
        <v>2.167040623440851E-2</v>
      </c>
      <c r="AJ33" s="487">
        <v>2.167040623440851E-2</v>
      </c>
    </row>
    <row r="34" spans="1:36" ht="25.35" customHeight="1" x14ac:dyDescent="0.2">
      <c r="A34" s="216"/>
      <c r="B34" s="1018"/>
      <c r="C34" s="806" t="s">
        <v>253</v>
      </c>
      <c r="D34" s="807" t="s">
        <v>254</v>
      </c>
      <c r="E34" s="501" t="s">
        <v>124</v>
      </c>
      <c r="F34" s="704" t="s">
        <v>75</v>
      </c>
      <c r="G34" s="704">
        <v>2</v>
      </c>
      <c r="H34" s="692">
        <v>4.6305157697408337</v>
      </c>
      <c r="I34" s="798">
        <v>4.7381964961649361</v>
      </c>
      <c r="J34" s="798">
        <v>4.8457996146348545</v>
      </c>
      <c r="K34" s="798">
        <v>4.9533759343451367</v>
      </c>
      <c r="L34" s="470">
        <v>5.0564650228934473</v>
      </c>
      <c r="M34" s="470">
        <v>5.1575505654935982</v>
      </c>
      <c r="N34" s="470">
        <v>5.2567000351738358</v>
      </c>
      <c r="O34" s="470">
        <v>5.3539480161416639</v>
      </c>
      <c r="P34" s="470">
        <v>5.4492813004334408</v>
      </c>
      <c r="Q34" s="470">
        <v>5.5427600282489804</v>
      </c>
      <c r="R34" s="470">
        <v>5.634415371131376</v>
      </c>
      <c r="S34" s="470">
        <v>5.7242851039559195</v>
      </c>
      <c r="T34" s="470">
        <v>5.8124001823907445</v>
      </c>
      <c r="U34" s="470">
        <v>5.8987956837671085</v>
      </c>
      <c r="V34" s="470">
        <v>5.983499521184342</v>
      </c>
      <c r="W34" s="470">
        <v>6.0665462212673349</v>
      </c>
      <c r="X34" s="470">
        <v>6.1479921410376859</v>
      </c>
      <c r="Y34" s="470">
        <v>6.2278394493595028</v>
      </c>
      <c r="Z34" s="470">
        <v>6.3061447657840128</v>
      </c>
      <c r="AA34" s="470">
        <v>6.3829102468287946</v>
      </c>
      <c r="AB34" s="470">
        <v>6.4581890528630206</v>
      </c>
      <c r="AC34" s="470">
        <v>6.5319833351369976</v>
      </c>
      <c r="AD34" s="470">
        <v>6.6043462495765528</v>
      </c>
      <c r="AE34" s="470">
        <v>6.6752799506549865</v>
      </c>
      <c r="AF34" s="470">
        <v>6.7448341366497848</v>
      </c>
      <c r="AG34" s="470">
        <v>6.8169379218188055</v>
      </c>
      <c r="AH34" s="470">
        <v>6.8877395376386312</v>
      </c>
      <c r="AI34" s="470">
        <v>6.9572597239608296</v>
      </c>
      <c r="AJ34" s="487">
        <v>7.0255261270471374</v>
      </c>
    </row>
    <row r="35" spans="1:36" ht="25.35" customHeight="1" x14ac:dyDescent="0.2">
      <c r="A35" s="216"/>
      <c r="B35" s="1018"/>
      <c r="C35" s="806" t="s">
        <v>255</v>
      </c>
      <c r="D35" s="807" t="s">
        <v>256</v>
      </c>
      <c r="E35" s="501" t="s">
        <v>124</v>
      </c>
      <c r="F35" s="704" t="s">
        <v>75</v>
      </c>
      <c r="G35" s="704">
        <v>2</v>
      </c>
      <c r="H35" s="692">
        <v>7.1029239290132109</v>
      </c>
      <c r="I35" s="798">
        <v>6.9769285185121239</v>
      </c>
      <c r="J35" s="798">
        <v>6.8510150681434823</v>
      </c>
      <c r="K35" s="798">
        <v>6.7251837880882492</v>
      </c>
      <c r="L35" s="470">
        <v>6.6043321981178789</v>
      </c>
      <c r="M35" s="470">
        <v>6.4857444633435604</v>
      </c>
      <c r="N35" s="470">
        <v>6.3693473205220705</v>
      </c>
      <c r="O35" s="470">
        <v>6.2550487542466175</v>
      </c>
      <c r="P35" s="470">
        <v>6.1428339430373677</v>
      </c>
      <c r="Q35" s="470">
        <v>6.032664633273634</v>
      </c>
      <c r="R35" s="470">
        <v>5.9244794901131215</v>
      </c>
      <c r="S35" s="470">
        <v>5.8182367985595516</v>
      </c>
      <c r="T35" s="470">
        <v>5.7139561979854543</v>
      </c>
      <c r="U35" s="470">
        <v>5.6115720403658305</v>
      </c>
      <c r="V35" s="470">
        <v>5.5110535011162005</v>
      </c>
      <c r="W35" s="470">
        <v>5.4123624523005294</v>
      </c>
      <c r="X35" s="470">
        <v>5.3154648180820132</v>
      </c>
      <c r="Y35" s="470">
        <v>5.220330043849688</v>
      </c>
      <c r="Z35" s="470">
        <v>5.1269237638538812</v>
      </c>
      <c r="AA35" s="470">
        <v>5.0352154371179676</v>
      </c>
      <c r="AB35" s="470">
        <v>4.9451476059444825</v>
      </c>
      <c r="AC35" s="470">
        <v>4.8567166471144629</v>
      </c>
      <c r="AD35" s="470">
        <v>4.7698651078372549</v>
      </c>
      <c r="AE35" s="470">
        <v>4.6845893613347247</v>
      </c>
      <c r="AF35" s="470">
        <v>4.6008357731157252</v>
      </c>
      <c r="AG35" s="470">
        <v>4.5186007202704443</v>
      </c>
      <c r="AH35" s="470">
        <v>4.4378305719243443</v>
      </c>
      <c r="AI35" s="470">
        <v>4.3585293368896956</v>
      </c>
      <c r="AJ35" s="487">
        <v>4.2806395733112099</v>
      </c>
    </row>
    <row r="36" spans="1:36" ht="25.35" customHeight="1" x14ac:dyDescent="0.2">
      <c r="A36" s="216"/>
      <c r="B36" s="1018"/>
      <c r="C36" s="806" t="s">
        <v>257</v>
      </c>
      <c r="D36" s="807" t="s">
        <v>258</v>
      </c>
      <c r="E36" s="501" t="s">
        <v>124</v>
      </c>
      <c r="F36" s="704" t="s">
        <v>75</v>
      </c>
      <c r="G36" s="704">
        <v>2</v>
      </c>
      <c r="H36" s="692">
        <v>0.74367375065897068</v>
      </c>
      <c r="I36" s="798">
        <v>0.74367375065897068</v>
      </c>
      <c r="J36" s="798">
        <v>0.74367375065897068</v>
      </c>
      <c r="K36" s="798">
        <v>0.74367375065897068</v>
      </c>
      <c r="L36" s="470">
        <v>0.74367375065897068</v>
      </c>
      <c r="M36" s="470">
        <v>0.74367375065897068</v>
      </c>
      <c r="N36" s="470">
        <v>0.74367375065897068</v>
      </c>
      <c r="O36" s="470">
        <v>0.74367375065897068</v>
      </c>
      <c r="P36" s="470">
        <v>0.74367375065897068</v>
      </c>
      <c r="Q36" s="470">
        <v>0.74367375065897068</v>
      </c>
      <c r="R36" s="470">
        <v>0.74367375065897068</v>
      </c>
      <c r="S36" s="470">
        <v>0.74367375065897068</v>
      </c>
      <c r="T36" s="470">
        <v>0.74367375065897068</v>
      </c>
      <c r="U36" s="470">
        <v>0.74367375065897068</v>
      </c>
      <c r="V36" s="470">
        <v>0.74367375065897068</v>
      </c>
      <c r="W36" s="470">
        <v>0.74367375065897068</v>
      </c>
      <c r="X36" s="470">
        <v>0.74367375065897068</v>
      </c>
      <c r="Y36" s="470">
        <v>0.74367375065897068</v>
      </c>
      <c r="Z36" s="470">
        <v>0.74367375065897068</v>
      </c>
      <c r="AA36" s="470">
        <v>0.74367375065897068</v>
      </c>
      <c r="AB36" s="470">
        <v>0.74367375065897068</v>
      </c>
      <c r="AC36" s="470">
        <v>0.74367375065897068</v>
      </c>
      <c r="AD36" s="470">
        <v>0.74367375065897068</v>
      </c>
      <c r="AE36" s="470">
        <v>0.74367375065897068</v>
      </c>
      <c r="AF36" s="470">
        <v>0.74367375065897068</v>
      </c>
      <c r="AG36" s="470">
        <v>0.74367375065897068</v>
      </c>
      <c r="AH36" s="470">
        <v>0.74367375065897068</v>
      </c>
      <c r="AI36" s="470">
        <v>0.74367375065897068</v>
      </c>
      <c r="AJ36" s="487">
        <v>0.74367375065897068</v>
      </c>
    </row>
    <row r="37" spans="1:36" ht="25.35" customHeight="1" x14ac:dyDescent="0.2">
      <c r="A37" s="216"/>
      <c r="B37" s="1018"/>
      <c r="C37" s="806" t="s">
        <v>259</v>
      </c>
      <c r="D37" s="807" t="s">
        <v>260</v>
      </c>
      <c r="E37" s="501" t="s">
        <v>124</v>
      </c>
      <c r="F37" s="704" t="s">
        <v>75</v>
      </c>
      <c r="G37" s="704">
        <v>2</v>
      </c>
      <c r="H37" s="692">
        <v>34.417542393693601</v>
      </c>
      <c r="I37" s="798">
        <v>34.345857077770589</v>
      </c>
      <c r="J37" s="798">
        <v>34.27416740966931</v>
      </c>
      <c r="K37" s="798">
        <v>32.402422370014264</v>
      </c>
      <c r="L37" s="470">
        <v>32.420184871436327</v>
      </c>
      <c r="M37" s="470">
        <v>32.437687063610497</v>
      </c>
      <c r="N37" s="470">
        <v>32.454934736751746</v>
      </c>
      <c r="O37" s="470">
        <v>32.471985322059375</v>
      </c>
      <c r="P37" s="470">
        <v>32.488866848976848</v>
      </c>
      <c r="Q37" s="470">
        <v>32.505557430925037</v>
      </c>
      <c r="R37" s="470">
        <v>32.522087231203159</v>
      </c>
      <c r="S37" s="470">
        <v>32.538460189932181</v>
      </c>
      <c r="T37" s="470">
        <v>32.554625712071456</v>
      </c>
      <c r="U37" s="470">
        <v>32.570614368314715</v>
      </c>
      <c r="V37" s="470">
        <v>32.586429070147112</v>
      </c>
      <c r="W37" s="470">
        <v>32.60207341887979</v>
      </c>
      <c r="X37" s="470">
        <v>32.617525133327952</v>
      </c>
      <c r="Y37" s="470">
        <v>32.632812599238463</v>
      </c>
      <c r="Z37" s="470">
        <v>32.647913562809762</v>
      </c>
      <c r="AA37" s="470">
        <v>32.662856408500893</v>
      </c>
      <c r="AB37" s="470">
        <v>32.677645433640151</v>
      </c>
      <c r="AC37" s="470">
        <v>32.692282110196196</v>
      </c>
      <c r="AD37" s="470">
        <v>32.706770735033842</v>
      </c>
      <c r="AE37" s="470">
        <v>32.721112780457943</v>
      </c>
      <c r="AF37" s="470">
        <v>32.735312182682144</v>
      </c>
      <c r="AG37" s="470">
        <v>32.745443450358401</v>
      </c>
      <c r="AH37" s="470">
        <v>32.755411982884681</v>
      </c>
      <c r="AI37" s="470">
        <v>32.765193031597128</v>
      </c>
      <c r="AJ37" s="487">
        <v>32.774816392089306</v>
      </c>
    </row>
    <row r="38" spans="1:36" ht="25.35" customHeight="1" x14ac:dyDescent="0.2">
      <c r="A38" s="216"/>
      <c r="B38" s="1018"/>
      <c r="C38" s="709" t="s">
        <v>87</v>
      </c>
      <c r="D38" s="710" t="s">
        <v>261</v>
      </c>
      <c r="E38" s="902" t="s">
        <v>262</v>
      </c>
      <c r="F38" s="711" t="s">
        <v>75</v>
      </c>
      <c r="G38" s="711">
        <v>2</v>
      </c>
      <c r="H38" s="692">
        <f t="shared" ref="H38:AJ38" si="5">H32+H33+H34+H35+H36+H37</f>
        <v>47.66</v>
      </c>
      <c r="I38" s="798">
        <f t="shared" si="5"/>
        <v>47.57</v>
      </c>
      <c r="J38" s="798">
        <f t="shared" si="5"/>
        <v>47.48</v>
      </c>
      <c r="K38" s="798">
        <f t="shared" si="5"/>
        <v>45.59</v>
      </c>
      <c r="L38" s="483">
        <f t="shared" si="5"/>
        <v>45.59</v>
      </c>
      <c r="M38" s="483">
        <f t="shared" si="5"/>
        <v>45.59</v>
      </c>
      <c r="N38" s="483">
        <f t="shared" si="5"/>
        <v>45.59</v>
      </c>
      <c r="O38" s="483">
        <f t="shared" si="5"/>
        <v>45.59</v>
      </c>
      <c r="P38" s="483">
        <f t="shared" si="5"/>
        <v>45.59</v>
      </c>
      <c r="Q38" s="483">
        <f t="shared" si="5"/>
        <v>45.59</v>
      </c>
      <c r="R38" s="483">
        <f t="shared" si="5"/>
        <v>45.59</v>
      </c>
      <c r="S38" s="483">
        <f t="shared" si="5"/>
        <v>45.59</v>
      </c>
      <c r="T38" s="483">
        <f t="shared" si="5"/>
        <v>45.59</v>
      </c>
      <c r="U38" s="483">
        <f t="shared" si="5"/>
        <v>45.59</v>
      </c>
      <c r="V38" s="483">
        <f t="shared" si="5"/>
        <v>45.59</v>
      </c>
      <c r="W38" s="483">
        <f t="shared" si="5"/>
        <v>45.59</v>
      </c>
      <c r="X38" s="483">
        <f t="shared" si="5"/>
        <v>45.59</v>
      </c>
      <c r="Y38" s="483">
        <f t="shared" si="5"/>
        <v>45.59</v>
      </c>
      <c r="Z38" s="483">
        <f t="shared" si="5"/>
        <v>45.59</v>
      </c>
      <c r="AA38" s="483">
        <f t="shared" si="5"/>
        <v>45.59</v>
      </c>
      <c r="AB38" s="483">
        <f t="shared" si="5"/>
        <v>45.59</v>
      </c>
      <c r="AC38" s="483">
        <f t="shared" si="5"/>
        <v>45.59</v>
      </c>
      <c r="AD38" s="483">
        <f t="shared" si="5"/>
        <v>45.59</v>
      </c>
      <c r="AE38" s="483">
        <f t="shared" si="5"/>
        <v>45.59</v>
      </c>
      <c r="AF38" s="483">
        <f t="shared" si="5"/>
        <v>45.59</v>
      </c>
      <c r="AG38" s="483">
        <f t="shared" si="5"/>
        <v>45.59</v>
      </c>
      <c r="AH38" s="483">
        <f t="shared" si="5"/>
        <v>45.59</v>
      </c>
      <c r="AI38" s="483">
        <f t="shared" si="5"/>
        <v>45.59</v>
      </c>
      <c r="AJ38" s="712">
        <f t="shared" si="5"/>
        <v>45.59</v>
      </c>
    </row>
    <row r="39" spans="1:36" ht="25.35" customHeight="1" thickBot="1" x14ac:dyDescent="0.25">
      <c r="A39" s="216"/>
      <c r="B39" s="1019"/>
      <c r="C39" s="903" t="s">
        <v>263</v>
      </c>
      <c r="D39" s="904" t="s">
        <v>261</v>
      </c>
      <c r="E39" s="905" t="s">
        <v>264</v>
      </c>
      <c r="F39" s="906" t="s">
        <v>265</v>
      </c>
      <c r="G39" s="906">
        <v>2</v>
      </c>
      <c r="H39" s="706">
        <f>(H38*1000000)/(H53*1000)</f>
        <v>99.027943609138958</v>
      </c>
      <c r="I39" s="800">
        <f t="shared" ref="I39:AJ39" si="6">(I38*1000000)/(I53*1000)</f>
        <v>97.999734808207378</v>
      </c>
      <c r="J39" s="800">
        <f t="shared" si="6"/>
        <v>96.949266336662447</v>
      </c>
      <c r="K39" s="800">
        <f t="shared" si="6"/>
        <v>92.135117190470268</v>
      </c>
      <c r="L39" s="734">
        <f t="shared" si="6"/>
        <v>91.243974533107433</v>
      </c>
      <c r="M39" s="734">
        <f t="shared" si="6"/>
        <v>90.230669941959064</v>
      </c>
      <c r="N39" s="734">
        <f t="shared" si="6"/>
        <v>89.344239151992781</v>
      </c>
      <c r="O39" s="734">
        <f t="shared" si="6"/>
        <v>88.609324541011063</v>
      </c>
      <c r="P39" s="734">
        <f t="shared" si="6"/>
        <v>87.888698134155078</v>
      </c>
      <c r="Q39" s="734">
        <f t="shared" si="6"/>
        <v>87.225845953607276</v>
      </c>
      <c r="R39" s="734">
        <f t="shared" si="6"/>
        <v>86.635970761098321</v>
      </c>
      <c r="S39" s="734">
        <f t="shared" si="6"/>
        <v>86.107493035397525</v>
      </c>
      <c r="T39" s="734">
        <f t="shared" si="6"/>
        <v>85.499492442910594</v>
      </c>
      <c r="U39" s="734">
        <f t="shared" si="6"/>
        <v>84.90535938115363</v>
      </c>
      <c r="V39" s="734">
        <f t="shared" si="6"/>
        <v>84.321278556439466</v>
      </c>
      <c r="W39" s="907">
        <f t="shared" si="6"/>
        <v>83.722016942560657</v>
      </c>
      <c r="X39" s="907">
        <f t="shared" si="6"/>
        <v>83.131214289535848</v>
      </c>
      <c r="Y39" s="907">
        <f t="shared" si="6"/>
        <v>82.548692741497831</v>
      </c>
      <c r="Z39" s="907">
        <f t="shared" si="6"/>
        <v>81.974279393989647</v>
      </c>
      <c r="AA39" s="907">
        <f t="shared" si="6"/>
        <v>81.407806122849479</v>
      </c>
      <c r="AB39" s="907">
        <f t="shared" si="6"/>
        <v>80.849109420142796</v>
      </c>
      <c r="AC39" s="907">
        <f t="shared" si="6"/>
        <v>80.298030236805715</v>
      </c>
      <c r="AD39" s="907">
        <f t="shared" si="6"/>
        <v>79.754413831682015</v>
      </c>
      <c r="AE39" s="907">
        <f t="shared" si="6"/>
        <v>79.218109626651525</v>
      </c>
      <c r="AF39" s="907">
        <f t="shared" si="6"/>
        <v>78.688971067566285</v>
      </c>
      <c r="AG39" s="907">
        <f t="shared" si="6"/>
        <v>78.166855490723947</v>
      </c>
      <c r="AH39" s="907">
        <f t="shared" si="6"/>
        <v>77.651623994623009</v>
      </c>
      <c r="AI39" s="907">
        <f t="shared" si="6"/>
        <v>77.143141316757948</v>
      </c>
      <c r="AJ39" s="908">
        <f t="shared" si="6"/>
        <v>76.641275715224467</v>
      </c>
    </row>
    <row r="40" spans="1:36" ht="25.35" customHeight="1" x14ac:dyDescent="0.2">
      <c r="A40" s="217"/>
      <c r="B40" s="1014" t="s">
        <v>266</v>
      </c>
      <c r="C40" s="808" t="s">
        <v>267</v>
      </c>
      <c r="D40" s="809" t="s">
        <v>268</v>
      </c>
      <c r="E40" s="909" t="s">
        <v>269</v>
      </c>
      <c r="F40" s="725" t="s">
        <v>270</v>
      </c>
      <c r="G40" s="725">
        <v>2</v>
      </c>
      <c r="H40" s="726">
        <v>19.881782465753425</v>
      </c>
      <c r="I40" s="799">
        <v>19.959152362165113</v>
      </c>
      <c r="J40" s="799">
        <v>20.03651310658682</v>
      </c>
      <c r="K40" s="799">
        <v>20.113864741510252</v>
      </c>
      <c r="L40" s="485">
        <v>20.191207309061493</v>
      </c>
      <c r="M40" s="485">
        <v>20.268540851005579</v>
      </c>
      <c r="N40" s="485">
        <v>20.345865408751003</v>
      </c>
      <c r="O40" s="485">
        <v>20.423181023354161</v>
      </c>
      <c r="P40" s="485">
        <v>20.500487735523709</v>
      </c>
      <c r="Q40" s="485">
        <v>20.577785585624842</v>
      </c>
      <c r="R40" s="485">
        <v>20.655074613683546</v>
      </c>
      <c r="S40" s="485">
        <v>20.732354859390711</v>
      </c>
      <c r="T40" s="485">
        <v>20.809626362106254</v>
      </c>
      <c r="U40" s="485">
        <v>20.886889160863117</v>
      </c>
      <c r="V40" s="485">
        <v>20.964143294371237</v>
      </c>
      <c r="W40" s="485">
        <v>21.04138880102143</v>
      </c>
      <c r="X40" s="485">
        <v>21.118625718889234</v>
      </c>
      <c r="Y40" s="485">
        <v>21.195854085738677</v>
      </c>
      <c r="Z40" s="485">
        <v>21.273073939025988</v>
      </c>
      <c r="AA40" s="485">
        <v>21.35028531590326</v>
      </c>
      <c r="AB40" s="485">
        <v>21.427488253222045</v>
      </c>
      <c r="AC40" s="485">
        <v>21.504682787536886</v>
      </c>
      <c r="AD40" s="485">
        <v>21.581868955108824</v>
      </c>
      <c r="AE40" s="485">
        <v>21.659046791908814</v>
      </c>
      <c r="AF40" s="485">
        <v>21.736216333621119</v>
      </c>
      <c r="AG40" s="485">
        <v>21.81337761564664</v>
      </c>
      <c r="AH40" s="485">
        <v>21.890530673106184</v>
      </c>
      <c r="AI40" s="485">
        <v>21.967675540843697</v>
      </c>
      <c r="AJ40" s="486">
        <v>22.044812253429455</v>
      </c>
    </row>
    <row r="41" spans="1:36" ht="25.35" customHeight="1" x14ac:dyDescent="0.2">
      <c r="A41" s="217"/>
      <c r="B41" s="1020"/>
      <c r="C41" s="810" t="s">
        <v>271</v>
      </c>
      <c r="D41" s="811" t="s">
        <v>272</v>
      </c>
      <c r="E41" s="724" t="s">
        <v>269</v>
      </c>
      <c r="F41" s="727" t="s">
        <v>270</v>
      </c>
      <c r="G41" s="727">
        <v>2</v>
      </c>
      <c r="H41" s="692">
        <v>0.80192452054794527</v>
      </c>
      <c r="I41" s="798">
        <v>0.78868993480165883</v>
      </c>
      <c r="J41" s="798">
        <v>0.7754553490553725</v>
      </c>
      <c r="K41" s="798">
        <v>0.76222076330908617</v>
      </c>
      <c r="L41" s="470">
        <v>0.74898617756279973</v>
      </c>
      <c r="M41" s="470">
        <v>0.7357515918165134</v>
      </c>
      <c r="N41" s="470">
        <v>0.72251700607022706</v>
      </c>
      <c r="O41" s="470">
        <v>0.70928242032394062</v>
      </c>
      <c r="P41" s="470">
        <v>0.69604783457765429</v>
      </c>
      <c r="Q41" s="470">
        <v>0.68281324883136785</v>
      </c>
      <c r="R41" s="470">
        <v>0.66957866308508152</v>
      </c>
      <c r="S41" s="470">
        <v>0.65634407733879518</v>
      </c>
      <c r="T41" s="470">
        <v>0.64310949159250874</v>
      </c>
      <c r="U41" s="470">
        <v>0.62987490584622241</v>
      </c>
      <c r="V41" s="470">
        <v>0.61664032009993608</v>
      </c>
      <c r="W41" s="470">
        <v>0.60340573435364964</v>
      </c>
      <c r="X41" s="470">
        <v>0.59017114860736331</v>
      </c>
      <c r="Y41" s="470">
        <v>0.57693656286107697</v>
      </c>
      <c r="Z41" s="470">
        <v>0.56370197711479053</v>
      </c>
      <c r="AA41" s="470">
        <v>0.5504673913685042</v>
      </c>
      <c r="AB41" s="470">
        <v>0.53723280562221787</v>
      </c>
      <c r="AC41" s="470">
        <v>0.52399821987593143</v>
      </c>
      <c r="AD41" s="470">
        <v>0.51076363412964509</v>
      </c>
      <c r="AE41" s="470">
        <v>0.49752904838335865</v>
      </c>
      <c r="AF41" s="470">
        <v>0.48429446263707221</v>
      </c>
      <c r="AG41" s="470">
        <v>0.47105987689078582</v>
      </c>
      <c r="AH41" s="470">
        <v>0.45782529114449938</v>
      </c>
      <c r="AI41" s="470">
        <v>0.44459070539821299</v>
      </c>
      <c r="AJ41" s="487">
        <v>0.43135611965192655</v>
      </c>
    </row>
    <row r="42" spans="1:36" ht="25.35" customHeight="1" x14ac:dyDescent="0.2">
      <c r="A42" s="217"/>
      <c r="B42" s="1020"/>
      <c r="C42" s="810" t="s">
        <v>273</v>
      </c>
      <c r="D42" s="811" t="s">
        <v>274</v>
      </c>
      <c r="E42" s="724" t="s">
        <v>275</v>
      </c>
      <c r="F42" s="727" t="s">
        <v>270</v>
      </c>
      <c r="G42" s="727">
        <v>2</v>
      </c>
      <c r="H42" s="692">
        <v>5.3683380821917819</v>
      </c>
      <c r="I42" s="798">
        <v>5.3683380821917819</v>
      </c>
      <c r="J42" s="798">
        <v>5.3683380821917819</v>
      </c>
      <c r="K42" s="798">
        <v>5.3683380821917819</v>
      </c>
      <c r="L42" s="470">
        <v>5.3683380821917819</v>
      </c>
      <c r="M42" s="470">
        <v>5.3683380821917819</v>
      </c>
      <c r="N42" s="470">
        <v>5.3683380821917819</v>
      </c>
      <c r="O42" s="470">
        <v>5.3683380821917819</v>
      </c>
      <c r="P42" s="470">
        <v>5.3683380821917819</v>
      </c>
      <c r="Q42" s="470">
        <v>5.3683380821917819</v>
      </c>
      <c r="R42" s="470">
        <v>5.3683380821917819</v>
      </c>
      <c r="S42" s="470">
        <v>5.3683380821917819</v>
      </c>
      <c r="T42" s="470">
        <v>5.3683380821917819</v>
      </c>
      <c r="U42" s="470">
        <v>5.3683380821917819</v>
      </c>
      <c r="V42" s="470">
        <v>5.3683380821917819</v>
      </c>
      <c r="W42" s="470">
        <v>5.3683380821917819</v>
      </c>
      <c r="X42" s="470">
        <v>5.3683380821917819</v>
      </c>
      <c r="Y42" s="470">
        <v>5.3683380821917819</v>
      </c>
      <c r="Z42" s="470">
        <v>5.3683380821917819</v>
      </c>
      <c r="AA42" s="470">
        <v>5.3683380821917819</v>
      </c>
      <c r="AB42" s="470">
        <v>5.3683380821917819</v>
      </c>
      <c r="AC42" s="470">
        <v>5.3683380821917819</v>
      </c>
      <c r="AD42" s="470">
        <v>5.3683380821917819</v>
      </c>
      <c r="AE42" s="470">
        <v>5.3683380821917819</v>
      </c>
      <c r="AF42" s="470">
        <v>5.3683380821917819</v>
      </c>
      <c r="AG42" s="470">
        <v>5.3683380821917819</v>
      </c>
      <c r="AH42" s="470">
        <v>5.3683380821917819</v>
      </c>
      <c r="AI42" s="470">
        <v>5.3683380821917819</v>
      </c>
      <c r="AJ42" s="487">
        <v>5.3683380821917819</v>
      </c>
    </row>
    <row r="43" spans="1:36" ht="25.35" customHeight="1" x14ac:dyDescent="0.25">
      <c r="A43" s="218"/>
      <c r="B43" s="1020"/>
      <c r="C43" s="910" t="s">
        <v>276</v>
      </c>
      <c r="D43" s="911" t="s">
        <v>277</v>
      </c>
      <c r="E43" s="845" t="s">
        <v>278</v>
      </c>
      <c r="F43" s="897" t="s">
        <v>270</v>
      </c>
      <c r="G43" s="897">
        <v>2</v>
      </c>
      <c r="H43" s="692">
        <v>176.43504986301372</v>
      </c>
      <c r="I43" s="798">
        <f>H43+SUM(I44:I49)</f>
        <v>185.17921462651401</v>
      </c>
      <c r="J43" s="798">
        <f t="shared" ref="J43:AJ43" si="7">I43+SUM(J44:J49)</f>
        <v>194.11546421235658</v>
      </c>
      <c r="K43" s="798">
        <f t="shared" si="7"/>
        <v>203.78820423238096</v>
      </c>
      <c r="L43" s="483">
        <f t="shared" si="7"/>
        <v>213.0283779900268</v>
      </c>
      <c r="M43" s="483">
        <f>L43+SUM(M44:M49)</f>
        <v>222.95881061881522</v>
      </c>
      <c r="N43" s="483">
        <f t="shared" si="7"/>
        <v>232.20660555460063</v>
      </c>
      <c r="O43" s="483">
        <f t="shared" si="7"/>
        <v>240.59160180189966</v>
      </c>
      <c r="P43" s="483">
        <f t="shared" si="7"/>
        <v>248.88184761653798</v>
      </c>
      <c r="Q43" s="483">
        <f t="shared" si="7"/>
        <v>256.81648693101329</v>
      </c>
      <c r="R43" s="483">
        <f t="shared" si="7"/>
        <v>264.29083132969356</v>
      </c>
      <c r="S43" s="483">
        <f t="shared" si="7"/>
        <v>271.36096780018863</v>
      </c>
      <c r="T43" s="483">
        <f t="shared" si="7"/>
        <v>278.89066583541097</v>
      </c>
      <c r="U43" s="483">
        <f t="shared" si="7"/>
        <v>286.31372860113873</v>
      </c>
      <c r="V43" s="483">
        <f t="shared" si="7"/>
        <v>293.65335985584977</v>
      </c>
      <c r="W43" s="483">
        <f t="shared" si="7"/>
        <v>301.07318124870159</v>
      </c>
      <c r="X43" s="483">
        <f t="shared" si="7"/>
        <v>308.42443318560623</v>
      </c>
      <c r="Y43" s="483">
        <f t="shared" si="7"/>
        <v>315.70842933148401</v>
      </c>
      <c r="Z43" s="483">
        <f t="shared" si="7"/>
        <v>322.92661592660022</v>
      </c>
      <c r="AA43" s="483">
        <f t="shared" si="7"/>
        <v>330.08029062875005</v>
      </c>
      <c r="AB43" s="483">
        <f t="shared" si="7"/>
        <v>337.17074405805721</v>
      </c>
      <c r="AC43" s="483">
        <f t="shared" si="7"/>
        <v>344.1992595097438</v>
      </c>
      <c r="AD43" s="483">
        <f t="shared" si="7"/>
        <v>351.16711381992536</v>
      </c>
      <c r="AE43" s="483">
        <f t="shared" si="7"/>
        <v>358.07557733156153</v>
      </c>
      <c r="AF43" s="483">
        <f t="shared" si="7"/>
        <v>364.92577396851118</v>
      </c>
      <c r="AG43" s="483">
        <f t="shared" si="7"/>
        <v>371.71896197635806</v>
      </c>
      <c r="AH43" s="483">
        <f t="shared" si="7"/>
        <v>378.45625374343433</v>
      </c>
      <c r="AI43" s="483">
        <f t="shared" si="7"/>
        <v>385.13861627192938</v>
      </c>
      <c r="AJ43" s="712">
        <f t="shared" si="7"/>
        <v>391.76729152952902</v>
      </c>
    </row>
    <row r="44" spans="1:36" ht="25.35" customHeight="1" x14ac:dyDescent="0.2">
      <c r="A44" s="219"/>
      <c r="B44" s="1020"/>
      <c r="C44" s="810" t="s">
        <v>279</v>
      </c>
      <c r="D44" s="812" t="s">
        <v>280</v>
      </c>
      <c r="E44" s="724" t="s">
        <v>281</v>
      </c>
      <c r="F44" s="727" t="s">
        <v>270</v>
      </c>
      <c r="G44" s="727">
        <v>2</v>
      </c>
      <c r="H44" s="692">
        <v>4.4507370632590737</v>
      </c>
      <c r="I44" s="798">
        <v>4.3071431970285268</v>
      </c>
      <c r="J44" s="798">
        <v>4.5022824650929376</v>
      </c>
      <c r="K44" s="798">
        <v>5.2412362609359366</v>
      </c>
      <c r="L44" s="470">
        <v>4.9930220925249964</v>
      </c>
      <c r="M44" s="470">
        <v>5.7646328599198275</v>
      </c>
      <c r="N44" s="470">
        <v>5.1627782950329379</v>
      </c>
      <c r="O44" s="470">
        <v>4.3798575886675248</v>
      </c>
      <c r="P44" s="470">
        <v>4.3624071848340682</v>
      </c>
      <c r="Q44" s="470">
        <v>4.0830648905859048</v>
      </c>
      <c r="R44" s="470">
        <v>3.6980352043639795</v>
      </c>
      <c r="S44" s="470">
        <v>3.3675297615249948</v>
      </c>
      <c r="T44" s="470">
        <v>3.8972428304833158</v>
      </c>
      <c r="U44" s="470">
        <v>3.8605097762830192</v>
      </c>
      <c r="V44" s="470">
        <v>3.84566267474051</v>
      </c>
      <c r="W44" s="470">
        <v>3.9923539654112101</v>
      </c>
      <c r="X44" s="470">
        <v>3.989355984442096</v>
      </c>
      <c r="Y44" s="470">
        <v>3.9864297612675434</v>
      </c>
      <c r="Z44" s="470">
        <v>3.9835730239479017</v>
      </c>
      <c r="AA44" s="470">
        <v>3.9807835897529587</v>
      </c>
      <c r="AB44" s="470">
        <v>3.9780593609911885</v>
      </c>
      <c r="AC44" s="470">
        <v>3.975398321064771</v>
      </c>
      <c r="AD44" s="470">
        <v>3.9727985307364286</v>
      </c>
      <c r="AE44" s="470">
        <v>3.9702581245954933</v>
      </c>
      <c r="AF44" s="470">
        <v>3.967775307710399</v>
      </c>
      <c r="AG44" s="470">
        <v>3.9653483524576147</v>
      </c>
      <c r="AH44" s="470">
        <v>3.9629755955150614</v>
      </c>
      <c r="AI44" s="470">
        <v>3.9606554350116783</v>
      </c>
      <c r="AJ44" s="487">
        <v>3.9583863278228093</v>
      </c>
    </row>
    <row r="45" spans="1:36" ht="25.35" customHeight="1" x14ac:dyDescent="0.2">
      <c r="A45" s="219"/>
      <c r="B45" s="1020"/>
      <c r="C45" s="810" t="s">
        <v>282</v>
      </c>
      <c r="D45" s="812" t="s">
        <v>283</v>
      </c>
      <c r="E45" s="724" t="s">
        <v>284</v>
      </c>
      <c r="F45" s="727" t="s">
        <v>270</v>
      </c>
      <c r="G45" s="727">
        <v>2</v>
      </c>
      <c r="H45" s="692">
        <v>4.173</v>
      </c>
      <c r="I45" s="798">
        <v>4.5308943678216362</v>
      </c>
      <c r="J45" s="798">
        <v>4.5259254553719588</v>
      </c>
      <c r="K45" s="798">
        <v>4.5211465523601637</v>
      </c>
      <c r="L45" s="470">
        <v>4.334909048642654</v>
      </c>
      <c r="M45" s="470">
        <v>4.250872505187024</v>
      </c>
      <c r="N45" s="470">
        <v>4.1686522946501503</v>
      </c>
      <c r="O45" s="470">
        <v>4.0879452212536815</v>
      </c>
      <c r="P45" s="470">
        <v>4.0091185692163416</v>
      </c>
      <c r="Q45" s="470">
        <v>3.9318051488707426</v>
      </c>
      <c r="R45" s="470">
        <v>3.8558461329267013</v>
      </c>
      <c r="S45" s="470">
        <v>3.7815501275588979</v>
      </c>
      <c r="T45" s="470">
        <v>3.709182023631969</v>
      </c>
      <c r="U45" s="470">
        <v>3.6381230224750105</v>
      </c>
      <c r="V45" s="470">
        <v>3.5683733304905765</v>
      </c>
      <c r="W45" s="470">
        <v>3.5003379692860981</v>
      </c>
      <c r="X45" s="470">
        <v>3.4335943533351965</v>
      </c>
      <c r="Y45" s="470">
        <v>3.3681207001422737</v>
      </c>
      <c r="Z45" s="470">
        <v>3.3040509687162705</v>
      </c>
      <c r="AA45" s="470">
        <v>3.2412379059200322</v>
      </c>
      <c r="AB45" s="470">
        <v>3.1796757516255458</v>
      </c>
      <c r="AC45" s="470">
        <v>3.1193584090854567</v>
      </c>
      <c r="AD45" s="470">
        <v>3.060280600234182</v>
      </c>
      <c r="AE45" s="470">
        <v>3.0024369679939555</v>
      </c>
      <c r="AF45" s="470">
        <v>2.9456821864191443</v>
      </c>
      <c r="AG45" s="470">
        <v>2.8901516293975438</v>
      </c>
      <c r="AH45" s="470">
        <v>2.8357004526789389</v>
      </c>
      <c r="AI45" s="470">
        <v>2.7821842456975721</v>
      </c>
      <c r="AJ45" s="487">
        <v>2.729878913748442</v>
      </c>
    </row>
    <row r="46" spans="1:36" ht="25.35" customHeight="1" x14ac:dyDescent="0.2">
      <c r="A46" s="219"/>
      <c r="B46" s="1020"/>
      <c r="C46" s="810" t="s">
        <v>285</v>
      </c>
      <c r="D46" s="811" t="s">
        <v>286</v>
      </c>
      <c r="E46" s="724" t="s">
        <v>287</v>
      </c>
      <c r="F46" s="727" t="s">
        <v>270</v>
      </c>
      <c r="G46" s="727">
        <v>2</v>
      </c>
      <c r="H46" s="692">
        <v>0</v>
      </c>
      <c r="I46" s="798">
        <v>0</v>
      </c>
      <c r="J46" s="798">
        <v>0</v>
      </c>
      <c r="K46" s="798">
        <v>0</v>
      </c>
      <c r="L46" s="470">
        <v>0</v>
      </c>
      <c r="M46" s="470">
        <v>0</v>
      </c>
      <c r="N46" s="470">
        <v>0</v>
      </c>
      <c r="O46" s="470">
        <v>0</v>
      </c>
      <c r="P46" s="470">
        <v>0</v>
      </c>
      <c r="Q46" s="470">
        <v>0</v>
      </c>
      <c r="R46" s="470">
        <v>0</v>
      </c>
      <c r="S46" s="470">
        <v>0</v>
      </c>
      <c r="T46" s="470">
        <v>0</v>
      </c>
      <c r="U46" s="470">
        <v>0</v>
      </c>
      <c r="V46" s="470">
        <v>0</v>
      </c>
      <c r="W46" s="470">
        <v>0</v>
      </c>
      <c r="X46" s="470">
        <v>0</v>
      </c>
      <c r="Y46" s="470">
        <v>0</v>
      </c>
      <c r="Z46" s="470">
        <v>0</v>
      </c>
      <c r="AA46" s="470">
        <v>0</v>
      </c>
      <c r="AB46" s="470">
        <v>0</v>
      </c>
      <c r="AC46" s="470">
        <v>0</v>
      </c>
      <c r="AD46" s="470">
        <v>0</v>
      </c>
      <c r="AE46" s="470">
        <v>0</v>
      </c>
      <c r="AF46" s="470">
        <v>0</v>
      </c>
      <c r="AG46" s="470">
        <v>0</v>
      </c>
      <c r="AH46" s="470">
        <v>0</v>
      </c>
      <c r="AI46" s="470">
        <v>0</v>
      </c>
      <c r="AJ46" s="487">
        <v>0</v>
      </c>
    </row>
    <row r="47" spans="1:36" ht="25.35" customHeight="1" x14ac:dyDescent="0.2">
      <c r="A47" s="219"/>
      <c r="B47" s="1020"/>
      <c r="C47" s="810" t="s">
        <v>288</v>
      </c>
      <c r="D47" s="811" t="s">
        <v>289</v>
      </c>
      <c r="E47" s="724" t="s">
        <v>290</v>
      </c>
      <c r="F47" s="727" t="s">
        <v>270</v>
      </c>
      <c r="G47" s="727">
        <v>2</v>
      </c>
      <c r="H47" s="692">
        <v>0</v>
      </c>
      <c r="I47" s="798">
        <v>0</v>
      </c>
      <c r="J47" s="798">
        <v>0</v>
      </c>
      <c r="K47" s="798">
        <v>0</v>
      </c>
      <c r="L47" s="470">
        <v>0</v>
      </c>
      <c r="M47" s="470">
        <v>0</v>
      </c>
      <c r="N47" s="470">
        <v>0</v>
      </c>
      <c r="O47" s="470">
        <v>0</v>
      </c>
      <c r="P47" s="470">
        <v>0</v>
      </c>
      <c r="Q47" s="470">
        <v>0</v>
      </c>
      <c r="R47" s="470">
        <v>0</v>
      </c>
      <c r="S47" s="470">
        <v>0</v>
      </c>
      <c r="T47" s="470">
        <v>0</v>
      </c>
      <c r="U47" s="470">
        <v>0</v>
      </c>
      <c r="V47" s="470">
        <v>0</v>
      </c>
      <c r="W47" s="470">
        <v>0</v>
      </c>
      <c r="X47" s="470">
        <v>0</v>
      </c>
      <c r="Y47" s="470">
        <v>0</v>
      </c>
      <c r="Z47" s="470">
        <v>0</v>
      </c>
      <c r="AA47" s="470">
        <v>0</v>
      </c>
      <c r="AB47" s="470">
        <v>0</v>
      </c>
      <c r="AC47" s="470">
        <v>0</v>
      </c>
      <c r="AD47" s="470">
        <v>0</v>
      </c>
      <c r="AE47" s="470">
        <v>0</v>
      </c>
      <c r="AF47" s="470">
        <v>0</v>
      </c>
      <c r="AG47" s="470">
        <v>0</v>
      </c>
      <c r="AH47" s="470">
        <v>0</v>
      </c>
      <c r="AI47" s="470">
        <v>0</v>
      </c>
      <c r="AJ47" s="487">
        <v>0</v>
      </c>
    </row>
    <row r="48" spans="1:36" ht="25.35" customHeight="1" x14ac:dyDescent="0.2">
      <c r="A48" s="219"/>
      <c r="B48" s="1020"/>
      <c r="C48" s="810" t="s">
        <v>291</v>
      </c>
      <c r="D48" s="811" t="s">
        <v>292</v>
      </c>
      <c r="E48" s="724" t="s">
        <v>293</v>
      </c>
      <c r="F48" s="727" t="s">
        <v>270</v>
      </c>
      <c r="G48" s="727">
        <v>2</v>
      </c>
      <c r="H48" s="692">
        <v>0</v>
      </c>
      <c r="I48" s="798">
        <v>0</v>
      </c>
      <c r="J48" s="798">
        <v>0</v>
      </c>
      <c r="K48" s="798">
        <v>0</v>
      </c>
      <c r="L48" s="470">
        <v>0</v>
      </c>
      <c r="M48" s="470">
        <v>0</v>
      </c>
      <c r="N48" s="470">
        <v>0</v>
      </c>
      <c r="O48" s="470">
        <v>0</v>
      </c>
      <c r="P48" s="470">
        <v>0</v>
      </c>
      <c r="Q48" s="470">
        <v>0</v>
      </c>
      <c r="R48" s="470">
        <v>0</v>
      </c>
      <c r="S48" s="470">
        <v>0</v>
      </c>
      <c r="T48" s="470">
        <v>0</v>
      </c>
      <c r="U48" s="470">
        <v>0</v>
      </c>
      <c r="V48" s="470">
        <v>0</v>
      </c>
      <c r="W48" s="470">
        <v>0</v>
      </c>
      <c r="X48" s="470">
        <v>0</v>
      </c>
      <c r="Y48" s="470">
        <v>0</v>
      </c>
      <c r="Z48" s="470">
        <v>0</v>
      </c>
      <c r="AA48" s="470">
        <v>0</v>
      </c>
      <c r="AB48" s="470">
        <v>0</v>
      </c>
      <c r="AC48" s="470">
        <v>0</v>
      </c>
      <c r="AD48" s="470">
        <v>0</v>
      </c>
      <c r="AE48" s="470">
        <v>0</v>
      </c>
      <c r="AF48" s="470">
        <v>0</v>
      </c>
      <c r="AG48" s="470">
        <v>0</v>
      </c>
      <c r="AH48" s="470">
        <v>0</v>
      </c>
      <c r="AI48" s="470">
        <v>0</v>
      </c>
      <c r="AJ48" s="487">
        <v>0</v>
      </c>
    </row>
    <row r="49" spans="1:36" ht="25.35" customHeight="1" x14ac:dyDescent="0.2">
      <c r="A49" s="219"/>
      <c r="B49" s="1020"/>
      <c r="C49" s="810" t="s">
        <v>294</v>
      </c>
      <c r="D49" s="811" t="s">
        <v>295</v>
      </c>
      <c r="E49" s="724" t="s">
        <v>296</v>
      </c>
      <c r="F49" s="727" t="s">
        <v>270</v>
      </c>
      <c r="G49" s="727">
        <v>2</v>
      </c>
      <c r="H49" s="692">
        <v>0</v>
      </c>
      <c r="I49" s="798">
        <v>-9.3872801349876675E-2</v>
      </c>
      <c r="J49" s="798">
        <v>-9.1958334622322585E-2</v>
      </c>
      <c r="K49" s="798">
        <v>-8.9642793271719715E-2</v>
      </c>
      <c r="L49" s="470">
        <v>-8.7757383521820886E-2</v>
      </c>
      <c r="M49" s="470">
        <v>-8.5072736318426906E-2</v>
      </c>
      <c r="N49" s="470">
        <v>-8.3635653897683362E-2</v>
      </c>
      <c r="O49" s="470">
        <v>-8.280656262216507E-2</v>
      </c>
      <c r="P49" s="470">
        <v>-8.1279939412081142E-2</v>
      </c>
      <c r="Q49" s="470">
        <v>-8.0230724981345702E-2</v>
      </c>
      <c r="R49" s="470">
        <v>-7.9536938610428473E-2</v>
      </c>
      <c r="S49" s="470">
        <v>-7.8943418588838535E-2</v>
      </c>
      <c r="T49" s="470">
        <v>-7.6726818892959278E-2</v>
      </c>
      <c r="U49" s="470">
        <v>-7.5570033030293415E-2</v>
      </c>
      <c r="V49" s="470">
        <v>-7.4404750520072407E-2</v>
      </c>
      <c r="W49" s="470">
        <v>-7.2870541845506523E-2</v>
      </c>
      <c r="X49" s="470">
        <v>-7.1698400872643106E-2</v>
      </c>
      <c r="Y49" s="470">
        <v>-7.0554315532033798E-2</v>
      </c>
      <c r="Z49" s="470">
        <v>-6.9437397547939331E-2</v>
      </c>
      <c r="AA49" s="470">
        <v>-6.8346793523145613E-2</v>
      </c>
      <c r="AB49" s="470">
        <v>-6.7281683309556681E-2</v>
      </c>
      <c r="AC49" s="470">
        <v>-6.6241278463625347E-2</v>
      </c>
      <c r="AD49" s="470">
        <v>-6.5224820789066149E-2</v>
      </c>
      <c r="AE49" s="470">
        <v>-6.4231580953288361E-2</v>
      </c>
      <c r="AF49" s="470">
        <v>-6.3260857179877353E-2</v>
      </c>
      <c r="AG49" s="470">
        <v>-6.2311974008276594E-2</v>
      </c>
      <c r="AH49" s="470">
        <v>-6.1384281117701903E-2</v>
      </c>
      <c r="AI49" s="470">
        <v>-6.0477152214210947E-2</v>
      </c>
      <c r="AJ49" s="487">
        <v>-5.9589983971614857E-2</v>
      </c>
    </row>
    <row r="50" spans="1:36" ht="25.35" customHeight="1" x14ac:dyDescent="0.2">
      <c r="A50" s="219"/>
      <c r="B50" s="1020"/>
      <c r="C50" s="810" t="s">
        <v>297</v>
      </c>
      <c r="D50" s="811" t="s">
        <v>298</v>
      </c>
      <c r="E50" s="724" t="s">
        <v>275</v>
      </c>
      <c r="F50" s="727" t="s">
        <v>270</v>
      </c>
      <c r="G50" s="727">
        <v>2</v>
      </c>
      <c r="H50" s="692">
        <v>8.3798983561643841</v>
      </c>
      <c r="I50" s="798">
        <v>8.3798983561643841</v>
      </c>
      <c r="J50" s="798">
        <v>8.3798983561643841</v>
      </c>
      <c r="K50" s="798">
        <v>8.3798983561643841</v>
      </c>
      <c r="L50" s="470">
        <v>8.3798983561643841</v>
      </c>
      <c r="M50" s="470">
        <v>8.3798983561643841</v>
      </c>
      <c r="N50" s="470">
        <v>8.3798983561643841</v>
      </c>
      <c r="O50" s="470">
        <v>8.3798983561643841</v>
      </c>
      <c r="P50" s="470">
        <v>8.3798983561643841</v>
      </c>
      <c r="Q50" s="470">
        <v>8.3798983561643841</v>
      </c>
      <c r="R50" s="470">
        <v>8.3798983561643841</v>
      </c>
      <c r="S50" s="470">
        <v>8.3798983561643841</v>
      </c>
      <c r="T50" s="470">
        <v>8.3798983561643841</v>
      </c>
      <c r="U50" s="470">
        <v>8.3798983561643841</v>
      </c>
      <c r="V50" s="470">
        <v>8.3798983561643841</v>
      </c>
      <c r="W50" s="470">
        <v>8.3798983561643841</v>
      </c>
      <c r="X50" s="470">
        <v>8.3798983561643841</v>
      </c>
      <c r="Y50" s="470">
        <v>8.3798983561643841</v>
      </c>
      <c r="Z50" s="470">
        <v>8.3798983561643841</v>
      </c>
      <c r="AA50" s="470">
        <v>8.3798983561643841</v>
      </c>
      <c r="AB50" s="470">
        <v>8.3798983561643841</v>
      </c>
      <c r="AC50" s="470">
        <v>8.3798983561643841</v>
      </c>
      <c r="AD50" s="470">
        <v>8.3798983561643841</v>
      </c>
      <c r="AE50" s="470">
        <v>8.3798983561643841</v>
      </c>
      <c r="AF50" s="470">
        <v>8.3798983561643841</v>
      </c>
      <c r="AG50" s="470">
        <v>8.3798983561643841</v>
      </c>
      <c r="AH50" s="470">
        <v>8.3798983561643841</v>
      </c>
      <c r="AI50" s="470">
        <v>8.3798983561643841</v>
      </c>
      <c r="AJ50" s="487">
        <v>8.3798983561643841</v>
      </c>
    </row>
    <row r="51" spans="1:36" ht="25.35" customHeight="1" x14ac:dyDescent="0.2">
      <c r="A51" s="219"/>
      <c r="B51" s="1020"/>
      <c r="C51" s="810" t="s">
        <v>299</v>
      </c>
      <c r="D51" s="811" t="s">
        <v>300</v>
      </c>
      <c r="E51" s="724" t="s">
        <v>301</v>
      </c>
      <c r="F51" s="727" t="s">
        <v>270</v>
      </c>
      <c r="G51" s="727">
        <v>2</v>
      </c>
      <c r="H51" s="692">
        <v>257.2261097260274</v>
      </c>
      <c r="I51" s="798">
        <v>252.54899001564132</v>
      </c>
      <c r="J51" s="798">
        <v>247.8798213759982</v>
      </c>
      <c r="K51" s="798">
        <v>243.2190385502328</v>
      </c>
      <c r="L51" s="470">
        <v>238.74743012452339</v>
      </c>
      <c r="M51" s="470">
        <v>234.36404010806388</v>
      </c>
      <c r="N51" s="470">
        <v>230.06510884052767</v>
      </c>
      <c r="O51" s="470">
        <v>225.84817611904069</v>
      </c>
      <c r="P51" s="470">
        <v>221.71244806535978</v>
      </c>
      <c r="Q51" s="470">
        <v>217.65566778976552</v>
      </c>
      <c r="R51" s="470">
        <v>213.67592723877939</v>
      </c>
      <c r="S51" s="470">
        <v>209.77140721727505</v>
      </c>
      <c r="T51" s="470">
        <v>205.94270808948534</v>
      </c>
      <c r="U51" s="470">
        <v>202.18686988424651</v>
      </c>
      <c r="V51" s="470">
        <v>198.50259652758456</v>
      </c>
      <c r="W51" s="470">
        <v>194.88874836374799</v>
      </c>
      <c r="X51" s="470">
        <v>191.34346965585868</v>
      </c>
      <c r="Y51" s="470">
        <v>187.8654467389963</v>
      </c>
      <c r="Z51" s="470">
        <v>184.45323337289534</v>
      </c>
      <c r="AA51" s="470">
        <v>181.10553189976088</v>
      </c>
      <c r="AB51" s="470">
        <v>177.82105169946885</v>
      </c>
      <c r="AC51" s="470">
        <v>174.59850947679769</v>
      </c>
      <c r="AD51" s="470">
        <v>171.43662839563143</v>
      </c>
      <c r="AE51" s="470">
        <v>168.33413811301077</v>
      </c>
      <c r="AF51" s="470">
        <v>165.28991470507648</v>
      </c>
      <c r="AG51" s="470">
        <v>162.30269992624497</v>
      </c>
      <c r="AH51" s="470">
        <v>159.37138138818401</v>
      </c>
      <c r="AI51" s="470">
        <v>156.49499208870438</v>
      </c>
      <c r="AJ51" s="487">
        <v>153.67229006012016</v>
      </c>
    </row>
    <row r="52" spans="1:36" ht="25.35" customHeight="1" x14ac:dyDescent="0.2">
      <c r="A52" s="219"/>
      <c r="B52" s="1020"/>
      <c r="C52" s="810" t="s">
        <v>302</v>
      </c>
      <c r="D52" s="811" t="s">
        <v>303</v>
      </c>
      <c r="E52" s="724" t="s">
        <v>275</v>
      </c>
      <c r="F52" s="727" t="s">
        <v>270</v>
      </c>
      <c r="G52" s="727">
        <v>2</v>
      </c>
      <c r="H52" s="692">
        <v>13.185193424657534</v>
      </c>
      <c r="I52" s="798">
        <v>13.185193424657534</v>
      </c>
      <c r="J52" s="798">
        <v>13.185193424657534</v>
      </c>
      <c r="K52" s="798">
        <v>13.185193424657534</v>
      </c>
      <c r="L52" s="470">
        <v>13.185193424657534</v>
      </c>
      <c r="M52" s="470">
        <v>13.185193424657534</v>
      </c>
      <c r="N52" s="470">
        <v>13.185193424657534</v>
      </c>
      <c r="O52" s="470">
        <v>13.185193424657534</v>
      </c>
      <c r="P52" s="470">
        <v>13.185193424657534</v>
      </c>
      <c r="Q52" s="470">
        <v>13.185193424657534</v>
      </c>
      <c r="R52" s="470">
        <v>13.185193424657534</v>
      </c>
      <c r="S52" s="470">
        <v>13.185193424657534</v>
      </c>
      <c r="T52" s="470">
        <v>13.185193424657534</v>
      </c>
      <c r="U52" s="470">
        <v>13.185193424657534</v>
      </c>
      <c r="V52" s="470">
        <v>13.185193424657534</v>
      </c>
      <c r="W52" s="470">
        <v>13.185193424657534</v>
      </c>
      <c r="X52" s="470">
        <v>13.185193424657534</v>
      </c>
      <c r="Y52" s="470">
        <v>13.185193424657534</v>
      </c>
      <c r="Z52" s="470">
        <v>13.185193424657534</v>
      </c>
      <c r="AA52" s="470">
        <v>13.185193424657534</v>
      </c>
      <c r="AB52" s="470">
        <v>13.185193424657534</v>
      </c>
      <c r="AC52" s="470">
        <v>13.185193424657534</v>
      </c>
      <c r="AD52" s="470">
        <v>13.185193424657534</v>
      </c>
      <c r="AE52" s="470">
        <v>13.185193424657534</v>
      </c>
      <c r="AF52" s="470">
        <v>13.185193424657534</v>
      </c>
      <c r="AG52" s="470">
        <v>13.185193424657534</v>
      </c>
      <c r="AH52" s="470">
        <v>13.185193424657534</v>
      </c>
      <c r="AI52" s="470">
        <v>13.185193424657534</v>
      </c>
      <c r="AJ52" s="487">
        <v>13.185193424657534</v>
      </c>
    </row>
    <row r="53" spans="1:36" ht="25.35" customHeight="1" thickBot="1" x14ac:dyDescent="0.25">
      <c r="A53" s="219"/>
      <c r="B53" s="1021"/>
      <c r="C53" s="732" t="s">
        <v>304</v>
      </c>
      <c r="D53" s="912" t="s">
        <v>305</v>
      </c>
      <c r="E53" s="733" t="s">
        <v>306</v>
      </c>
      <c r="F53" s="913" t="s">
        <v>270</v>
      </c>
      <c r="G53" s="913">
        <v>2</v>
      </c>
      <c r="H53" s="706">
        <f>SUM(H40+H41+H42+H43+H50+H51+H52)</f>
        <v>481.27829643835616</v>
      </c>
      <c r="I53" s="800">
        <f t="shared" ref="I53:AJ53" si="8">SUM(I40+I41+I42+I43+I50+I51+I52)</f>
        <v>485.40947680213583</v>
      </c>
      <c r="J53" s="800">
        <f t="shared" si="8"/>
        <v>489.74068390701069</v>
      </c>
      <c r="K53" s="800">
        <f t="shared" si="8"/>
        <v>494.81675815044679</v>
      </c>
      <c r="L53" s="734">
        <f t="shared" si="8"/>
        <v>499.64943146418818</v>
      </c>
      <c r="M53" s="734">
        <f t="shared" si="8"/>
        <v>505.26057303271489</v>
      </c>
      <c r="N53" s="734">
        <f t="shared" si="8"/>
        <v>510.27352667296327</v>
      </c>
      <c r="O53" s="734">
        <f t="shared" si="8"/>
        <v>514.50567122763221</v>
      </c>
      <c r="P53" s="734">
        <f t="shared" si="8"/>
        <v>518.72426111501284</v>
      </c>
      <c r="Q53" s="734">
        <f t="shared" si="8"/>
        <v>522.66618341824869</v>
      </c>
      <c r="R53" s="734">
        <f t="shared" si="8"/>
        <v>526.22484170825533</v>
      </c>
      <c r="S53" s="734">
        <f t="shared" si="8"/>
        <v>529.45450381720696</v>
      </c>
      <c r="T53" s="734">
        <f t="shared" si="8"/>
        <v>533.21953964160878</v>
      </c>
      <c r="U53" s="734">
        <f t="shared" si="8"/>
        <v>536.95079241510837</v>
      </c>
      <c r="V53" s="734">
        <f t="shared" si="8"/>
        <v>540.67016986091915</v>
      </c>
      <c r="W53" s="734">
        <f t="shared" si="8"/>
        <v>544.54015401083836</v>
      </c>
      <c r="X53" s="734">
        <f t="shared" si="8"/>
        <v>548.41012957197529</v>
      </c>
      <c r="Y53" s="734">
        <f t="shared" si="8"/>
        <v>552.28009658209373</v>
      </c>
      <c r="Z53" s="734">
        <f t="shared" si="8"/>
        <v>556.1500550786501</v>
      </c>
      <c r="AA53" s="734">
        <f t="shared" si="8"/>
        <v>560.02000509879645</v>
      </c>
      <c r="AB53" s="734">
        <f t="shared" si="8"/>
        <v>563.88994667938402</v>
      </c>
      <c r="AC53" s="734">
        <f t="shared" si="8"/>
        <v>567.75987985696804</v>
      </c>
      <c r="AD53" s="734">
        <f t="shared" si="8"/>
        <v>571.62980466780903</v>
      </c>
      <c r="AE53" s="734">
        <f t="shared" si="8"/>
        <v>575.49972114787818</v>
      </c>
      <c r="AF53" s="734">
        <f t="shared" si="8"/>
        <v>579.36962933285963</v>
      </c>
      <c r="AG53" s="734">
        <f t="shared" si="8"/>
        <v>583.23952925815422</v>
      </c>
      <c r="AH53" s="734">
        <f t="shared" si="8"/>
        <v>587.10942095888277</v>
      </c>
      <c r="AI53" s="734">
        <f t="shared" si="8"/>
        <v>590.97930446988937</v>
      </c>
      <c r="AJ53" s="735">
        <f t="shared" si="8"/>
        <v>594.84917982574427</v>
      </c>
    </row>
    <row r="54" spans="1:36" ht="25.35" customHeight="1" x14ac:dyDescent="0.2">
      <c r="A54" s="219"/>
      <c r="B54" s="1011" t="s">
        <v>307</v>
      </c>
      <c r="C54" s="808" t="s">
        <v>308</v>
      </c>
      <c r="D54" s="813" t="s">
        <v>309</v>
      </c>
      <c r="E54" s="909" t="s">
        <v>301</v>
      </c>
      <c r="F54" s="725" t="s">
        <v>270</v>
      </c>
      <c r="G54" s="725">
        <v>2</v>
      </c>
      <c r="H54" s="726">
        <v>24.739000000000001</v>
      </c>
      <c r="I54" s="799">
        <v>24.739000000000001</v>
      </c>
      <c r="J54" s="799">
        <v>24.739000000000001</v>
      </c>
      <c r="K54" s="799">
        <v>24.739000000000001</v>
      </c>
      <c r="L54" s="485">
        <v>24.739000000000001</v>
      </c>
      <c r="M54" s="485">
        <v>24.739000000000001</v>
      </c>
      <c r="N54" s="485">
        <v>24.739000000000001</v>
      </c>
      <c r="O54" s="485">
        <v>24.739000000000001</v>
      </c>
      <c r="P54" s="485">
        <v>24.739000000000001</v>
      </c>
      <c r="Q54" s="485">
        <v>24.739000000000001</v>
      </c>
      <c r="R54" s="485">
        <v>24.739000000000001</v>
      </c>
      <c r="S54" s="485">
        <v>24.739000000000001</v>
      </c>
      <c r="T54" s="485">
        <v>24.739000000000001</v>
      </c>
      <c r="U54" s="485">
        <v>24.739000000000001</v>
      </c>
      <c r="V54" s="485">
        <v>24.739000000000001</v>
      </c>
      <c r="W54" s="485">
        <v>24.739000000000001</v>
      </c>
      <c r="X54" s="485">
        <v>24.739000000000001</v>
      </c>
      <c r="Y54" s="485">
        <v>24.739000000000001</v>
      </c>
      <c r="Z54" s="485">
        <v>24.739000000000001</v>
      </c>
      <c r="AA54" s="485">
        <v>24.739000000000001</v>
      </c>
      <c r="AB54" s="485">
        <v>24.739000000000001</v>
      </c>
      <c r="AC54" s="485">
        <v>24.739000000000001</v>
      </c>
      <c r="AD54" s="485">
        <v>24.739000000000001</v>
      </c>
      <c r="AE54" s="485">
        <v>24.739000000000001</v>
      </c>
      <c r="AF54" s="485">
        <v>24.739000000000001</v>
      </c>
      <c r="AG54" s="485">
        <v>24.739000000000001</v>
      </c>
      <c r="AH54" s="485">
        <v>24.739000000000001</v>
      </c>
      <c r="AI54" s="485">
        <v>24.739000000000001</v>
      </c>
      <c r="AJ54" s="486">
        <v>24.739000000000001</v>
      </c>
    </row>
    <row r="55" spans="1:36" ht="25.35" customHeight="1" x14ac:dyDescent="0.2">
      <c r="A55" s="219"/>
      <c r="B55" s="1020"/>
      <c r="C55" s="810" t="s">
        <v>310</v>
      </c>
      <c r="D55" s="814" t="s">
        <v>311</v>
      </c>
      <c r="E55" s="724" t="s">
        <v>301</v>
      </c>
      <c r="F55" s="727" t="s">
        <v>270</v>
      </c>
      <c r="G55" s="727">
        <v>2</v>
      </c>
      <c r="H55" s="692">
        <v>0</v>
      </c>
      <c r="I55" s="798">
        <v>0</v>
      </c>
      <c r="J55" s="798">
        <v>0</v>
      </c>
      <c r="K55" s="798">
        <v>0</v>
      </c>
      <c r="L55" s="470">
        <v>0</v>
      </c>
      <c r="M55" s="470">
        <v>0</v>
      </c>
      <c r="N55" s="470">
        <v>0</v>
      </c>
      <c r="O55" s="470">
        <v>0</v>
      </c>
      <c r="P55" s="470">
        <v>0</v>
      </c>
      <c r="Q55" s="470">
        <v>0</v>
      </c>
      <c r="R55" s="470">
        <v>0</v>
      </c>
      <c r="S55" s="470">
        <v>0</v>
      </c>
      <c r="T55" s="470">
        <v>0</v>
      </c>
      <c r="U55" s="470">
        <v>0</v>
      </c>
      <c r="V55" s="470">
        <v>0</v>
      </c>
      <c r="W55" s="470">
        <v>0</v>
      </c>
      <c r="X55" s="470">
        <v>0</v>
      </c>
      <c r="Y55" s="470">
        <v>0</v>
      </c>
      <c r="Z55" s="470">
        <v>0</v>
      </c>
      <c r="AA55" s="470">
        <v>0</v>
      </c>
      <c r="AB55" s="470">
        <v>0</v>
      </c>
      <c r="AC55" s="470">
        <v>0</v>
      </c>
      <c r="AD55" s="470">
        <v>0</v>
      </c>
      <c r="AE55" s="470">
        <v>0</v>
      </c>
      <c r="AF55" s="470">
        <v>0</v>
      </c>
      <c r="AG55" s="470">
        <v>0</v>
      </c>
      <c r="AH55" s="470">
        <v>0</v>
      </c>
      <c r="AI55" s="470">
        <v>0</v>
      </c>
      <c r="AJ55" s="487">
        <v>0</v>
      </c>
    </row>
    <row r="56" spans="1:36" ht="25.35" customHeight="1" x14ac:dyDescent="0.2">
      <c r="A56" s="191"/>
      <c r="B56" s="1020"/>
      <c r="C56" s="810" t="s">
        <v>312</v>
      </c>
      <c r="D56" s="814" t="s">
        <v>313</v>
      </c>
      <c r="E56" s="724" t="s">
        <v>301</v>
      </c>
      <c r="F56" s="727" t="s">
        <v>270</v>
      </c>
      <c r="G56" s="727">
        <v>2</v>
      </c>
      <c r="H56" s="692">
        <v>378.60255267897787</v>
      </c>
      <c r="I56" s="798">
        <v>396.22549190815425</v>
      </c>
      <c r="J56" s="798">
        <v>413.91075620161723</v>
      </c>
      <c r="K56" s="798">
        <v>432.27988740413821</v>
      </c>
      <c r="L56" s="470">
        <v>449.78268099356279</v>
      </c>
      <c r="M56" s="470">
        <v>468.11763657685179</v>
      </c>
      <c r="N56" s="470">
        <v>485.4713783783597</v>
      </c>
      <c r="O56" s="470">
        <v>501.67174475141769</v>
      </c>
      <c r="P56" s="470">
        <v>517.8055393501844</v>
      </c>
      <c r="Q56" s="470">
        <v>533.21734733515939</v>
      </c>
      <c r="R56" s="470">
        <v>548.22413892219947</v>
      </c>
      <c r="S56" s="470">
        <v>562.59328545786286</v>
      </c>
      <c r="T56" s="470">
        <v>577.15078541622961</v>
      </c>
      <c r="U56" s="470">
        <v>591.38259847967561</v>
      </c>
      <c r="V56" s="470">
        <v>605.51141656250695</v>
      </c>
      <c r="W56" s="470">
        <v>619.27383175745911</v>
      </c>
      <c r="X56" s="470">
        <v>632.85667884956422</v>
      </c>
      <c r="Y56" s="470">
        <v>646.04663751996827</v>
      </c>
      <c r="Z56" s="470">
        <v>659.0219234568392</v>
      </c>
      <c r="AA56" s="470">
        <v>671.82574975126124</v>
      </c>
      <c r="AB56" s="470">
        <v>684.52927621253696</v>
      </c>
      <c r="AC56" s="470">
        <v>697.01186685923324</v>
      </c>
      <c r="AD56" s="470">
        <v>709.16831052999964</v>
      </c>
      <c r="AE56" s="470">
        <v>721.34507617894883</v>
      </c>
      <c r="AF56" s="470">
        <v>733.37001962004103</v>
      </c>
      <c r="AG56" s="470">
        <v>745.26118888559665</v>
      </c>
      <c r="AH56" s="470">
        <v>756.97983691936872</v>
      </c>
      <c r="AI56" s="470">
        <v>768.5716004150695</v>
      </c>
      <c r="AJ56" s="487">
        <v>781.17575294749111</v>
      </c>
    </row>
    <row r="57" spans="1:36" ht="25.35" customHeight="1" x14ac:dyDescent="0.2">
      <c r="A57" s="191"/>
      <c r="B57" s="1020"/>
      <c r="C57" s="810" t="s">
        <v>314</v>
      </c>
      <c r="D57" s="811" t="s">
        <v>315</v>
      </c>
      <c r="E57" s="724" t="s">
        <v>301</v>
      </c>
      <c r="F57" s="727" t="s">
        <v>270</v>
      </c>
      <c r="G57" s="727">
        <v>2</v>
      </c>
      <c r="H57" s="692">
        <v>633.73843921555226</v>
      </c>
      <c r="I57" s="798">
        <v>622.19456195776127</v>
      </c>
      <c r="J57" s="798">
        <v>610.2800523890827</v>
      </c>
      <c r="K57" s="798">
        <v>597.20347391944813</v>
      </c>
      <c r="L57" s="470">
        <v>584.94734385011373</v>
      </c>
      <c r="M57" s="470">
        <v>572.22990866114833</v>
      </c>
      <c r="N57" s="470">
        <v>560.68801161716851</v>
      </c>
      <c r="O57" s="470">
        <v>550.39865105587614</v>
      </c>
      <c r="P57" s="470">
        <v>540.51872549757877</v>
      </c>
      <c r="Q57" s="470">
        <v>530.94107044302609</v>
      </c>
      <c r="R57" s="470">
        <v>522.16436885501878</v>
      </c>
      <c r="S57" s="470">
        <v>513.77352979558282</v>
      </c>
      <c r="T57" s="470">
        <v>504.7739234837033</v>
      </c>
      <c r="U57" s="470">
        <v>495.88445582476311</v>
      </c>
      <c r="V57" s="470">
        <v>487.24533400272929</v>
      </c>
      <c r="W57" s="470">
        <v>478.35958346028428</v>
      </c>
      <c r="X57" s="470">
        <v>469.65433445649177</v>
      </c>
      <c r="Y57" s="470">
        <v>460.96955184517992</v>
      </c>
      <c r="Z57" s="470">
        <v>452.43726005690468</v>
      </c>
      <c r="AA57" s="470">
        <v>444.08121766248553</v>
      </c>
      <c r="AB57" s="470">
        <v>435.93911855340684</v>
      </c>
      <c r="AC57" s="470">
        <v>427.92498882410848</v>
      </c>
      <c r="AD57" s="470">
        <v>419.97350374281729</v>
      </c>
      <c r="AE57" s="470">
        <v>412.28630974630801</v>
      </c>
      <c r="AF57" s="470">
        <v>404.75147539039267</v>
      </c>
      <c r="AG57" s="470">
        <v>397.37242166628374</v>
      </c>
      <c r="AH57" s="470">
        <v>390.12281912586883</v>
      </c>
      <c r="AI57" s="470">
        <v>383.02185300639343</v>
      </c>
      <c r="AJ57" s="487">
        <v>374.96297655813481</v>
      </c>
    </row>
    <row r="58" spans="1:36" ht="25.35" customHeight="1" thickBot="1" x14ac:dyDescent="0.25">
      <c r="A58" s="191"/>
      <c r="B58" s="1020"/>
      <c r="C58" s="730" t="s">
        <v>316</v>
      </c>
      <c r="D58" s="743" t="s">
        <v>317</v>
      </c>
      <c r="E58" s="731" t="s">
        <v>318</v>
      </c>
      <c r="F58" s="745" t="s">
        <v>270</v>
      </c>
      <c r="G58" s="745">
        <v>2</v>
      </c>
      <c r="H58" s="721">
        <f>SUM(H54:H57)</f>
        <v>1037.0799918945302</v>
      </c>
      <c r="I58" s="802">
        <f t="shared" ref="I58:AJ58" si="9">SUM(I54:I57)</f>
        <v>1043.1590538659154</v>
      </c>
      <c r="J58" s="802">
        <f t="shared" si="9"/>
        <v>1048.9298085906998</v>
      </c>
      <c r="K58" s="802">
        <f t="shared" si="9"/>
        <v>1054.2223613235863</v>
      </c>
      <c r="L58" s="490">
        <f t="shared" si="9"/>
        <v>1059.4690248436764</v>
      </c>
      <c r="M58" s="490">
        <f t="shared" si="9"/>
        <v>1065.0865452380001</v>
      </c>
      <c r="N58" s="490">
        <f t="shared" si="9"/>
        <v>1070.8983899955283</v>
      </c>
      <c r="O58" s="490">
        <f t="shared" si="9"/>
        <v>1076.8093958072939</v>
      </c>
      <c r="P58" s="490">
        <f t="shared" si="9"/>
        <v>1083.0632648477631</v>
      </c>
      <c r="Q58" s="490">
        <f t="shared" si="9"/>
        <v>1088.8974177781856</v>
      </c>
      <c r="R58" s="490">
        <f t="shared" si="9"/>
        <v>1095.1275077772184</v>
      </c>
      <c r="S58" s="490">
        <f t="shared" si="9"/>
        <v>1101.1058152534456</v>
      </c>
      <c r="T58" s="490">
        <f t="shared" si="9"/>
        <v>1106.663708899933</v>
      </c>
      <c r="U58" s="490">
        <f t="shared" si="9"/>
        <v>1112.0060543044387</v>
      </c>
      <c r="V58" s="490">
        <f t="shared" si="9"/>
        <v>1117.4957505652362</v>
      </c>
      <c r="W58" s="490">
        <f t="shared" si="9"/>
        <v>1122.3724152177433</v>
      </c>
      <c r="X58" s="490">
        <f t="shared" si="9"/>
        <v>1127.250013306056</v>
      </c>
      <c r="Y58" s="490">
        <f t="shared" si="9"/>
        <v>1131.7551893651482</v>
      </c>
      <c r="Z58" s="490">
        <f t="shared" si="9"/>
        <v>1136.198183513744</v>
      </c>
      <c r="AA58" s="490">
        <f t="shared" si="9"/>
        <v>1140.6459674137468</v>
      </c>
      <c r="AB58" s="490">
        <f t="shared" si="9"/>
        <v>1145.2073947659437</v>
      </c>
      <c r="AC58" s="490">
        <f t="shared" si="9"/>
        <v>1149.6758556833418</v>
      </c>
      <c r="AD58" s="490">
        <f t="shared" si="9"/>
        <v>1153.8808142728169</v>
      </c>
      <c r="AE58" s="490">
        <f t="shared" si="9"/>
        <v>1158.3703859252569</v>
      </c>
      <c r="AF58" s="490">
        <f t="shared" si="9"/>
        <v>1162.8604950104336</v>
      </c>
      <c r="AG58" s="490">
        <f t="shared" si="9"/>
        <v>1167.3726105518804</v>
      </c>
      <c r="AH58" s="490">
        <f t="shared" si="9"/>
        <v>1171.8416560452376</v>
      </c>
      <c r="AI58" s="490">
        <f t="shared" si="9"/>
        <v>1176.332453421463</v>
      </c>
      <c r="AJ58" s="484">
        <f t="shared" si="9"/>
        <v>1180.8777295056259</v>
      </c>
    </row>
    <row r="59" spans="1:36" ht="25.35" customHeight="1" x14ac:dyDescent="0.2">
      <c r="A59" s="191"/>
      <c r="B59" s="1009" t="s">
        <v>319</v>
      </c>
      <c r="C59" s="914" t="s">
        <v>320</v>
      </c>
      <c r="D59" s="736" t="s">
        <v>321</v>
      </c>
      <c r="E59" s="737" t="s">
        <v>322</v>
      </c>
      <c r="F59" s="738" t="s">
        <v>323</v>
      </c>
      <c r="G59" s="739">
        <v>1</v>
      </c>
      <c r="H59" s="740">
        <f>H56/H43</f>
        <v>2.1458466045886539</v>
      </c>
      <c r="I59" s="801">
        <f t="shared" ref="I59:AJ59" si="10">I56/I43</f>
        <v>2.1396866419770557</v>
      </c>
      <c r="J59" s="801">
        <f t="shared" si="10"/>
        <v>2.1322915094946331</v>
      </c>
      <c r="K59" s="801">
        <f t="shared" si="10"/>
        <v>2.1212213387542627</v>
      </c>
      <c r="L59" s="741">
        <f t="shared" si="10"/>
        <v>2.1113744808901469</v>
      </c>
      <c r="M59" s="741">
        <f t="shared" si="10"/>
        <v>2.0995700294489636</v>
      </c>
      <c r="N59" s="741">
        <f t="shared" si="10"/>
        <v>2.0906872016791396</v>
      </c>
      <c r="O59" s="741">
        <f t="shared" si="10"/>
        <v>2.0851590038645171</v>
      </c>
      <c r="P59" s="741">
        <f t="shared" si="10"/>
        <v>2.0805275447327429</v>
      </c>
      <c r="Q59" s="741">
        <f t="shared" si="10"/>
        <v>2.0762582406883934</v>
      </c>
      <c r="R59" s="741">
        <f t="shared" si="10"/>
        <v>2.0743214441605393</v>
      </c>
      <c r="S59" s="741">
        <f t="shared" si="10"/>
        <v>2.0732284750403656</v>
      </c>
      <c r="T59" s="741">
        <f t="shared" si="10"/>
        <v>2.0694517820716118</v>
      </c>
      <c r="U59" s="741">
        <f t="shared" si="10"/>
        <v>2.0655055605228267</v>
      </c>
      <c r="V59" s="741">
        <f t="shared" si="10"/>
        <v>2.0619938312973631</v>
      </c>
      <c r="W59" s="741">
        <f t="shared" si="10"/>
        <v>2.0568880602019073</v>
      </c>
      <c r="X59" s="741">
        <f t="shared" si="10"/>
        <v>2.0519018947786098</v>
      </c>
      <c r="Y59" s="741">
        <f t="shared" si="10"/>
        <v>2.0463395256438952</v>
      </c>
      <c r="Z59" s="741">
        <f t="shared" si="10"/>
        <v>2.040779207888618</v>
      </c>
      <c r="AA59" s="741">
        <f t="shared" si="10"/>
        <v>2.0353403969426376</v>
      </c>
      <c r="AB59" s="741">
        <f t="shared" si="10"/>
        <v>2.0302155162509243</v>
      </c>
      <c r="AC59" s="741">
        <f t="shared" si="10"/>
        <v>2.025024306711217</v>
      </c>
      <c r="AD59" s="741">
        <f t="shared" si="10"/>
        <v>2.0194610560647583</v>
      </c>
      <c r="AE59" s="741">
        <f t="shared" si="10"/>
        <v>2.0145050984893516</v>
      </c>
      <c r="AF59" s="741">
        <f t="shared" si="10"/>
        <v>2.0096416091545297</v>
      </c>
      <c r="AG59" s="741">
        <f t="shared" si="10"/>
        <v>2.004904955408211</v>
      </c>
      <c r="AH59" s="741">
        <f t="shared" si="10"/>
        <v>2.0001779054562689</v>
      </c>
      <c r="AI59" s="741">
        <f t="shared" si="10"/>
        <v>1.9955713811684233</v>
      </c>
      <c r="AJ59" s="742">
        <f t="shared" si="10"/>
        <v>1.9939790019162711</v>
      </c>
    </row>
    <row r="60" spans="1:36" ht="25.35" customHeight="1" thickBot="1" x14ac:dyDescent="0.25">
      <c r="A60" s="191"/>
      <c r="B60" s="1010"/>
      <c r="C60" s="730" t="s">
        <v>324</v>
      </c>
      <c r="D60" s="743" t="s">
        <v>325</v>
      </c>
      <c r="E60" s="731" t="s">
        <v>326</v>
      </c>
      <c r="F60" s="744" t="s">
        <v>323</v>
      </c>
      <c r="G60" s="745">
        <v>1</v>
      </c>
      <c r="H60" s="915">
        <f>H57/H51</f>
        <v>2.4637407139211089</v>
      </c>
      <c r="I60" s="815">
        <f t="shared" ref="I60:AJ60" si="11">I57/I51</f>
        <v>2.4636588802799264</v>
      </c>
      <c r="J60" s="815">
        <f t="shared" si="11"/>
        <v>2.461999726324537</v>
      </c>
      <c r="K60" s="815">
        <f t="shared" si="11"/>
        <v>2.4554141710255375</v>
      </c>
      <c r="L60" s="492">
        <f>L57/L51</f>
        <v>2.4500676030105244</v>
      </c>
      <c r="M60" s="492">
        <f t="shared" si="11"/>
        <v>2.4416284528859311</v>
      </c>
      <c r="N60" s="492">
        <f t="shared" si="11"/>
        <v>2.437084069126779</v>
      </c>
      <c r="O60" s="492">
        <f t="shared" si="11"/>
        <v>2.4370294262007697</v>
      </c>
      <c r="P60" s="492">
        <f t="shared" si="11"/>
        <v>2.4379268291613307</v>
      </c>
      <c r="Q60" s="492">
        <f t="shared" si="11"/>
        <v>2.4393624840308052</v>
      </c>
      <c r="R60" s="492">
        <f t="shared" si="11"/>
        <v>2.4437210854899369</v>
      </c>
      <c r="S60" s="492">
        <f t="shared" si="11"/>
        <v>2.4492066703038859</v>
      </c>
      <c r="T60" s="492">
        <f t="shared" si="11"/>
        <v>2.4510405256221603</v>
      </c>
      <c r="U60" s="492">
        <f t="shared" si="11"/>
        <v>2.4526046429654937</v>
      </c>
      <c r="V60" s="492">
        <f t="shared" si="11"/>
        <v>2.4546043352889853</v>
      </c>
      <c r="W60" s="492">
        <f t="shared" si="11"/>
        <v>2.4545264284188186</v>
      </c>
      <c r="X60" s="492">
        <f t="shared" si="11"/>
        <v>2.4545093454257407</v>
      </c>
      <c r="Y60" s="492">
        <f t="shared" si="11"/>
        <v>2.4537218517123609</v>
      </c>
      <c r="Z60" s="492">
        <f t="shared" si="11"/>
        <v>2.4528562160916203</v>
      </c>
      <c r="AA60" s="492">
        <f t="shared" si="11"/>
        <v>2.4520577201820517</v>
      </c>
      <c r="AB60" s="492">
        <f t="shared" si="11"/>
        <v>2.4515607932078662</v>
      </c>
      <c r="AC60" s="492">
        <f t="shared" si="11"/>
        <v>2.450908602292365</v>
      </c>
      <c r="AD60" s="492">
        <f t="shared" si="11"/>
        <v>2.4497303036876517</v>
      </c>
      <c r="AE60" s="492">
        <f t="shared" si="11"/>
        <v>2.4492138930816307</v>
      </c>
      <c r="AF60" s="492">
        <f t="shared" si="11"/>
        <v>2.4487366704289411</v>
      </c>
      <c r="AG60" s="492">
        <f t="shared" si="11"/>
        <v>2.4483414129700938</v>
      </c>
      <c r="AH60" s="492">
        <f t="shared" si="11"/>
        <v>2.4478850326059423</v>
      </c>
      <c r="AI60" s="492">
        <f t="shared" si="11"/>
        <v>2.4475022995578621</v>
      </c>
      <c r="AJ60" s="916">
        <f t="shared" si="11"/>
        <v>2.4400168463126346</v>
      </c>
    </row>
    <row r="61" spans="1:36" ht="25.35" customHeight="1" x14ac:dyDescent="0.2">
      <c r="A61" s="191"/>
      <c r="B61" s="1011" t="s">
        <v>327</v>
      </c>
      <c r="C61" s="728" t="s">
        <v>328</v>
      </c>
      <c r="D61" s="729" t="s">
        <v>329</v>
      </c>
      <c r="E61" s="746" t="s">
        <v>330</v>
      </c>
      <c r="F61" s="747" t="s">
        <v>206</v>
      </c>
      <c r="G61" s="747">
        <v>0</v>
      </c>
      <c r="H61" s="748">
        <f>H43/(H43+H51)</f>
        <v>0.40685001633582391</v>
      </c>
      <c r="I61" s="803">
        <f t="shared" ref="I61:AJ61" si="12">I43/(I43+I51)</f>
        <v>0.42304611094891365</v>
      </c>
      <c r="J61" s="803">
        <f t="shared" si="12"/>
        <v>0.43917994273165822</v>
      </c>
      <c r="K61" s="803">
        <f t="shared" si="12"/>
        <v>0.45589463598800389</v>
      </c>
      <c r="L61" s="493">
        <f t="shared" si="12"/>
        <v>0.47153560275633954</v>
      </c>
      <c r="M61" s="493">
        <f t="shared" si="12"/>
        <v>0.48753043996039019</v>
      </c>
      <c r="N61" s="493">
        <f t="shared" si="12"/>
        <v>0.50231627487404784</v>
      </c>
      <c r="O61" s="493">
        <f t="shared" si="12"/>
        <v>0.51580421136955212</v>
      </c>
      <c r="P61" s="493">
        <f t="shared" si="12"/>
        <v>0.52886711526306263</v>
      </c>
      <c r="Q61" s="493">
        <f t="shared" si="12"/>
        <v>0.54126777383205282</v>
      </c>
      <c r="R61" s="493">
        <f t="shared" si="12"/>
        <v>0.55294814250525237</v>
      </c>
      <c r="S61" s="493">
        <f t="shared" si="12"/>
        <v>0.56400479762007083</v>
      </c>
      <c r="T61" s="493">
        <f t="shared" si="12"/>
        <v>0.57522992606241841</v>
      </c>
      <c r="U61" s="493">
        <f t="shared" si="12"/>
        <v>0.58610722174929852</v>
      </c>
      <c r="V61" s="493">
        <f t="shared" si="12"/>
        <v>0.59666728817778858</v>
      </c>
      <c r="W61" s="493">
        <f t="shared" si="12"/>
        <v>0.60704897548076653</v>
      </c>
      <c r="X61" s="493">
        <f t="shared" si="12"/>
        <v>0.61713533708755175</v>
      </c>
      <c r="Y61" s="493">
        <f t="shared" si="12"/>
        <v>0.62693567782951753</v>
      </c>
      <c r="Z61" s="493">
        <f t="shared" si="12"/>
        <v>0.63645928464136436</v>
      </c>
      <c r="AA61" s="493">
        <f t="shared" si="12"/>
        <v>0.64571487721637688</v>
      </c>
      <c r="AB61" s="493">
        <f t="shared" si="12"/>
        <v>0.65471090381565533</v>
      </c>
      <c r="AC61" s="493">
        <f t="shared" si="12"/>
        <v>0.66345555067079109</v>
      </c>
      <c r="AD61" s="493">
        <f t="shared" si="12"/>
        <v>0.67195675318199399</v>
      </c>
      <c r="AE61" s="493">
        <f t="shared" si="12"/>
        <v>0.68022220492103491</v>
      </c>
      <c r="AF61" s="493">
        <f t="shared" si="12"/>
        <v>0.68825910240684607</v>
      </c>
      <c r="AG61" s="493">
        <f t="shared" si="12"/>
        <v>0.69607468852855947</v>
      </c>
      <c r="AH61" s="493">
        <f t="shared" si="12"/>
        <v>0.7036757299591303</v>
      </c>
      <c r="AI61" s="493">
        <f t="shared" si="12"/>
        <v>0.71106853475660636</v>
      </c>
      <c r="AJ61" s="749">
        <f t="shared" si="12"/>
        <v>0.71825973903057794</v>
      </c>
    </row>
    <row r="62" spans="1:36" ht="25.35" customHeight="1" thickBot="1" x14ac:dyDescent="0.25">
      <c r="A62" s="191"/>
      <c r="B62" s="1012"/>
      <c r="C62" s="730" t="s">
        <v>331</v>
      </c>
      <c r="D62" s="750" t="s">
        <v>332</v>
      </c>
      <c r="E62" s="731" t="s">
        <v>333</v>
      </c>
      <c r="F62" s="745" t="s">
        <v>206</v>
      </c>
      <c r="G62" s="744">
        <v>0</v>
      </c>
      <c r="H62" s="751">
        <f>H43/(H43+H50+H51+H52)</f>
        <v>0.38757661565449453</v>
      </c>
      <c r="I62" s="816">
        <f t="shared" ref="I62:AJ62" si="13">I43/(I43+I50+I51+I52)</f>
        <v>0.40318292487329666</v>
      </c>
      <c r="J62" s="816">
        <f t="shared" si="13"/>
        <v>0.41874904260370854</v>
      </c>
      <c r="K62" s="816">
        <f t="shared" si="13"/>
        <v>0.43491300958313828</v>
      </c>
      <c r="L62" s="494">
        <f>L43/(L43+L50+L51+L52)</f>
        <v>0.4500527590941642</v>
      </c>
      <c r="M62" s="494">
        <f t="shared" si="13"/>
        <v>0.46557616266404495</v>
      </c>
      <c r="N62" s="494">
        <f t="shared" si="13"/>
        <v>0.47992753463686944</v>
      </c>
      <c r="O62" s="494">
        <f t="shared" si="13"/>
        <v>0.49301065776030895</v>
      </c>
      <c r="P62" s="494">
        <f t="shared" si="13"/>
        <v>0.50569359024039828</v>
      </c>
      <c r="Q62" s="494">
        <f t="shared" si="13"/>
        <v>0.51773629650245334</v>
      </c>
      <c r="R62" s="494">
        <f t="shared" si="13"/>
        <v>0.52907703711963439</v>
      </c>
      <c r="S62" s="494">
        <f t="shared" si="13"/>
        <v>0.53980969812421198</v>
      </c>
      <c r="T62" s="494">
        <f t="shared" si="13"/>
        <v>0.55073363116680896</v>
      </c>
      <c r="U62" s="494">
        <f t="shared" si="13"/>
        <v>0.56132716641205449</v>
      </c>
      <c r="V62" s="494">
        <f t="shared" si="13"/>
        <v>0.57162026143409561</v>
      </c>
      <c r="W62" s="494">
        <f t="shared" si="13"/>
        <v>0.58175354870970974</v>
      </c>
      <c r="X62" s="494">
        <f t="shared" si="13"/>
        <v>0.59160735339428139</v>
      </c>
      <c r="Y62" s="494">
        <f t="shared" si="13"/>
        <v>0.60119025374037682</v>
      </c>
      <c r="Z62" s="494">
        <f t="shared" si="13"/>
        <v>0.61051083174565324</v>
      </c>
      <c r="AA62" s="494">
        <f t="shared" si="13"/>
        <v>0.61957714527186047</v>
      </c>
      <c r="AB62" s="494">
        <f t="shared" si="13"/>
        <v>0.62839701043621299</v>
      </c>
      <c r="AC62" s="494">
        <f t="shared" si="13"/>
        <v>0.63697800959331319</v>
      </c>
      <c r="AD62" s="494">
        <f t="shared" si="13"/>
        <v>0.64532750110099513</v>
      </c>
      <c r="AE62" s="494">
        <f t="shared" si="13"/>
        <v>0.65345262703706208</v>
      </c>
      <c r="AF62" s="494">
        <f t="shared" si="13"/>
        <v>0.66136006706863326</v>
      </c>
      <c r="AG62" s="494">
        <f t="shared" si="13"/>
        <v>0.6690565595956679</v>
      </c>
      <c r="AH62" s="494">
        <f t="shared" si="13"/>
        <v>0.67654839889020002</v>
      </c>
      <c r="AI62" s="494">
        <f t="shared" si="13"/>
        <v>0.68384145093942184</v>
      </c>
      <c r="AJ62" s="495">
        <f t="shared" si="13"/>
        <v>0.69094190917462683</v>
      </c>
    </row>
    <row r="63" spans="1:36" x14ac:dyDescent="0.2">
      <c r="A63" s="220"/>
      <c r="B63" s="221"/>
      <c r="C63" s="221"/>
      <c r="D63" s="222"/>
      <c r="E63" s="223"/>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row>
    <row r="64" spans="1:36" x14ac:dyDescent="0.2">
      <c r="A64" s="224"/>
      <c r="B64" s="225"/>
      <c r="C64" s="225"/>
      <c r="D64" s="157" t="str">
        <f>'TITLE PAGE'!B9</f>
        <v>Company:</v>
      </c>
      <c r="E64" s="159" t="str">
        <f>'TITLE PAGE'!D9</f>
        <v>Severn Trent Water</v>
      </c>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row>
    <row r="65" spans="1:36" x14ac:dyDescent="0.2">
      <c r="A65" s="220"/>
      <c r="B65" s="221"/>
      <c r="C65" s="221"/>
      <c r="D65" s="161" t="str">
        <f>'TITLE PAGE'!B10</f>
        <v>Resource Zone Name:</v>
      </c>
      <c r="E65" s="163" t="str">
        <f>'TITLE PAGE'!D10</f>
        <v>Nottinghamshire</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x14ac:dyDescent="0.2">
      <c r="A66" s="220"/>
      <c r="B66" s="221"/>
      <c r="C66" s="221"/>
      <c r="D66" s="161" t="str">
        <f>'TITLE PAGE'!B11</f>
        <v>Resource Zone Number:</v>
      </c>
      <c r="E66" s="165">
        <f>'TITLE PAGE'!D11</f>
        <v>8</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x14ac:dyDescent="0.2">
      <c r="A67" s="220"/>
      <c r="B67" s="221"/>
      <c r="C67" s="221"/>
      <c r="D67" s="161" t="str">
        <f>'TITLE PAGE'!B12</f>
        <v xml:space="preserve">Planning Scenario Name:                                                                     </v>
      </c>
      <c r="E67" s="163" t="str">
        <f>'TITLE PAGE'!D12</f>
        <v>Dry Year Annual Average</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x14ac:dyDescent="0.2">
      <c r="A68" s="220"/>
      <c r="B68" s="221"/>
      <c r="C68" s="221"/>
      <c r="D68" s="168" t="str">
        <f>'TITLE PAGE'!B13</f>
        <v xml:space="preserve">Chosen Level of Service:  </v>
      </c>
      <c r="E68" s="195" t="str">
        <f>'TITLE PAGE'!D13</f>
        <v>No more than 3 in 100 Temporary Use Bans</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ht="18" x14ac:dyDescent="0.25">
      <c r="A69" s="220"/>
      <c r="B69" s="221"/>
      <c r="C69" s="221"/>
      <c r="D69" s="226"/>
      <c r="E69" s="223"/>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39U8fluZtvyck6QSIKRxQYpCfCcpn3sOU8ME0J9JMlONrO95bH9uzVJWmywOj+vjp2ApMKakHMIYooDnHXhjVw==" saltValue="Y+UAxQq3kAWxkYzYfBP7NQ==" spinCount="100000" sheet="1" objects="1" scenarios="1" selectLockedCells="1" selectUnlockedCells="1"/>
  <mergeCells count="8">
    <mergeCell ref="B59:B60"/>
    <mergeCell ref="B61:B62"/>
    <mergeCell ref="I1:K1"/>
    <mergeCell ref="B3:B12"/>
    <mergeCell ref="B13:B31"/>
    <mergeCell ref="B32:B39"/>
    <mergeCell ref="B40:B53"/>
    <mergeCell ref="B54:B58"/>
  </mergeCells>
  <conditionalFormatting sqref="H60:AJ60">
    <cfRule type="cellIs" dxfId="12" priority="4" stopIfTrue="1" operator="equal">
      <formula>""</formula>
    </cfRule>
  </conditionalFormatting>
  <conditionalFormatting sqref="D60">
    <cfRule type="cellIs" dxfId="11" priority="3" stopIfTrue="1" operator="notEqual">
      <formula>"Unmeasured Household - Occupancy Rate"</formula>
    </cfRule>
  </conditionalFormatting>
  <conditionalFormatting sqref="F60">
    <cfRule type="cellIs" dxfId="10" priority="2" stopIfTrue="1" operator="notEqual">
      <formula>"h/prop"</formula>
    </cfRule>
  </conditionalFormatting>
  <conditionalFormatting sqref="E60">
    <cfRule type="cellIs" dxfId="9" priority="1" stopIfTrue="1" operator="notEqual">
      <formula>"52BL/46BL"</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
  <sheetViews>
    <sheetView zoomScale="80" zoomScaleNormal="80" workbookViewId="0">
      <selection activeCell="D27" sqref="D27"/>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88671875" customWidth="1"/>
    <col min="6" max="7" width="9.33203125" customWidth="1"/>
    <col min="8" max="8" width="15.88671875" customWidth="1"/>
    <col min="9" max="36" width="11.44140625" customWidth="1"/>
    <col min="38" max="38" width="10" bestFit="1" customWidth="1"/>
    <col min="40" max="40" width="50.6640625" customWidth="1"/>
    <col min="247" max="247" width="1.33203125" customWidth="1"/>
    <col min="248" max="248" width="7.88671875" customWidth="1"/>
    <col min="249" max="249" width="8.33203125" customWidth="1"/>
    <col min="250" max="250" width="54.33203125" customWidth="1"/>
    <col min="251" max="251" width="39.88671875" customWidth="1"/>
    <col min="252" max="253" width="9.33203125" customWidth="1"/>
    <col min="254" max="254" width="15.88671875" customWidth="1"/>
    <col min="255" max="282" width="11.44140625" customWidth="1"/>
    <col min="503" max="503" width="1.33203125" customWidth="1"/>
    <col min="504" max="504" width="7.88671875" customWidth="1"/>
    <col min="505" max="505" width="8.33203125" customWidth="1"/>
    <col min="506" max="506" width="54.33203125" customWidth="1"/>
    <col min="507" max="507" width="39.88671875" customWidth="1"/>
    <col min="508" max="509" width="9.33203125" customWidth="1"/>
    <col min="510" max="510" width="15.88671875" customWidth="1"/>
    <col min="511" max="538" width="11.44140625" customWidth="1"/>
    <col min="759" max="759" width="1.33203125" customWidth="1"/>
    <col min="760" max="760" width="7.88671875" customWidth="1"/>
    <col min="761" max="761" width="8.33203125" customWidth="1"/>
    <col min="762" max="762" width="54.33203125" customWidth="1"/>
    <col min="763" max="763" width="39.88671875" customWidth="1"/>
    <col min="764" max="765" width="9.33203125" customWidth="1"/>
    <col min="766" max="766" width="15.88671875" customWidth="1"/>
    <col min="767" max="794" width="11.44140625" customWidth="1"/>
    <col min="1015" max="1015" width="1.33203125" customWidth="1"/>
    <col min="1016" max="1016" width="7.88671875" customWidth="1"/>
    <col min="1017" max="1017" width="8.33203125" customWidth="1"/>
    <col min="1018" max="1018" width="54.33203125" customWidth="1"/>
    <col min="1019" max="1019" width="39.88671875" customWidth="1"/>
    <col min="1020" max="1021" width="9.33203125" customWidth="1"/>
    <col min="1022" max="1022" width="15.88671875" customWidth="1"/>
    <col min="1023" max="1050" width="11.44140625" customWidth="1"/>
    <col min="1271" max="1271" width="1.33203125" customWidth="1"/>
    <col min="1272" max="1272" width="7.88671875" customWidth="1"/>
    <col min="1273" max="1273" width="8.33203125" customWidth="1"/>
    <col min="1274" max="1274" width="54.33203125" customWidth="1"/>
    <col min="1275" max="1275" width="39.88671875" customWidth="1"/>
    <col min="1276" max="1277" width="9.33203125" customWidth="1"/>
    <col min="1278" max="1278" width="15.88671875" customWidth="1"/>
    <col min="1279" max="1306" width="11.44140625" customWidth="1"/>
    <col min="1527" max="1527" width="1.33203125" customWidth="1"/>
    <col min="1528" max="1528" width="7.88671875" customWidth="1"/>
    <col min="1529" max="1529" width="8.33203125" customWidth="1"/>
    <col min="1530" max="1530" width="54.33203125" customWidth="1"/>
    <col min="1531" max="1531" width="39.88671875" customWidth="1"/>
    <col min="1532" max="1533" width="9.33203125" customWidth="1"/>
    <col min="1534" max="1534" width="15.88671875" customWidth="1"/>
    <col min="1535" max="1562" width="11.44140625" customWidth="1"/>
    <col min="1783" max="1783" width="1.33203125" customWidth="1"/>
    <col min="1784" max="1784" width="7.88671875" customWidth="1"/>
    <col min="1785" max="1785" width="8.33203125" customWidth="1"/>
    <col min="1786" max="1786" width="54.33203125" customWidth="1"/>
    <col min="1787" max="1787" width="39.88671875" customWidth="1"/>
    <col min="1788" max="1789" width="9.33203125" customWidth="1"/>
    <col min="1790" max="1790" width="15.88671875" customWidth="1"/>
    <col min="1791" max="1818" width="11.44140625" customWidth="1"/>
    <col min="2039" max="2039" width="1.33203125" customWidth="1"/>
    <col min="2040" max="2040" width="7.88671875" customWidth="1"/>
    <col min="2041" max="2041" width="8.33203125" customWidth="1"/>
    <col min="2042" max="2042" width="54.33203125" customWidth="1"/>
    <col min="2043" max="2043" width="39.88671875" customWidth="1"/>
    <col min="2044" max="2045" width="9.33203125" customWidth="1"/>
    <col min="2046" max="2046" width="15.88671875" customWidth="1"/>
    <col min="2047" max="2074" width="11.44140625" customWidth="1"/>
    <col min="2295" max="2295" width="1.33203125" customWidth="1"/>
    <col min="2296" max="2296" width="7.88671875" customWidth="1"/>
    <col min="2297" max="2297" width="8.33203125" customWidth="1"/>
    <col min="2298" max="2298" width="54.33203125" customWidth="1"/>
    <col min="2299" max="2299" width="39.88671875" customWidth="1"/>
    <col min="2300" max="2301" width="9.33203125" customWidth="1"/>
    <col min="2302" max="2302" width="15.88671875" customWidth="1"/>
    <col min="2303" max="2330" width="11.44140625" customWidth="1"/>
    <col min="2551" max="2551" width="1.33203125" customWidth="1"/>
    <col min="2552" max="2552" width="7.88671875" customWidth="1"/>
    <col min="2553" max="2553" width="8.33203125" customWidth="1"/>
    <col min="2554" max="2554" width="54.33203125" customWidth="1"/>
    <col min="2555" max="2555" width="39.88671875" customWidth="1"/>
    <col min="2556" max="2557" width="9.33203125" customWidth="1"/>
    <col min="2558" max="2558" width="15.88671875" customWidth="1"/>
    <col min="2559" max="2586" width="11.44140625" customWidth="1"/>
    <col min="2807" max="2807" width="1.33203125" customWidth="1"/>
    <col min="2808" max="2808" width="7.88671875" customWidth="1"/>
    <col min="2809" max="2809" width="8.33203125" customWidth="1"/>
    <col min="2810" max="2810" width="54.33203125" customWidth="1"/>
    <col min="2811" max="2811" width="39.88671875" customWidth="1"/>
    <col min="2812" max="2813" width="9.33203125" customWidth="1"/>
    <col min="2814" max="2814" width="15.88671875" customWidth="1"/>
    <col min="2815" max="2842" width="11.44140625" customWidth="1"/>
    <col min="3063" max="3063" width="1.33203125" customWidth="1"/>
    <col min="3064" max="3064" width="7.88671875" customWidth="1"/>
    <col min="3065" max="3065" width="8.33203125" customWidth="1"/>
    <col min="3066" max="3066" width="54.33203125" customWidth="1"/>
    <col min="3067" max="3067" width="39.88671875" customWidth="1"/>
    <col min="3068" max="3069" width="9.33203125" customWidth="1"/>
    <col min="3070" max="3070" width="15.88671875" customWidth="1"/>
    <col min="3071" max="3098" width="11.44140625" customWidth="1"/>
    <col min="3319" max="3319" width="1.33203125" customWidth="1"/>
    <col min="3320" max="3320" width="7.88671875" customWidth="1"/>
    <col min="3321" max="3321" width="8.33203125" customWidth="1"/>
    <col min="3322" max="3322" width="54.33203125" customWidth="1"/>
    <col min="3323" max="3323" width="39.88671875" customWidth="1"/>
    <col min="3324" max="3325" width="9.33203125" customWidth="1"/>
    <col min="3326" max="3326" width="15.88671875" customWidth="1"/>
    <col min="3327" max="3354" width="11.44140625" customWidth="1"/>
    <col min="3575" max="3575" width="1.33203125" customWidth="1"/>
    <col min="3576" max="3576" width="7.88671875" customWidth="1"/>
    <col min="3577" max="3577" width="8.33203125" customWidth="1"/>
    <col min="3578" max="3578" width="54.33203125" customWidth="1"/>
    <col min="3579" max="3579" width="39.88671875" customWidth="1"/>
    <col min="3580" max="3581" width="9.33203125" customWidth="1"/>
    <col min="3582" max="3582" width="15.88671875" customWidth="1"/>
    <col min="3583" max="3610" width="11.44140625" customWidth="1"/>
    <col min="3831" max="3831" width="1.33203125" customWidth="1"/>
    <col min="3832" max="3832" width="7.88671875" customWidth="1"/>
    <col min="3833" max="3833" width="8.33203125" customWidth="1"/>
    <col min="3834" max="3834" width="54.33203125" customWidth="1"/>
    <col min="3835" max="3835" width="39.88671875" customWidth="1"/>
    <col min="3836" max="3837" width="9.33203125" customWidth="1"/>
    <col min="3838" max="3838" width="15.88671875" customWidth="1"/>
    <col min="3839" max="3866" width="11.44140625" customWidth="1"/>
    <col min="4087" max="4087" width="1.33203125" customWidth="1"/>
    <col min="4088" max="4088" width="7.88671875" customWidth="1"/>
    <col min="4089" max="4089" width="8.33203125" customWidth="1"/>
    <col min="4090" max="4090" width="54.33203125" customWidth="1"/>
    <col min="4091" max="4091" width="39.88671875" customWidth="1"/>
    <col min="4092" max="4093" width="9.33203125" customWidth="1"/>
    <col min="4094" max="4094" width="15.88671875" customWidth="1"/>
    <col min="4095" max="4122" width="11.44140625" customWidth="1"/>
    <col min="4343" max="4343" width="1.33203125" customWidth="1"/>
    <col min="4344" max="4344" width="7.88671875" customWidth="1"/>
    <col min="4345" max="4345" width="8.33203125" customWidth="1"/>
    <col min="4346" max="4346" width="54.33203125" customWidth="1"/>
    <col min="4347" max="4347" width="39.88671875" customWidth="1"/>
    <col min="4348" max="4349" width="9.33203125" customWidth="1"/>
    <col min="4350" max="4350" width="15.88671875" customWidth="1"/>
    <col min="4351" max="4378" width="11.44140625" customWidth="1"/>
    <col min="4599" max="4599" width="1.33203125" customWidth="1"/>
    <col min="4600" max="4600" width="7.88671875" customWidth="1"/>
    <col min="4601" max="4601" width="8.33203125" customWidth="1"/>
    <col min="4602" max="4602" width="54.33203125" customWidth="1"/>
    <col min="4603" max="4603" width="39.88671875" customWidth="1"/>
    <col min="4604" max="4605" width="9.33203125" customWidth="1"/>
    <col min="4606" max="4606" width="15.88671875" customWidth="1"/>
    <col min="4607" max="4634" width="11.44140625" customWidth="1"/>
    <col min="4855" max="4855" width="1.33203125" customWidth="1"/>
    <col min="4856" max="4856" width="7.88671875" customWidth="1"/>
    <col min="4857" max="4857" width="8.33203125" customWidth="1"/>
    <col min="4858" max="4858" width="54.33203125" customWidth="1"/>
    <col min="4859" max="4859" width="39.88671875" customWidth="1"/>
    <col min="4860" max="4861" width="9.33203125" customWidth="1"/>
    <col min="4862" max="4862" width="15.88671875" customWidth="1"/>
    <col min="4863" max="4890" width="11.44140625" customWidth="1"/>
    <col min="5111" max="5111" width="1.33203125" customWidth="1"/>
    <col min="5112" max="5112" width="7.88671875" customWidth="1"/>
    <col min="5113" max="5113" width="8.33203125" customWidth="1"/>
    <col min="5114" max="5114" width="54.33203125" customWidth="1"/>
    <col min="5115" max="5115" width="39.88671875" customWidth="1"/>
    <col min="5116" max="5117" width="9.33203125" customWidth="1"/>
    <col min="5118" max="5118" width="15.88671875" customWidth="1"/>
    <col min="5119" max="5146" width="11.44140625" customWidth="1"/>
    <col min="5367" max="5367" width="1.33203125" customWidth="1"/>
    <col min="5368" max="5368" width="7.88671875" customWidth="1"/>
    <col min="5369" max="5369" width="8.33203125" customWidth="1"/>
    <col min="5370" max="5370" width="54.33203125" customWidth="1"/>
    <col min="5371" max="5371" width="39.88671875" customWidth="1"/>
    <col min="5372" max="5373" width="9.33203125" customWidth="1"/>
    <col min="5374" max="5374" width="15.88671875" customWidth="1"/>
    <col min="5375" max="5402" width="11.44140625" customWidth="1"/>
    <col min="5623" max="5623" width="1.33203125" customWidth="1"/>
    <col min="5624" max="5624" width="7.88671875" customWidth="1"/>
    <col min="5625" max="5625" width="8.33203125" customWidth="1"/>
    <col min="5626" max="5626" width="54.33203125" customWidth="1"/>
    <col min="5627" max="5627" width="39.88671875" customWidth="1"/>
    <col min="5628" max="5629" width="9.33203125" customWidth="1"/>
    <col min="5630" max="5630" width="15.88671875" customWidth="1"/>
    <col min="5631" max="5658" width="11.44140625" customWidth="1"/>
    <col min="5879" max="5879" width="1.33203125" customWidth="1"/>
    <col min="5880" max="5880" width="7.88671875" customWidth="1"/>
    <col min="5881" max="5881" width="8.33203125" customWidth="1"/>
    <col min="5882" max="5882" width="54.33203125" customWidth="1"/>
    <col min="5883" max="5883" width="39.88671875" customWidth="1"/>
    <col min="5884" max="5885" width="9.33203125" customWidth="1"/>
    <col min="5886" max="5886" width="15.88671875" customWidth="1"/>
    <col min="5887" max="5914" width="11.44140625" customWidth="1"/>
    <col min="6135" max="6135" width="1.33203125" customWidth="1"/>
    <col min="6136" max="6136" width="7.88671875" customWidth="1"/>
    <col min="6137" max="6137" width="8.33203125" customWidth="1"/>
    <col min="6138" max="6138" width="54.33203125" customWidth="1"/>
    <col min="6139" max="6139" width="39.88671875" customWidth="1"/>
    <col min="6140" max="6141" width="9.33203125" customWidth="1"/>
    <col min="6142" max="6142" width="15.88671875" customWidth="1"/>
    <col min="6143" max="6170" width="11.44140625" customWidth="1"/>
    <col min="6391" max="6391" width="1.33203125" customWidth="1"/>
    <col min="6392" max="6392" width="7.88671875" customWidth="1"/>
    <col min="6393" max="6393" width="8.33203125" customWidth="1"/>
    <col min="6394" max="6394" width="54.33203125" customWidth="1"/>
    <col min="6395" max="6395" width="39.88671875" customWidth="1"/>
    <col min="6396" max="6397" width="9.33203125" customWidth="1"/>
    <col min="6398" max="6398" width="15.88671875" customWidth="1"/>
    <col min="6399" max="6426" width="11.44140625" customWidth="1"/>
    <col min="6647" max="6647" width="1.33203125" customWidth="1"/>
    <col min="6648" max="6648" width="7.88671875" customWidth="1"/>
    <col min="6649" max="6649" width="8.33203125" customWidth="1"/>
    <col min="6650" max="6650" width="54.33203125" customWidth="1"/>
    <col min="6651" max="6651" width="39.88671875" customWidth="1"/>
    <col min="6652" max="6653" width="9.33203125" customWidth="1"/>
    <col min="6654" max="6654" width="15.88671875" customWidth="1"/>
    <col min="6655" max="6682" width="11.44140625" customWidth="1"/>
    <col min="6903" max="6903" width="1.33203125" customWidth="1"/>
    <col min="6904" max="6904" width="7.88671875" customWidth="1"/>
    <col min="6905" max="6905" width="8.33203125" customWidth="1"/>
    <col min="6906" max="6906" width="54.33203125" customWidth="1"/>
    <col min="6907" max="6907" width="39.88671875" customWidth="1"/>
    <col min="6908" max="6909" width="9.33203125" customWidth="1"/>
    <col min="6910" max="6910" width="15.88671875" customWidth="1"/>
    <col min="6911" max="6938" width="11.44140625" customWidth="1"/>
    <col min="7159" max="7159" width="1.33203125" customWidth="1"/>
    <col min="7160" max="7160" width="7.88671875" customWidth="1"/>
    <col min="7161" max="7161" width="8.33203125" customWidth="1"/>
    <col min="7162" max="7162" width="54.33203125" customWidth="1"/>
    <col min="7163" max="7163" width="39.88671875" customWidth="1"/>
    <col min="7164" max="7165" width="9.33203125" customWidth="1"/>
    <col min="7166" max="7166" width="15.88671875" customWidth="1"/>
    <col min="7167" max="7194" width="11.44140625" customWidth="1"/>
    <col min="7415" max="7415" width="1.33203125" customWidth="1"/>
    <col min="7416" max="7416" width="7.88671875" customWidth="1"/>
    <col min="7417" max="7417" width="8.33203125" customWidth="1"/>
    <col min="7418" max="7418" width="54.33203125" customWidth="1"/>
    <col min="7419" max="7419" width="39.88671875" customWidth="1"/>
    <col min="7420" max="7421" width="9.33203125" customWidth="1"/>
    <col min="7422" max="7422" width="15.88671875" customWidth="1"/>
    <col min="7423" max="7450" width="11.44140625" customWidth="1"/>
    <col min="7671" max="7671" width="1.33203125" customWidth="1"/>
    <col min="7672" max="7672" width="7.88671875" customWidth="1"/>
    <col min="7673" max="7673" width="8.33203125" customWidth="1"/>
    <col min="7674" max="7674" width="54.33203125" customWidth="1"/>
    <col min="7675" max="7675" width="39.88671875" customWidth="1"/>
    <col min="7676" max="7677" width="9.33203125" customWidth="1"/>
    <col min="7678" max="7678" width="15.88671875" customWidth="1"/>
    <col min="7679" max="7706" width="11.44140625" customWidth="1"/>
    <col min="7927" max="7927" width="1.33203125" customWidth="1"/>
    <col min="7928" max="7928" width="7.88671875" customWidth="1"/>
    <col min="7929" max="7929" width="8.33203125" customWidth="1"/>
    <col min="7930" max="7930" width="54.33203125" customWidth="1"/>
    <col min="7931" max="7931" width="39.88671875" customWidth="1"/>
    <col min="7932" max="7933" width="9.33203125" customWidth="1"/>
    <col min="7934" max="7934" width="15.88671875" customWidth="1"/>
    <col min="7935" max="7962" width="11.44140625" customWidth="1"/>
    <col min="8183" max="8183" width="1.33203125" customWidth="1"/>
    <col min="8184" max="8184" width="7.88671875" customWidth="1"/>
    <col min="8185" max="8185" width="8.33203125" customWidth="1"/>
    <col min="8186" max="8186" width="54.33203125" customWidth="1"/>
    <col min="8187" max="8187" width="39.88671875" customWidth="1"/>
    <col min="8188" max="8189" width="9.33203125" customWidth="1"/>
    <col min="8190" max="8190" width="15.88671875" customWidth="1"/>
    <col min="8191" max="8218" width="11.44140625" customWidth="1"/>
    <col min="8439" max="8439" width="1.33203125" customWidth="1"/>
    <col min="8440" max="8440" width="7.88671875" customWidth="1"/>
    <col min="8441" max="8441" width="8.33203125" customWidth="1"/>
    <col min="8442" max="8442" width="54.33203125" customWidth="1"/>
    <col min="8443" max="8443" width="39.88671875" customWidth="1"/>
    <col min="8444" max="8445" width="9.33203125" customWidth="1"/>
    <col min="8446" max="8446" width="15.88671875" customWidth="1"/>
    <col min="8447" max="8474" width="11.44140625" customWidth="1"/>
    <col min="8695" max="8695" width="1.33203125" customWidth="1"/>
    <col min="8696" max="8696" width="7.88671875" customWidth="1"/>
    <col min="8697" max="8697" width="8.33203125" customWidth="1"/>
    <col min="8698" max="8698" width="54.33203125" customWidth="1"/>
    <col min="8699" max="8699" width="39.88671875" customWidth="1"/>
    <col min="8700" max="8701" width="9.33203125" customWidth="1"/>
    <col min="8702" max="8702" width="15.88671875" customWidth="1"/>
    <col min="8703" max="8730" width="11.44140625" customWidth="1"/>
    <col min="8951" max="8951" width="1.33203125" customWidth="1"/>
    <col min="8952" max="8952" width="7.88671875" customWidth="1"/>
    <col min="8953" max="8953" width="8.33203125" customWidth="1"/>
    <col min="8954" max="8954" width="54.33203125" customWidth="1"/>
    <col min="8955" max="8955" width="39.88671875" customWidth="1"/>
    <col min="8956" max="8957" width="9.33203125" customWidth="1"/>
    <col min="8958" max="8958" width="15.88671875" customWidth="1"/>
    <col min="8959" max="8986" width="11.44140625" customWidth="1"/>
    <col min="9207" max="9207" width="1.33203125" customWidth="1"/>
    <col min="9208" max="9208" width="7.88671875" customWidth="1"/>
    <col min="9209" max="9209" width="8.33203125" customWidth="1"/>
    <col min="9210" max="9210" width="54.33203125" customWidth="1"/>
    <col min="9211" max="9211" width="39.88671875" customWidth="1"/>
    <col min="9212" max="9213" width="9.33203125" customWidth="1"/>
    <col min="9214" max="9214" width="15.88671875" customWidth="1"/>
    <col min="9215" max="9242" width="11.44140625" customWidth="1"/>
    <col min="9463" max="9463" width="1.33203125" customWidth="1"/>
    <col min="9464" max="9464" width="7.88671875" customWidth="1"/>
    <col min="9465" max="9465" width="8.33203125" customWidth="1"/>
    <col min="9466" max="9466" width="54.33203125" customWidth="1"/>
    <col min="9467" max="9467" width="39.88671875" customWidth="1"/>
    <col min="9468" max="9469" width="9.33203125" customWidth="1"/>
    <col min="9470" max="9470" width="15.88671875" customWidth="1"/>
    <col min="9471" max="9498" width="11.44140625" customWidth="1"/>
    <col min="9719" max="9719" width="1.33203125" customWidth="1"/>
    <col min="9720" max="9720" width="7.88671875" customWidth="1"/>
    <col min="9721" max="9721" width="8.33203125" customWidth="1"/>
    <col min="9722" max="9722" width="54.33203125" customWidth="1"/>
    <col min="9723" max="9723" width="39.88671875" customWidth="1"/>
    <col min="9724" max="9725" width="9.33203125" customWidth="1"/>
    <col min="9726" max="9726" width="15.88671875" customWidth="1"/>
    <col min="9727" max="9754" width="11.44140625" customWidth="1"/>
    <col min="9975" max="9975" width="1.33203125" customWidth="1"/>
    <col min="9976" max="9976" width="7.88671875" customWidth="1"/>
    <col min="9977" max="9977" width="8.33203125" customWidth="1"/>
    <col min="9978" max="9978" width="54.33203125" customWidth="1"/>
    <col min="9979" max="9979" width="39.88671875" customWidth="1"/>
    <col min="9980" max="9981" width="9.33203125" customWidth="1"/>
    <col min="9982" max="9982" width="15.88671875" customWidth="1"/>
    <col min="9983" max="10010" width="11.44140625" customWidth="1"/>
    <col min="10231" max="10231" width="1.33203125" customWidth="1"/>
    <col min="10232" max="10232" width="7.88671875" customWidth="1"/>
    <col min="10233" max="10233" width="8.33203125" customWidth="1"/>
    <col min="10234" max="10234" width="54.33203125" customWidth="1"/>
    <col min="10235" max="10235" width="39.88671875" customWidth="1"/>
    <col min="10236" max="10237" width="9.33203125" customWidth="1"/>
    <col min="10238" max="10238" width="15.88671875" customWidth="1"/>
    <col min="10239" max="10266" width="11.44140625" customWidth="1"/>
    <col min="10487" max="10487" width="1.33203125" customWidth="1"/>
    <col min="10488" max="10488" width="7.88671875" customWidth="1"/>
    <col min="10489" max="10489" width="8.33203125" customWidth="1"/>
    <col min="10490" max="10490" width="54.33203125" customWidth="1"/>
    <col min="10491" max="10491" width="39.88671875" customWidth="1"/>
    <col min="10492" max="10493" width="9.33203125" customWidth="1"/>
    <col min="10494" max="10494" width="15.88671875" customWidth="1"/>
    <col min="10495" max="10522" width="11.44140625" customWidth="1"/>
    <col min="10743" max="10743" width="1.33203125" customWidth="1"/>
    <col min="10744" max="10744" width="7.88671875" customWidth="1"/>
    <col min="10745" max="10745" width="8.33203125" customWidth="1"/>
    <col min="10746" max="10746" width="54.33203125" customWidth="1"/>
    <col min="10747" max="10747" width="39.88671875" customWidth="1"/>
    <col min="10748" max="10749" width="9.33203125" customWidth="1"/>
    <col min="10750" max="10750" width="15.88671875" customWidth="1"/>
    <col min="10751" max="10778" width="11.44140625" customWidth="1"/>
    <col min="10999" max="10999" width="1.33203125" customWidth="1"/>
    <col min="11000" max="11000" width="7.88671875" customWidth="1"/>
    <col min="11001" max="11001" width="8.33203125" customWidth="1"/>
    <col min="11002" max="11002" width="54.33203125" customWidth="1"/>
    <col min="11003" max="11003" width="39.88671875" customWidth="1"/>
    <col min="11004" max="11005" width="9.33203125" customWidth="1"/>
    <col min="11006" max="11006" width="15.88671875" customWidth="1"/>
    <col min="11007" max="11034" width="11.44140625" customWidth="1"/>
    <col min="11255" max="11255" width="1.33203125" customWidth="1"/>
    <col min="11256" max="11256" width="7.88671875" customWidth="1"/>
    <col min="11257" max="11257" width="8.33203125" customWidth="1"/>
    <col min="11258" max="11258" width="54.33203125" customWidth="1"/>
    <col min="11259" max="11259" width="39.88671875" customWidth="1"/>
    <col min="11260" max="11261" width="9.33203125" customWidth="1"/>
    <col min="11262" max="11262" width="15.88671875" customWidth="1"/>
    <col min="11263" max="11290" width="11.44140625" customWidth="1"/>
    <col min="11511" max="11511" width="1.33203125" customWidth="1"/>
    <col min="11512" max="11512" width="7.88671875" customWidth="1"/>
    <col min="11513" max="11513" width="8.33203125" customWidth="1"/>
    <col min="11514" max="11514" width="54.33203125" customWidth="1"/>
    <col min="11515" max="11515" width="39.88671875" customWidth="1"/>
    <col min="11516" max="11517" width="9.33203125" customWidth="1"/>
    <col min="11518" max="11518" width="15.88671875" customWidth="1"/>
    <col min="11519" max="11546" width="11.44140625" customWidth="1"/>
    <col min="11767" max="11767" width="1.33203125" customWidth="1"/>
    <col min="11768" max="11768" width="7.88671875" customWidth="1"/>
    <col min="11769" max="11769" width="8.33203125" customWidth="1"/>
    <col min="11770" max="11770" width="54.33203125" customWidth="1"/>
    <col min="11771" max="11771" width="39.88671875" customWidth="1"/>
    <col min="11772" max="11773" width="9.33203125" customWidth="1"/>
    <col min="11774" max="11774" width="15.88671875" customWidth="1"/>
    <col min="11775" max="11802" width="11.44140625" customWidth="1"/>
    <col min="12023" max="12023" width="1.33203125" customWidth="1"/>
    <col min="12024" max="12024" width="7.88671875" customWidth="1"/>
    <col min="12025" max="12025" width="8.33203125" customWidth="1"/>
    <col min="12026" max="12026" width="54.33203125" customWidth="1"/>
    <col min="12027" max="12027" width="39.88671875" customWidth="1"/>
    <col min="12028" max="12029" width="9.33203125" customWidth="1"/>
    <col min="12030" max="12030" width="15.88671875" customWidth="1"/>
    <col min="12031" max="12058" width="11.44140625" customWidth="1"/>
    <col min="12279" max="12279" width="1.33203125" customWidth="1"/>
    <col min="12280" max="12280" width="7.88671875" customWidth="1"/>
    <col min="12281" max="12281" width="8.33203125" customWidth="1"/>
    <col min="12282" max="12282" width="54.33203125" customWidth="1"/>
    <col min="12283" max="12283" width="39.88671875" customWidth="1"/>
    <col min="12284" max="12285" width="9.33203125" customWidth="1"/>
    <col min="12286" max="12286" width="15.88671875" customWidth="1"/>
    <col min="12287" max="12314" width="11.44140625" customWidth="1"/>
    <col min="12535" max="12535" width="1.33203125" customWidth="1"/>
    <col min="12536" max="12536" width="7.88671875" customWidth="1"/>
    <col min="12537" max="12537" width="8.33203125" customWidth="1"/>
    <col min="12538" max="12538" width="54.33203125" customWidth="1"/>
    <col min="12539" max="12539" width="39.88671875" customWidth="1"/>
    <col min="12540" max="12541" width="9.33203125" customWidth="1"/>
    <col min="12542" max="12542" width="15.88671875" customWidth="1"/>
    <col min="12543" max="12570" width="11.44140625" customWidth="1"/>
    <col min="12791" max="12791" width="1.33203125" customWidth="1"/>
    <col min="12792" max="12792" width="7.88671875" customWidth="1"/>
    <col min="12793" max="12793" width="8.33203125" customWidth="1"/>
    <col min="12794" max="12794" width="54.33203125" customWidth="1"/>
    <col min="12795" max="12795" width="39.88671875" customWidth="1"/>
    <col min="12796" max="12797" width="9.33203125" customWidth="1"/>
    <col min="12798" max="12798" width="15.88671875" customWidth="1"/>
    <col min="12799" max="12826" width="11.44140625" customWidth="1"/>
    <col min="13047" max="13047" width="1.33203125" customWidth="1"/>
    <col min="13048" max="13048" width="7.88671875" customWidth="1"/>
    <col min="13049" max="13049" width="8.33203125" customWidth="1"/>
    <col min="13050" max="13050" width="54.33203125" customWidth="1"/>
    <col min="13051" max="13051" width="39.88671875" customWidth="1"/>
    <col min="13052" max="13053" width="9.33203125" customWidth="1"/>
    <col min="13054" max="13054" width="15.88671875" customWidth="1"/>
    <col min="13055" max="13082" width="11.44140625" customWidth="1"/>
    <col min="13303" max="13303" width="1.33203125" customWidth="1"/>
    <col min="13304" max="13304" width="7.88671875" customWidth="1"/>
    <col min="13305" max="13305" width="8.33203125" customWidth="1"/>
    <col min="13306" max="13306" width="54.33203125" customWidth="1"/>
    <col min="13307" max="13307" width="39.88671875" customWidth="1"/>
    <col min="13308" max="13309" width="9.33203125" customWidth="1"/>
    <col min="13310" max="13310" width="15.88671875" customWidth="1"/>
    <col min="13311" max="13338" width="11.44140625" customWidth="1"/>
    <col min="13559" max="13559" width="1.33203125" customWidth="1"/>
    <col min="13560" max="13560" width="7.88671875" customWidth="1"/>
    <col min="13561" max="13561" width="8.33203125" customWidth="1"/>
    <col min="13562" max="13562" width="54.33203125" customWidth="1"/>
    <col min="13563" max="13563" width="39.88671875" customWidth="1"/>
    <col min="13564" max="13565" width="9.33203125" customWidth="1"/>
    <col min="13566" max="13566" width="15.88671875" customWidth="1"/>
    <col min="13567" max="13594" width="11.44140625" customWidth="1"/>
    <col min="13815" max="13815" width="1.33203125" customWidth="1"/>
    <col min="13816" max="13816" width="7.88671875" customWidth="1"/>
    <col min="13817" max="13817" width="8.33203125" customWidth="1"/>
    <col min="13818" max="13818" width="54.33203125" customWidth="1"/>
    <col min="13819" max="13819" width="39.88671875" customWidth="1"/>
    <col min="13820" max="13821" width="9.33203125" customWidth="1"/>
    <col min="13822" max="13822" width="15.88671875" customWidth="1"/>
    <col min="13823" max="13850" width="11.44140625" customWidth="1"/>
    <col min="14071" max="14071" width="1.33203125" customWidth="1"/>
    <col min="14072" max="14072" width="7.88671875" customWidth="1"/>
    <col min="14073" max="14073" width="8.33203125" customWidth="1"/>
    <col min="14074" max="14074" width="54.33203125" customWidth="1"/>
    <col min="14075" max="14075" width="39.88671875" customWidth="1"/>
    <col min="14076" max="14077" width="9.33203125" customWidth="1"/>
    <col min="14078" max="14078" width="15.88671875" customWidth="1"/>
    <col min="14079" max="14106" width="11.44140625" customWidth="1"/>
    <col min="14327" max="14327" width="1.33203125" customWidth="1"/>
    <col min="14328" max="14328" width="7.88671875" customWidth="1"/>
    <col min="14329" max="14329" width="8.33203125" customWidth="1"/>
    <col min="14330" max="14330" width="54.33203125" customWidth="1"/>
    <col min="14331" max="14331" width="39.88671875" customWidth="1"/>
    <col min="14332" max="14333" width="9.33203125" customWidth="1"/>
    <col min="14334" max="14334" width="15.88671875" customWidth="1"/>
    <col min="14335" max="14362" width="11.44140625" customWidth="1"/>
    <col min="14583" max="14583" width="1.33203125" customWidth="1"/>
    <col min="14584" max="14584" width="7.88671875" customWidth="1"/>
    <col min="14585" max="14585" width="8.33203125" customWidth="1"/>
    <col min="14586" max="14586" width="54.33203125" customWidth="1"/>
    <col min="14587" max="14587" width="39.88671875" customWidth="1"/>
    <col min="14588" max="14589" width="9.33203125" customWidth="1"/>
    <col min="14590" max="14590" width="15.88671875" customWidth="1"/>
    <col min="14591" max="14618" width="11.44140625" customWidth="1"/>
    <col min="14839" max="14839" width="1.33203125" customWidth="1"/>
    <col min="14840" max="14840" width="7.88671875" customWidth="1"/>
    <col min="14841" max="14841" width="8.33203125" customWidth="1"/>
    <col min="14842" max="14842" width="54.33203125" customWidth="1"/>
    <col min="14843" max="14843" width="39.88671875" customWidth="1"/>
    <col min="14844" max="14845" width="9.33203125" customWidth="1"/>
    <col min="14846" max="14846" width="15.88671875" customWidth="1"/>
    <col min="14847" max="14874" width="11.44140625" customWidth="1"/>
    <col min="15095" max="15095" width="1.33203125" customWidth="1"/>
    <col min="15096" max="15096" width="7.88671875" customWidth="1"/>
    <col min="15097" max="15097" width="8.33203125" customWidth="1"/>
    <col min="15098" max="15098" width="54.33203125" customWidth="1"/>
    <col min="15099" max="15099" width="39.88671875" customWidth="1"/>
    <col min="15100" max="15101" width="9.33203125" customWidth="1"/>
    <col min="15102" max="15102" width="15.88671875" customWidth="1"/>
    <col min="15103" max="15130" width="11.44140625" customWidth="1"/>
    <col min="15351" max="15351" width="1.33203125" customWidth="1"/>
    <col min="15352" max="15352" width="7.88671875" customWidth="1"/>
    <col min="15353" max="15353" width="8.33203125" customWidth="1"/>
    <col min="15354" max="15354" width="54.33203125" customWidth="1"/>
    <col min="15355" max="15355" width="39.88671875" customWidth="1"/>
    <col min="15356" max="15357" width="9.33203125" customWidth="1"/>
    <col min="15358" max="15358" width="15.88671875" customWidth="1"/>
    <col min="15359" max="15386" width="11.44140625" customWidth="1"/>
    <col min="15607" max="15607" width="1.33203125" customWidth="1"/>
    <col min="15608" max="15608" width="7.88671875" customWidth="1"/>
    <col min="15609" max="15609" width="8.33203125" customWidth="1"/>
    <col min="15610" max="15610" width="54.33203125" customWidth="1"/>
    <col min="15611" max="15611" width="39.88671875" customWidth="1"/>
    <col min="15612" max="15613" width="9.33203125" customWidth="1"/>
    <col min="15614" max="15614" width="15.88671875" customWidth="1"/>
    <col min="15615" max="15642" width="11.44140625" customWidth="1"/>
    <col min="15863" max="15863" width="1.33203125" customWidth="1"/>
    <col min="15864" max="15864" width="7.88671875" customWidth="1"/>
    <col min="15865" max="15865" width="8.33203125" customWidth="1"/>
    <col min="15866" max="15866" width="54.33203125" customWidth="1"/>
    <col min="15867" max="15867" width="39.88671875" customWidth="1"/>
    <col min="15868" max="15869" width="9.33203125" customWidth="1"/>
    <col min="15870" max="15870" width="15.88671875" customWidth="1"/>
    <col min="15871" max="15898" width="11.44140625" customWidth="1"/>
    <col min="16119" max="16119" width="1.33203125" customWidth="1"/>
    <col min="16120" max="16120" width="7.88671875" customWidth="1"/>
    <col min="16121" max="16121" width="8.33203125" customWidth="1"/>
    <col min="16122" max="16122" width="54.33203125" customWidth="1"/>
    <col min="16123" max="16123" width="39.88671875" customWidth="1"/>
    <col min="16124" max="16125" width="9.33203125" customWidth="1"/>
    <col min="16126" max="16126" width="15.88671875" customWidth="1"/>
    <col min="16127" max="16154" width="11.44140625" customWidth="1"/>
  </cols>
  <sheetData>
    <row r="1" spans="1:43" ht="18.75" customHeight="1" thickBot="1" x14ac:dyDescent="0.3">
      <c r="A1" s="135"/>
      <c r="B1" s="178"/>
      <c r="C1" s="179" t="s">
        <v>334</v>
      </c>
      <c r="D1" s="180"/>
      <c r="E1" s="181"/>
      <c r="F1" s="182"/>
      <c r="G1" s="182"/>
      <c r="H1" s="183"/>
      <c r="I1" s="1001"/>
      <c r="J1" s="1002"/>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P1" s="999"/>
      <c r="AQ1" s="999"/>
    </row>
    <row r="2" spans="1:43" ht="32.25" thickBot="1" x14ac:dyDescent="0.25">
      <c r="A2" s="187"/>
      <c r="B2" s="188"/>
      <c r="C2" s="276" t="s">
        <v>112</v>
      </c>
      <c r="D2" s="189" t="s">
        <v>139</v>
      </c>
      <c r="E2" s="849" t="s">
        <v>113</v>
      </c>
      <c r="F2" s="189" t="s">
        <v>140</v>
      </c>
      <c r="G2" s="189" t="s">
        <v>184</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90"/>
      <c r="AM2" s="690"/>
      <c r="AN2" s="690"/>
      <c r="AO2" s="690"/>
      <c r="AP2" s="690"/>
      <c r="AQ2" s="690"/>
    </row>
    <row r="3" spans="1:43" x14ac:dyDescent="0.2">
      <c r="A3" s="152"/>
      <c r="B3" s="1022" t="s">
        <v>335</v>
      </c>
      <c r="C3" s="891" t="s">
        <v>336</v>
      </c>
      <c r="D3" s="917" t="s">
        <v>337</v>
      </c>
      <c r="E3" s="917" t="s">
        <v>338</v>
      </c>
      <c r="F3" s="918" t="s">
        <v>75</v>
      </c>
      <c r="G3" s="918">
        <v>2</v>
      </c>
      <c r="H3" s="726">
        <f>'3. BL Demand'!H3+'3. BL Demand'!H4+'3. BL Demand'!H5+'3. BL Demand'!H6+'3. BL Demand'!H30+'3. BL Demand'!H31+'3. BL Demand'!H36+'3. BL Demand'!H37</f>
        <v>233.92481109445501</v>
      </c>
      <c r="I3" s="332">
        <f>'3. BL Demand'!I3+'3. BL Demand'!I4+'3. BL Demand'!I5+'3. BL Demand'!I6+'3. BL Demand'!I30+'3. BL Demand'!I31+'3. BL Demand'!I36+'3. BL Demand'!I37</f>
        <v>233.85602618709271</v>
      </c>
      <c r="J3" s="332">
        <f>'3. BL Demand'!J3+'3. BL Demand'!J4+'3. BL Demand'!J5+'3. BL Demand'!J6+'3. BL Demand'!J30+'3. BL Demand'!J31+'3. BL Demand'!J36+'3. BL Demand'!J37</f>
        <v>233.75074907659916</v>
      </c>
      <c r="K3" s="332">
        <f>'3. BL Demand'!K3+'3. BL Demand'!K4+'3. BL Demand'!K5+'3. BL Demand'!K6+'3. BL Demand'!K30+'3. BL Demand'!K31+'3. BL Demand'!K36+'3. BL Demand'!K37</f>
        <v>232.0737608867388</v>
      </c>
      <c r="L3" s="919">
        <f>'3. BL Demand'!L3+'3. BL Demand'!L4+'3. BL Demand'!L5+'3. BL Demand'!L6+'3. BL Demand'!L30+'3. BL Demand'!L31+'3. BL Demand'!L36+'3. BL Demand'!L37</f>
        <v>232.05579509685103</v>
      </c>
      <c r="M3" s="919">
        <f>'3. BL Demand'!M3+'3. BL Demand'!M4+'3. BL Demand'!M5+'3. BL Demand'!M6+'3. BL Demand'!M30+'3. BL Demand'!M31+'3. BL Demand'!M36+'3. BL Demand'!M37</f>
        <v>232.5067550084305</v>
      </c>
      <c r="N3" s="919">
        <f>'3. BL Demand'!N3+'3. BL Demand'!N4+'3. BL Demand'!N5+'3. BL Demand'!N6+'3. BL Demand'!N30+'3. BL Demand'!N31+'3. BL Demand'!N36+'3. BL Demand'!N37</f>
        <v>232.92326819003034</v>
      </c>
      <c r="O3" s="919">
        <f>'3. BL Demand'!O3+'3. BL Demand'!O4+'3. BL Demand'!O5+'3. BL Demand'!O6+'3. BL Demand'!O30+'3. BL Demand'!O31+'3. BL Demand'!O36+'3. BL Demand'!O37</f>
        <v>233.32398563146029</v>
      </c>
      <c r="P3" s="919">
        <f>'3. BL Demand'!P3+'3. BL Demand'!P4+'3. BL Demand'!P5+'3. BL Demand'!P6+'3. BL Demand'!P30+'3. BL Demand'!P31+'3. BL Demand'!P36+'3. BL Demand'!P37</f>
        <v>233.64429396667867</v>
      </c>
      <c r="Q3" s="919">
        <f>'3. BL Demand'!Q3+'3. BL Demand'!Q4+'3. BL Demand'!Q5+'3. BL Demand'!Q6+'3. BL Demand'!Q30+'3. BL Demand'!Q31+'3. BL Demand'!Q36+'3. BL Demand'!Q37</f>
        <v>234.1564369818604</v>
      </c>
      <c r="R3" s="919">
        <f>'3. BL Demand'!R3+'3. BL Demand'!R4+'3. BL Demand'!R5+'3. BL Demand'!R6+'3. BL Demand'!R30+'3. BL Demand'!R31+'3. BL Demand'!R36+'3. BL Demand'!R37</f>
        <v>234.59321959573296</v>
      </c>
      <c r="S3" s="919">
        <f>'3. BL Demand'!S3+'3. BL Demand'!S4+'3. BL Demand'!S5+'3. BL Demand'!S6+'3. BL Demand'!S30+'3. BL Demand'!S31+'3. BL Demand'!S36+'3. BL Demand'!S37</f>
        <v>235.0255591490978</v>
      </c>
      <c r="T3" s="919">
        <f>'3. BL Demand'!T3+'3. BL Demand'!T4+'3. BL Demand'!T5+'3. BL Demand'!T6+'3. BL Demand'!T30+'3. BL Demand'!T31+'3. BL Demand'!T36+'3. BL Demand'!T37</f>
        <v>235.37344113549062</v>
      </c>
      <c r="U3" s="919">
        <f>'3. BL Demand'!U3+'3. BL Demand'!U4+'3. BL Demand'!U5+'3. BL Demand'!U6+'3. BL Demand'!U30+'3. BL Demand'!U31+'3. BL Demand'!U36+'3. BL Demand'!U37</f>
        <v>235.97537178200551</v>
      </c>
      <c r="V3" s="919">
        <f>'3. BL Demand'!V3+'3. BL Demand'!V4+'3. BL Demand'!V5+'3. BL Demand'!V6+'3. BL Demand'!V30+'3. BL Demand'!V31+'3. BL Demand'!V36+'3. BL Demand'!V37</f>
        <v>236.19160038591059</v>
      </c>
      <c r="W3" s="919">
        <f>'3. BL Demand'!W3+'3. BL Demand'!W4+'3. BL Demand'!W5+'3. BL Demand'!W6+'3. BL Demand'!W30+'3. BL Demand'!W31+'3. BL Demand'!W36+'3. BL Demand'!W37</f>
        <v>236.37833755187813</v>
      </c>
      <c r="X3" s="919">
        <f>'3. BL Demand'!X3+'3. BL Demand'!X4+'3. BL Demand'!X5+'3. BL Demand'!X6+'3. BL Demand'!X30+'3. BL Demand'!X31+'3. BL Demand'!X36+'3. BL Demand'!X37</f>
        <v>236.45230725125271</v>
      </c>
      <c r="Y3" s="919">
        <f>'3. BL Demand'!Y3+'3. BL Demand'!Y4+'3. BL Demand'!Y5+'3. BL Demand'!Y6+'3. BL Demand'!Y30+'3. BL Demand'!Y31+'3. BL Demand'!Y36+'3. BL Demand'!Y37</f>
        <v>236.73969867602156</v>
      </c>
      <c r="Z3" s="919">
        <f>'3. BL Demand'!Z3+'3. BL Demand'!Z4+'3. BL Demand'!Z5+'3. BL Demand'!Z6+'3. BL Demand'!Z30+'3. BL Demand'!Z31+'3. BL Demand'!Z36+'3. BL Demand'!Z37</f>
        <v>236.90592871040815</v>
      </c>
      <c r="AA3" s="919">
        <f>'3. BL Demand'!AA3+'3. BL Demand'!AA4+'3. BL Demand'!AA5+'3. BL Demand'!AA6+'3. BL Demand'!AA30+'3. BL Demand'!AA31+'3. BL Demand'!AA36+'3. BL Demand'!AA37</f>
        <v>237.20860360971164</v>
      </c>
      <c r="AB3" s="919">
        <f>'3. BL Demand'!AB3+'3. BL Demand'!AB4+'3. BL Demand'!AB5+'3. BL Demand'!AB6+'3. BL Demand'!AB30+'3. BL Demand'!AB31+'3. BL Demand'!AB36+'3. BL Demand'!AB37</f>
        <v>237.42112943232999</v>
      </c>
      <c r="AC3" s="919">
        <f>'3. BL Demand'!AC3+'3. BL Demand'!AC4+'3. BL Demand'!AC5+'3. BL Demand'!AC6+'3. BL Demand'!AC30+'3. BL Demand'!AC31+'3. BL Demand'!AC36+'3. BL Demand'!AC37</f>
        <v>237.87587671573039</v>
      </c>
      <c r="AD3" s="919">
        <f>'3. BL Demand'!AD3+'3. BL Demand'!AD4+'3. BL Demand'!AD5+'3. BL Demand'!AD6+'3. BL Demand'!AD30+'3. BL Demand'!AD31+'3. BL Demand'!AD36+'3. BL Demand'!AD37</f>
        <v>238.1870249898717</v>
      </c>
      <c r="AE3" s="919">
        <f>'3. BL Demand'!AE3+'3. BL Demand'!AE4+'3. BL Demand'!AE5+'3. BL Demand'!AE6+'3. BL Demand'!AE30+'3. BL Demand'!AE31+'3. BL Demand'!AE36+'3. BL Demand'!AE37</f>
        <v>238.52775336665752</v>
      </c>
      <c r="AF3" s="919">
        <f>'3. BL Demand'!AF3+'3. BL Demand'!AF4+'3. BL Demand'!AF5+'3. BL Demand'!AF6+'3. BL Demand'!AF30+'3. BL Demand'!AF31+'3. BL Demand'!AF36+'3. BL Demand'!AF37</f>
        <v>238.74927548551395</v>
      </c>
      <c r="AG3" s="919">
        <f>'3. BL Demand'!AG3+'3. BL Demand'!AG4+'3. BL Demand'!AG5+'3. BL Demand'!AG6+'3. BL Demand'!AG30+'3. BL Demand'!AG31+'3. BL Demand'!AG36+'3. BL Demand'!AG37</f>
        <v>239.22202560673114</v>
      </c>
      <c r="AH3" s="919">
        <f>'3. BL Demand'!AH3+'3. BL Demand'!AH4+'3. BL Demand'!AH5+'3. BL Demand'!AH6+'3. BL Demand'!AH30+'3. BL Demand'!AH31+'3. BL Demand'!AH36+'3. BL Demand'!AH37</f>
        <v>239.58505049785686</v>
      </c>
      <c r="AI3" s="919">
        <f>'3. BL Demand'!AI3+'3. BL Demand'!AI4+'3. BL Demand'!AI5+'3. BL Demand'!AI6+'3. BL Demand'!AI30+'3. BL Demand'!AI31+'3. BL Demand'!AI36+'3. BL Demand'!AI37</f>
        <v>239.9522287565506</v>
      </c>
      <c r="AJ3" s="920">
        <f>'3. BL Demand'!AJ3+'3. BL Demand'!AJ4+'3. BL Demand'!AJ5+'3. BL Demand'!AJ6+'3. BL Demand'!AJ30+'3. BL Demand'!AJ31+'3. BL Demand'!AJ36+'3. BL Demand'!AJ37</f>
        <v>240.22190516896654</v>
      </c>
      <c r="AL3" s="693"/>
      <c r="AM3" s="694"/>
      <c r="AN3" s="752"/>
      <c r="AO3" s="691"/>
    </row>
    <row r="4" spans="1:43" x14ac:dyDescent="0.2">
      <c r="A4" s="152"/>
      <c r="B4" s="1023"/>
      <c r="C4" s="709" t="s">
        <v>339</v>
      </c>
      <c r="D4" s="921" t="s">
        <v>340</v>
      </c>
      <c r="E4" s="697" t="s">
        <v>846</v>
      </c>
      <c r="F4" s="711" t="s">
        <v>75</v>
      </c>
      <c r="G4" s="711">
        <v>2</v>
      </c>
      <c r="H4" s="692">
        <f>('2. BL Supply'!H20+'2. BL Supply'!H21)-('2. BL Supply'!H28)</f>
        <v>252.16589799040776</v>
      </c>
      <c r="I4" s="331">
        <f>('2. BL Supply'!I20+'2. BL Supply'!I21)-('2. BL Supply'!I28)</f>
        <v>249.03256465707443</v>
      </c>
      <c r="J4" s="331">
        <f>('2. BL Supply'!J20+'2. BL Supply'!J21)-('2. BL Supply'!J28)</f>
        <v>245.89923132374108</v>
      </c>
      <c r="K4" s="331">
        <f>('2. BL Supply'!K20+'2. BL Supply'!K21)-('2. BL Supply'!K28)</f>
        <v>242.76589799040775</v>
      </c>
      <c r="L4" s="483">
        <f>('2. BL Supply'!L20+'2. BL Supply'!L21)-('2. BL Supply'!L28)</f>
        <v>239.63256465707443</v>
      </c>
      <c r="M4" s="483">
        <f>('2. BL Supply'!M20+'2. BL Supply'!M21)-('2. BL Supply'!M28)</f>
        <v>236.4992313237411</v>
      </c>
      <c r="N4" s="483">
        <f>('2. BL Supply'!N20+'2. BL Supply'!N21)-('2. BL Supply'!N28)</f>
        <v>233.36589799040775</v>
      </c>
      <c r="O4" s="483">
        <f>('2. BL Supply'!O20+'2. BL Supply'!O21)-('2. BL Supply'!O28)</f>
        <v>230.23256465707442</v>
      </c>
      <c r="P4" s="483">
        <f>('2. BL Supply'!P20+'2. BL Supply'!P21)-('2. BL Supply'!P28)</f>
        <v>227.09923132374109</v>
      </c>
      <c r="Q4" s="483">
        <f>('2. BL Supply'!Q20+'2. BL Supply'!Q21)-('2. BL Supply'!Q28)</f>
        <v>223.96589799040777</v>
      </c>
      <c r="R4" s="483">
        <f>('2. BL Supply'!R20+'2. BL Supply'!R21)-('2. BL Supply'!R28)</f>
        <v>220.83256465707441</v>
      </c>
      <c r="S4" s="483">
        <f>('2. BL Supply'!S20+'2. BL Supply'!S21)-('2. BL Supply'!S28)</f>
        <v>217.69923132374109</v>
      </c>
      <c r="T4" s="483">
        <f>('2. BL Supply'!T20+'2. BL Supply'!T21)-('2. BL Supply'!T28)</f>
        <v>214.56589799040776</v>
      </c>
      <c r="U4" s="483">
        <f>('2. BL Supply'!U20+'2. BL Supply'!U21)-('2. BL Supply'!U28)</f>
        <v>211.43256465707441</v>
      </c>
      <c r="V4" s="483">
        <f>('2. BL Supply'!V20+'2. BL Supply'!V21)-('2. BL Supply'!V28)</f>
        <v>171.08256465707444</v>
      </c>
      <c r="W4" s="483">
        <f>('2. BL Supply'!W20+'2. BL Supply'!W21)-('2. BL Supply'!W28)</f>
        <v>170.29923132374108</v>
      </c>
      <c r="X4" s="483">
        <f>('2. BL Supply'!X20+'2. BL Supply'!X21)-('2. BL Supply'!X28)</f>
        <v>169.51589799040775</v>
      </c>
      <c r="Y4" s="483">
        <f>('2. BL Supply'!Y20+'2. BL Supply'!Y21)-('2. BL Supply'!Y28)</f>
        <v>168.73256465707442</v>
      </c>
      <c r="Z4" s="483">
        <f>('2. BL Supply'!Z20+'2. BL Supply'!Z21)-('2. BL Supply'!Z28)</f>
        <v>167.94923132374109</v>
      </c>
      <c r="AA4" s="483">
        <f>('2. BL Supply'!AA20+'2. BL Supply'!AA21)-('2. BL Supply'!AA28)</f>
        <v>162.16589799040776</v>
      </c>
      <c r="AB4" s="483">
        <f>('2. BL Supply'!AB20+'2. BL Supply'!AB21)-('2. BL Supply'!AB28)</f>
        <v>161.38256465707443</v>
      </c>
      <c r="AC4" s="483">
        <f>('2. BL Supply'!AC20+'2. BL Supply'!AC21)-('2. BL Supply'!AC28)</f>
        <v>160.59923132374109</v>
      </c>
      <c r="AD4" s="483">
        <f>('2. BL Supply'!AD20+'2. BL Supply'!AD21)-('2. BL Supply'!AD28)</f>
        <v>159.81589799040776</v>
      </c>
      <c r="AE4" s="483">
        <f>('2. BL Supply'!AE20+'2. BL Supply'!AE21)-('2. BL Supply'!AE28)</f>
        <v>159.03256465707443</v>
      </c>
      <c r="AF4" s="483">
        <f>('2. BL Supply'!AF20+'2. BL Supply'!AF21)-('2. BL Supply'!AF28)</f>
        <v>158.2492313237411</v>
      </c>
      <c r="AG4" s="483">
        <f>('2. BL Supply'!AG20+'2. BL Supply'!AG21)-('2. BL Supply'!AG28)</f>
        <v>157.46589799040777</v>
      </c>
      <c r="AH4" s="483">
        <f>('2. BL Supply'!AH20+'2. BL Supply'!AH21)-('2. BL Supply'!AH28)</f>
        <v>156.68256465707441</v>
      </c>
      <c r="AI4" s="483">
        <f>('2. BL Supply'!AI20+'2. BL Supply'!AI21)-('2. BL Supply'!AI28)</f>
        <v>155.89923132374111</v>
      </c>
      <c r="AJ4" s="712">
        <f>('2. BL Supply'!AJ20+'2. BL Supply'!AJ21)-('2. BL Supply'!AJ28)</f>
        <v>155.11589799040775</v>
      </c>
      <c r="AL4" s="689"/>
      <c r="AN4" s="696"/>
    </row>
    <row r="5" spans="1:43" x14ac:dyDescent="0.2">
      <c r="A5" s="152"/>
      <c r="B5" s="1023"/>
      <c r="C5" s="709" t="s">
        <v>73</v>
      </c>
      <c r="D5" s="921" t="s">
        <v>341</v>
      </c>
      <c r="E5" s="697" t="s">
        <v>342</v>
      </c>
      <c r="F5" s="711" t="s">
        <v>75</v>
      </c>
      <c r="G5" s="711">
        <v>2</v>
      </c>
      <c r="H5" s="692">
        <f>H4+('2. BL Supply'!H4+'2. BL Supply'!H7)-('2. BL Supply'!H12+'2. BL Supply'!H16)</f>
        <v>252.16589799040776</v>
      </c>
      <c r="I5" s="331">
        <f>I4+('2. BL Supply'!I4+'2. BL Supply'!I7)-('2. BL Supply'!I12+'2. BL Supply'!I16)</f>
        <v>249.03256465707443</v>
      </c>
      <c r="J5" s="331">
        <f>J4+('2. BL Supply'!J4+'2. BL Supply'!J7)-('2. BL Supply'!J12+'2. BL Supply'!J16)</f>
        <v>245.89923132374108</v>
      </c>
      <c r="K5" s="331">
        <f>K4+('2. BL Supply'!K4+'2. BL Supply'!K7)-('2. BL Supply'!K12+'2. BL Supply'!K16)</f>
        <v>242.76589799040775</v>
      </c>
      <c r="L5" s="483">
        <f>L4+('2. BL Supply'!L4+'2. BL Supply'!L7)-('2. BL Supply'!L12+'2. BL Supply'!L16)</f>
        <v>239.63256465707443</v>
      </c>
      <c r="M5" s="483">
        <f>M4+('2. BL Supply'!M4+'2. BL Supply'!M7)-('2. BL Supply'!M12+'2. BL Supply'!M16)</f>
        <v>236.4992313237411</v>
      </c>
      <c r="N5" s="483">
        <f>N4+('2. BL Supply'!N4+'2. BL Supply'!N7)-('2. BL Supply'!N12+'2. BL Supply'!N16)</f>
        <v>233.36589799040775</v>
      </c>
      <c r="O5" s="483">
        <f>O4+('2. BL Supply'!O4+'2. BL Supply'!O7)-('2. BL Supply'!O12+'2. BL Supply'!O16)</f>
        <v>230.23256465707442</v>
      </c>
      <c r="P5" s="483">
        <f>P4+('2. BL Supply'!P4+'2. BL Supply'!P7)-('2. BL Supply'!P12+'2. BL Supply'!P16)</f>
        <v>227.09923132374109</v>
      </c>
      <c r="Q5" s="483">
        <f>Q4+('2. BL Supply'!Q4+'2. BL Supply'!Q7)-('2. BL Supply'!Q12+'2. BL Supply'!Q16)</f>
        <v>223.96589799040777</v>
      </c>
      <c r="R5" s="483">
        <f>R4+('2. BL Supply'!R4+'2. BL Supply'!R7)-('2. BL Supply'!R12+'2. BL Supply'!R16)</f>
        <v>220.83256465707441</v>
      </c>
      <c r="S5" s="483">
        <f>S4+('2. BL Supply'!S4+'2. BL Supply'!S7)-('2. BL Supply'!S12+'2. BL Supply'!S16)</f>
        <v>217.69923132374109</v>
      </c>
      <c r="T5" s="483">
        <f>T4+('2. BL Supply'!T4+'2. BL Supply'!T7)-('2. BL Supply'!T12+'2. BL Supply'!T16)</f>
        <v>214.56589799040776</v>
      </c>
      <c r="U5" s="483">
        <f>U4+('2. BL Supply'!U4+'2. BL Supply'!U7)-('2. BL Supply'!U12+'2. BL Supply'!U16)</f>
        <v>211.43256465707441</v>
      </c>
      <c r="V5" s="483">
        <f>V4+('2. BL Supply'!V4+'2. BL Supply'!V7)-('2. BL Supply'!V12+'2. BL Supply'!V16)</f>
        <v>171.08256465707444</v>
      </c>
      <c r="W5" s="483">
        <f>W4+('2. BL Supply'!W4+'2. BL Supply'!W7)-('2. BL Supply'!W12+'2. BL Supply'!W16)</f>
        <v>170.29923132374108</v>
      </c>
      <c r="X5" s="483">
        <f>X4+('2. BL Supply'!X4+'2. BL Supply'!X7)-('2. BL Supply'!X12+'2. BL Supply'!X16)</f>
        <v>169.51589799040775</v>
      </c>
      <c r="Y5" s="483">
        <f>Y4+('2. BL Supply'!Y4+'2. BL Supply'!Y7)-('2. BL Supply'!Y12+'2. BL Supply'!Y16)</f>
        <v>168.73256465707442</v>
      </c>
      <c r="Z5" s="483">
        <f>Z4+('2. BL Supply'!Z4+'2. BL Supply'!Z7)-('2. BL Supply'!Z12+'2. BL Supply'!Z16)</f>
        <v>167.94923132374109</v>
      </c>
      <c r="AA5" s="483">
        <f>AA4+('2. BL Supply'!AA4+'2. BL Supply'!AA7)-('2. BL Supply'!AA12+'2. BL Supply'!AA16)</f>
        <v>162.16589799040776</v>
      </c>
      <c r="AB5" s="483">
        <f>AB4+('2. BL Supply'!AB4+'2. BL Supply'!AB7)-('2. BL Supply'!AB12+'2. BL Supply'!AB16)</f>
        <v>161.38256465707443</v>
      </c>
      <c r="AC5" s="483">
        <f>AC4+('2. BL Supply'!AC4+'2. BL Supply'!AC7)-('2. BL Supply'!AC12+'2. BL Supply'!AC16)</f>
        <v>160.59923132374109</v>
      </c>
      <c r="AD5" s="483">
        <f>AD4+('2. BL Supply'!AD4+'2. BL Supply'!AD7)-('2. BL Supply'!AD12+'2. BL Supply'!AD16)</f>
        <v>159.81589799040776</v>
      </c>
      <c r="AE5" s="483">
        <f>AE4+('2. BL Supply'!AE4+'2. BL Supply'!AE7)-('2. BL Supply'!AE12+'2. BL Supply'!AE16)</f>
        <v>159.03256465707443</v>
      </c>
      <c r="AF5" s="483">
        <f>AF4+('2. BL Supply'!AF4+'2. BL Supply'!AF7)-('2. BL Supply'!AF12+'2. BL Supply'!AF16)</f>
        <v>158.2492313237411</v>
      </c>
      <c r="AG5" s="483">
        <f>AG4+('2. BL Supply'!AG4+'2. BL Supply'!AG7)-('2. BL Supply'!AG12+'2. BL Supply'!AG16)</f>
        <v>157.46589799040777</v>
      </c>
      <c r="AH5" s="483">
        <f>AH4+('2. BL Supply'!AH4+'2. BL Supply'!AH7)-('2. BL Supply'!AH12+'2. BL Supply'!AH16)</f>
        <v>156.68256465707441</v>
      </c>
      <c r="AI5" s="483">
        <f>AI4+('2. BL Supply'!AI4+'2. BL Supply'!AI7)-('2. BL Supply'!AI12+'2. BL Supply'!AI16)</f>
        <v>155.89923132374111</v>
      </c>
      <c r="AJ5" s="712">
        <f>AJ4+('2. BL Supply'!AJ4+'2. BL Supply'!AJ7)-('2. BL Supply'!AJ12+'2. BL Supply'!AJ16)</f>
        <v>155.11589799040775</v>
      </c>
    </row>
    <row r="6" spans="1:43" x14ac:dyDescent="0.2">
      <c r="A6" s="152"/>
      <c r="B6" s="1023"/>
      <c r="C6" s="806" t="s">
        <v>343</v>
      </c>
      <c r="D6" s="922" t="s">
        <v>344</v>
      </c>
      <c r="E6" s="923" t="s">
        <v>124</v>
      </c>
      <c r="F6" s="704" t="s">
        <v>75</v>
      </c>
      <c r="G6" s="704">
        <v>2</v>
      </c>
      <c r="H6" s="692">
        <v>-1.3832299082860313E-10</v>
      </c>
      <c r="I6" s="331">
        <v>0.26919679416950737</v>
      </c>
      <c r="J6" s="331">
        <v>0.51673918317057332</v>
      </c>
      <c r="K6" s="331">
        <v>0.72483491197897598</v>
      </c>
      <c r="L6" s="470">
        <v>0.89182590375790916</v>
      </c>
      <c r="M6" s="470">
        <v>1.0424189754329525</v>
      </c>
      <c r="N6" s="470">
        <v>1.234357564079946</v>
      </c>
      <c r="O6" s="470">
        <v>1.3722815829041339</v>
      </c>
      <c r="P6" s="470">
        <v>1.589858170602932</v>
      </c>
      <c r="Q6" s="470">
        <v>1.2808846628483985</v>
      </c>
      <c r="R6" s="470">
        <v>1.3506431369636667</v>
      </c>
      <c r="S6" s="470">
        <v>1.5338914915361168</v>
      </c>
      <c r="T6" s="470">
        <v>1.7246460875079936</v>
      </c>
      <c r="U6" s="470">
        <v>1.8318155060246422</v>
      </c>
      <c r="V6" s="470">
        <v>2.0062117270469093</v>
      </c>
      <c r="W6" s="470">
        <v>1.9979333399867729</v>
      </c>
      <c r="X6" s="470">
        <v>2.0845083872811063</v>
      </c>
      <c r="Y6" s="470">
        <v>2.1213636678011984</v>
      </c>
      <c r="Z6" s="470">
        <v>2.0754748023647025</v>
      </c>
      <c r="AA6" s="470">
        <v>2.1453167267696114</v>
      </c>
      <c r="AB6" s="470">
        <v>2.2236183331039414</v>
      </c>
      <c r="AC6" s="470">
        <v>2.3817266907416594</v>
      </c>
      <c r="AD6" s="470">
        <v>2.3287257811994464</v>
      </c>
      <c r="AE6" s="470">
        <v>2.3825629242774404</v>
      </c>
      <c r="AF6" s="470">
        <v>2.4996595570107845</v>
      </c>
      <c r="AG6" s="470">
        <v>2.4111793517248929</v>
      </c>
      <c r="AH6" s="470">
        <v>2.5772238486165455</v>
      </c>
      <c r="AI6" s="470">
        <v>2.6036533383263687</v>
      </c>
      <c r="AJ6" s="487">
        <v>2.6370693570133397</v>
      </c>
      <c r="AK6" s="401"/>
      <c r="AL6" s="693"/>
      <c r="AM6" s="694"/>
      <c r="AN6" s="695"/>
      <c r="AO6" s="691"/>
    </row>
    <row r="7" spans="1:43" x14ac:dyDescent="0.2">
      <c r="A7" s="152"/>
      <c r="B7" s="1023"/>
      <c r="C7" s="806" t="s">
        <v>345</v>
      </c>
      <c r="D7" s="922" t="s">
        <v>346</v>
      </c>
      <c r="E7" s="923" t="s">
        <v>124</v>
      </c>
      <c r="F7" s="704" t="s">
        <v>75</v>
      </c>
      <c r="G7" s="704">
        <v>2</v>
      </c>
      <c r="H7" s="692">
        <v>7.9809097856872082</v>
      </c>
      <c r="I7" s="331">
        <v>7.444082242860051</v>
      </c>
      <c r="J7" s="331">
        <v>6.9830759461388352</v>
      </c>
      <c r="K7" s="331">
        <v>6.261814312936747</v>
      </c>
      <c r="L7" s="470">
        <v>5.9212699402717623</v>
      </c>
      <c r="M7" s="470">
        <v>5.281749716205689</v>
      </c>
      <c r="N7" s="470">
        <v>5.2043925890601361</v>
      </c>
      <c r="O7" s="470">
        <v>5.0377729660616959</v>
      </c>
      <c r="P7" s="470">
        <v>4.9602338523271818</v>
      </c>
      <c r="Q7" s="470">
        <v>3.370652686742261</v>
      </c>
      <c r="R7" s="470">
        <v>3.2379523920879487</v>
      </c>
      <c r="S7" s="470">
        <v>3.3837392549085288</v>
      </c>
      <c r="T7" s="470">
        <v>3.4604220462466753</v>
      </c>
      <c r="U7" s="470">
        <v>3.5086934425151952</v>
      </c>
      <c r="V7" s="470">
        <v>3.6870113591003753</v>
      </c>
      <c r="W7" s="470">
        <v>3.6192304590804509</v>
      </c>
      <c r="X7" s="470">
        <v>3.7871761898799505</v>
      </c>
      <c r="Y7" s="470">
        <v>3.8274738834287869</v>
      </c>
      <c r="Z7" s="470">
        <v>3.7318848641550186</v>
      </c>
      <c r="AA7" s="470">
        <v>3.9593374864961137</v>
      </c>
      <c r="AB7" s="470">
        <v>3.9913292787959196</v>
      </c>
      <c r="AC7" s="470">
        <v>4.2264851527272089</v>
      </c>
      <c r="AD7" s="470">
        <v>4.2089546370835738</v>
      </c>
      <c r="AE7" s="470">
        <v>4.4858646216564413</v>
      </c>
      <c r="AF7" s="470">
        <v>4.5072024818349261</v>
      </c>
      <c r="AG7" s="470">
        <v>4.2852170605755298</v>
      </c>
      <c r="AH7" s="470">
        <v>4.7219501258721799</v>
      </c>
      <c r="AI7" s="470">
        <v>4.7189859241351275</v>
      </c>
      <c r="AJ7" s="487">
        <v>4.9523801658817757</v>
      </c>
      <c r="AL7" s="693"/>
      <c r="AM7" s="694"/>
      <c r="AN7" s="695"/>
      <c r="AO7" s="691"/>
    </row>
    <row r="8" spans="1:43" x14ac:dyDescent="0.2">
      <c r="A8" s="152"/>
      <c r="B8" s="1023"/>
      <c r="C8" s="709" t="s">
        <v>96</v>
      </c>
      <c r="D8" s="921" t="s">
        <v>347</v>
      </c>
      <c r="E8" s="697" t="s">
        <v>348</v>
      </c>
      <c r="F8" s="711" t="s">
        <v>75</v>
      </c>
      <c r="G8" s="711">
        <v>2</v>
      </c>
      <c r="H8" s="692">
        <f>H6+H7</f>
        <v>7.9809097855488851</v>
      </c>
      <c r="I8" s="331">
        <f>I6+I7</f>
        <v>7.7132790370295581</v>
      </c>
      <c r="J8" s="331">
        <f>J6+J7</f>
        <v>7.4998151293094084</v>
      </c>
      <c r="K8" s="331">
        <f>K6+K7</f>
        <v>6.9866492249157233</v>
      </c>
      <c r="L8" s="483">
        <f t="shared" ref="L8:AJ8" si="0">L6+L7</f>
        <v>6.8130958440296716</v>
      </c>
      <c r="M8" s="483">
        <f t="shared" si="0"/>
        <v>6.3241686916386417</v>
      </c>
      <c r="N8" s="483">
        <f t="shared" si="0"/>
        <v>6.4387501531400826</v>
      </c>
      <c r="O8" s="483">
        <f t="shared" si="0"/>
        <v>6.4100545489658298</v>
      </c>
      <c r="P8" s="483">
        <f t="shared" si="0"/>
        <v>6.5500920229301141</v>
      </c>
      <c r="Q8" s="483">
        <f t="shared" si="0"/>
        <v>4.6515373495906598</v>
      </c>
      <c r="R8" s="483">
        <f t="shared" si="0"/>
        <v>4.5885955290516156</v>
      </c>
      <c r="S8" s="483">
        <f t="shared" si="0"/>
        <v>4.9176307464446456</v>
      </c>
      <c r="T8" s="483">
        <f t="shared" si="0"/>
        <v>5.1850681337546689</v>
      </c>
      <c r="U8" s="483">
        <f t="shared" si="0"/>
        <v>5.3405089485398376</v>
      </c>
      <c r="V8" s="483">
        <f t="shared" si="0"/>
        <v>5.6932230861472846</v>
      </c>
      <c r="W8" s="483">
        <f t="shared" si="0"/>
        <v>5.6171637990672236</v>
      </c>
      <c r="X8" s="483">
        <f t="shared" si="0"/>
        <v>5.8716845771610569</v>
      </c>
      <c r="Y8" s="483">
        <f t="shared" si="0"/>
        <v>5.9488375512299854</v>
      </c>
      <c r="Z8" s="483">
        <f t="shared" si="0"/>
        <v>5.8073596665197211</v>
      </c>
      <c r="AA8" s="483">
        <f t="shared" si="0"/>
        <v>6.1046542132657251</v>
      </c>
      <c r="AB8" s="483">
        <f t="shared" si="0"/>
        <v>6.214947611899861</v>
      </c>
      <c r="AC8" s="483">
        <f t="shared" si="0"/>
        <v>6.6082118434688688</v>
      </c>
      <c r="AD8" s="483">
        <f t="shared" si="0"/>
        <v>6.5376804182830206</v>
      </c>
      <c r="AE8" s="483">
        <f t="shared" si="0"/>
        <v>6.8684275459338817</v>
      </c>
      <c r="AF8" s="483">
        <f t="shared" si="0"/>
        <v>7.0068620388457106</v>
      </c>
      <c r="AG8" s="483">
        <f t="shared" si="0"/>
        <v>6.6963964123004232</v>
      </c>
      <c r="AH8" s="483">
        <f t="shared" si="0"/>
        <v>7.2991739744887258</v>
      </c>
      <c r="AI8" s="483">
        <f t="shared" si="0"/>
        <v>7.3226392624614967</v>
      </c>
      <c r="AJ8" s="712">
        <f t="shared" si="0"/>
        <v>7.5894495228951158</v>
      </c>
    </row>
    <row r="9" spans="1:43" x14ac:dyDescent="0.2">
      <c r="A9" s="152"/>
      <c r="B9" s="1023"/>
      <c r="C9" s="709" t="s">
        <v>99</v>
      </c>
      <c r="D9" s="921" t="s">
        <v>349</v>
      </c>
      <c r="E9" s="697" t="s">
        <v>350</v>
      </c>
      <c r="F9" s="711" t="s">
        <v>75</v>
      </c>
      <c r="G9" s="711">
        <v>2</v>
      </c>
      <c r="H9" s="692">
        <f>H5-H3</f>
        <v>18.241086895952748</v>
      </c>
      <c r="I9" s="331">
        <f t="shared" ref="I9:P9" si="1">I5-I3</f>
        <v>15.176538469981722</v>
      </c>
      <c r="J9" s="331">
        <f t="shared" si="1"/>
        <v>12.148482247141914</v>
      </c>
      <c r="K9" s="331">
        <f t="shared" si="1"/>
        <v>10.692137103668955</v>
      </c>
      <c r="L9" s="483">
        <f t="shared" si="1"/>
        <v>7.5767695602233971</v>
      </c>
      <c r="M9" s="483">
        <f t="shared" si="1"/>
        <v>3.9924763153105971</v>
      </c>
      <c r="N9" s="483">
        <f t="shared" si="1"/>
        <v>0.44262980037740363</v>
      </c>
      <c r="O9" s="483">
        <f t="shared" si="1"/>
        <v>-3.0914209743858692</v>
      </c>
      <c r="P9" s="483">
        <f t="shared" si="1"/>
        <v>-6.5450626429375802</v>
      </c>
      <c r="Q9" s="483">
        <f>'4. BL SDB'!Q5-'4. BL SDB'!Q3</f>
        <v>-10.190538991452627</v>
      </c>
      <c r="R9" s="483">
        <f>'4. BL SDB'!R5-'4. BL SDB'!R3</f>
        <v>-13.760654938658547</v>
      </c>
      <c r="S9" s="483">
        <f>'4. BL SDB'!S5-'4. BL SDB'!S3</f>
        <v>-17.326327825356714</v>
      </c>
      <c r="T9" s="483">
        <f>'4. BL SDB'!T5-'4. BL SDB'!T3</f>
        <v>-20.80754314508286</v>
      </c>
      <c r="U9" s="483">
        <f>'4. BL SDB'!U5-'4. BL SDB'!U3</f>
        <v>-24.542807124931102</v>
      </c>
      <c r="V9" s="483">
        <f>'4. BL SDB'!V5-'4. BL SDB'!V3</f>
        <v>-65.109035728836147</v>
      </c>
      <c r="W9" s="483">
        <f>'4. BL SDB'!W5-'4. BL SDB'!W3</f>
        <v>-66.07910622813705</v>
      </c>
      <c r="X9" s="483">
        <f>'4. BL SDB'!X5-'4. BL SDB'!X3</f>
        <v>-66.936409260844954</v>
      </c>
      <c r="Y9" s="483">
        <f>'4. BL SDB'!Y5-'4. BL SDB'!Y3</f>
        <v>-68.007134018947141</v>
      </c>
      <c r="Z9" s="483">
        <f>'4. BL SDB'!Z5-'4. BL SDB'!Z3</f>
        <v>-68.956697386667059</v>
      </c>
      <c r="AA9" s="483">
        <f>'4. BL SDB'!AA5-'4. BL SDB'!AA3</f>
        <v>-75.042705619303888</v>
      </c>
      <c r="AB9" s="483">
        <f>'4. BL SDB'!AB5-'4. BL SDB'!AB3</f>
        <v>-76.038564775255566</v>
      </c>
      <c r="AC9" s="483">
        <f>'4. BL SDB'!AC5-'4. BL SDB'!AC3</f>
        <v>-77.276645391989291</v>
      </c>
      <c r="AD9" s="483">
        <f>'4. BL SDB'!AD5-'4. BL SDB'!AD3</f>
        <v>-78.371126999463939</v>
      </c>
      <c r="AE9" s="483">
        <f>'4. BL SDB'!AE5-'4. BL SDB'!AE3</f>
        <v>-79.49518870958309</v>
      </c>
      <c r="AF9" s="483">
        <f>'4. BL SDB'!AF5-'4. BL SDB'!AF3</f>
        <v>-80.500044161772848</v>
      </c>
      <c r="AG9" s="483">
        <f>'4. BL SDB'!AG5-'4. BL SDB'!AG3</f>
        <v>-81.756127616323369</v>
      </c>
      <c r="AH9" s="483">
        <f>'4. BL SDB'!AH5-'4. BL SDB'!AH3</f>
        <v>-82.902485840782447</v>
      </c>
      <c r="AI9" s="483">
        <f>'4. BL SDB'!AI5-'4. BL SDB'!AI3</f>
        <v>-84.052997432809491</v>
      </c>
      <c r="AJ9" s="712">
        <f>'4. BL SDB'!AJ5-'4. BL SDB'!AJ3</f>
        <v>-85.106007178558798</v>
      </c>
    </row>
    <row r="10" spans="1:43" ht="15.75" thickBot="1" x14ac:dyDescent="0.25">
      <c r="A10" s="152"/>
      <c r="B10" s="1024"/>
      <c r="C10" s="722" t="s">
        <v>351</v>
      </c>
      <c r="D10" s="924" t="s">
        <v>352</v>
      </c>
      <c r="E10" s="925" t="s">
        <v>353</v>
      </c>
      <c r="F10" s="926" t="s">
        <v>75</v>
      </c>
      <c r="G10" s="926">
        <v>2</v>
      </c>
      <c r="H10" s="721">
        <f>H9-H8</f>
        <v>10.260177110403863</v>
      </c>
      <c r="I10" s="286">
        <f>I9-I8</f>
        <v>7.4632594329521638</v>
      </c>
      <c r="J10" s="286">
        <f>J9-J8</f>
        <v>4.6486671178325052</v>
      </c>
      <c r="K10" s="286">
        <f>K9-K8</f>
        <v>3.7054878787532317</v>
      </c>
      <c r="L10" s="490">
        <f>L9-L8</f>
        <v>0.76367371619372548</v>
      </c>
      <c r="M10" s="490">
        <f t="shared" ref="M10:AJ10" si="2">M9-M8</f>
        <v>-2.3316923763280446</v>
      </c>
      <c r="N10" s="490">
        <f t="shared" si="2"/>
        <v>-5.996120352762679</v>
      </c>
      <c r="O10" s="490">
        <f t="shared" si="2"/>
        <v>-9.501475523351699</v>
      </c>
      <c r="P10" s="490">
        <f t="shared" si="2"/>
        <v>-13.095154665867694</v>
      </c>
      <c r="Q10" s="490">
        <f t="shared" si="2"/>
        <v>-14.842076341043287</v>
      </c>
      <c r="R10" s="490">
        <f t="shared" si="2"/>
        <v>-18.349250467710164</v>
      </c>
      <c r="S10" s="490">
        <f t="shared" si="2"/>
        <v>-22.243958571801357</v>
      </c>
      <c r="T10" s="490">
        <f t="shared" si="2"/>
        <v>-25.992611278837529</v>
      </c>
      <c r="U10" s="490">
        <f t="shared" si="2"/>
        <v>-29.88331607347094</v>
      </c>
      <c r="V10" s="490">
        <f t="shared" si="2"/>
        <v>-70.802258814983432</v>
      </c>
      <c r="W10" s="490">
        <f t="shared" si="2"/>
        <v>-71.696270027204278</v>
      </c>
      <c r="X10" s="490">
        <f t="shared" si="2"/>
        <v>-72.808093838006016</v>
      </c>
      <c r="Y10" s="490">
        <f t="shared" si="2"/>
        <v>-73.955971570177127</v>
      </c>
      <c r="Z10" s="490">
        <f t="shared" si="2"/>
        <v>-74.764057053186775</v>
      </c>
      <c r="AA10" s="490">
        <f t="shared" si="2"/>
        <v>-81.147359832569606</v>
      </c>
      <c r="AB10" s="490">
        <f t="shared" si="2"/>
        <v>-82.253512387155425</v>
      </c>
      <c r="AC10" s="490">
        <f t="shared" si="2"/>
        <v>-83.884857235458156</v>
      </c>
      <c r="AD10" s="490">
        <f t="shared" si="2"/>
        <v>-84.908807417746957</v>
      </c>
      <c r="AE10" s="490">
        <f t="shared" si="2"/>
        <v>-86.363616255516973</v>
      </c>
      <c r="AF10" s="490">
        <f t="shared" si="2"/>
        <v>-87.506906200618559</v>
      </c>
      <c r="AG10" s="490">
        <f t="shared" si="2"/>
        <v>-88.452524028623799</v>
      </c>
      <c r="AH10" s="490">
        <f t="shared" si="2"/>
        <v>-90.201659815271171</v>
      </c>
      <c r="AI10" s="490">
        <f t="shared" si="2"/>
        <v>-91.375636695270984</v>
      </c>
      <c r="AJ10" s="484">
        <f t="shared" si="2"/>
        <v>-92.695456701453907</v>
      </c>
    </row>
    <row r="11" spans="1:43" ht="15.75" x14ac:dyDescent="0.25">
      <c r="A11" s="172"/>
      <c r="B11" s="196"/>
      <c r="C11" s="174"/>
      <c r="D11" s="197"/>
      <c r="E11" s="198"/>
      <c r="F11" s="197"/>
      <c r="G11" s="197"/>
      <c r="H11" s="199"/>
      <c r="I11" s="200"/>
      <c r="J11" s="201"/>
      <c r="K11" s="174"/>
      <c r="L11" s="201"/>
      <c r="M11" s="202"/>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3" ht="15.75" x14ac:dyDescent="0.25">
      <c r="A12" s="172"/>
      <c r="B12" s="196"/>
      <c r="C12" s="174"/>
      <c r="D12" s="174"/>
      <c r="E12" s="203"/>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3" ht="15.75" x14ac:dyDescent="0.25">
      <c r="A13" s="172"/>
      <c r="B13" s="196"/>
      <c r="C13" s="197"/>
      <c r="D13" s="157" t="str">
        <f>'TITLE PAGE'!B9</f>
        <v>Company:</v>
      </c>
      <c r="E13" s="324" t="str">
        <f>'TITLE PAGE'!D9</f>
        <v>Severn Trent Water</v>
      </c>
      <c r="F13" s="197"/>
      <c r="G13" s="197"/>
      <c r="H13" s="197"/>
      <c r="I13" s="197"/>
      <c r="J13" s="197"/>
      <c r="K13" s="174"/>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3" ht="15.75" x14ac:dyDescent="0.25">
      <c r="A14" s="172"/>
      <c r="B14" s="196"/>
      <c r="C14" s="197"/>
      <c r="D14" s="161" t="str">
        <f>'TITLE PAGE'!B10</f>
        <v>Resource Zone Name:</v>
      </c>
      <c r="E14" s="325" t="str">
        <f>'TITLE PAGE'!D10</f>
        <v>Nottinghamshire</v>
      </c>
      <c r="F14" s="197"/>
      <c r="G14" s="197"/>
      <c r="H14" s="197"/>
      <c r="I14" s="197"/>
      <c r="J14" s="197"/>
      <c r="K14" s="174"/>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3" x14ac:dyDescent="0.2">
      <c r="A15" s="172"/>
      <c r="B15" s="204"/>
      <c r="C15" s="197"/>
      <c r="D15" s="161" t="str">
        <f>'TITLE PAGE'!B11</f>
        <v>Resource Zone Number:</v>
      </c>
      <c r="E15" s="326">
        <f>'TITLE PAGE'!D11</f>
        <v>8</v>
      </c>
      <c r="F15" s="197"/>
      <c r="G15" s="197"/>
      <c r="H15" s="197"/>
      <c r="I15" s="197"/>
      <c r="J15" s="197"/>
      <c r="K15" s="174"/>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3" ht="15.75" x14ac:dyDescent="0.25">
      <c r="A16" s="172"/>
      <c r="B16" s="196"/>
      <c r="C16" s="197"/>
      <c r="D16" s="161" t="str">
        <f>'TITLE PAGE'!B12</f>
        <v xml:space="preserve">Planning Scenario Name:                                                                     </v>
      </c>
      <c r="E16" s="325" t="str">
        <f>'TITLE PAGE'!D12</f>
        <v>Dry Year Annual Average</v>
      </c>
      <c r="F16" s="197"/>
      <c r="G16" s="197"/>
      <c r="H16" s="197"/>
      <c r="I16" s="197"/>
      <c r="J16" s="197"/>
      <c r="K16" s="174"/>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196"/>
      <c r="C17" s="197"/>
      <c r="D17" s="168" t="str">
        <f>'TITLE PAGE'!B13</f>
        <v xml:space="preserve">Chosen Level of Service:  </v>
      </c>
      <c r="E17" s="205" t="str">
        <f>'TITLE PAGE'!D13</f>
        <v>No more than 3 in 100 Temporary Use Bans</v>
      </c>
      <c r="F17" s="197"/>
      <c r="G17" s="197"/>
      <c r="H17" s="197"/>
      <c r="I17" s="197"/>
      <c r="J17" s="197"/>
      <c r="K17" s="174"/>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2"/>
      <c r="B18" s="196"/>
      <c r="C18" s="197"/>
      <c r="D18" s="197"/>
      <c r="E18" s="206"/>
      <c r="F18" s="197"/>
      <c r="G18" s="197"/>
      <c r="H18" s="197"/>
      <c r="I18" s="197"/>
      <c r="J18" s="197"/>
      <c r="K18" s="174"/>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196"/>
      <c r="C19" s="197"/>
      <c r="D19" s="197"/>
      <c r="E19" s="227"/>
      <c r="F19" s="197"/>
      <c r="G19" s="197"/>
      <c r="H19" s="197"/>
      <c r="I19" s="197"/>
      <c r="J19" s="197"/>
      <c r="K19" s="174"/>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196"/>
      <c r="C20" s="197"/>
      <c r="D20" s="176"/>
      <c r="E20" s="227"/>
      <c r="F20" s="197"/>
      <c r="G20" s="197"/>
      <c r="H20" s="197"/>
      <c r="I20" s="197"/>
      <c r="J20" s="197"/>
      <c r="K20" s="174"/>
      <c r="L20" s="197"/>
      <c r="M20" s="197"/>
      <c r="N20" s="197"/>
      <c r="O20" s="197"/>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196"/>
      <c r="C21" s="197"/>
      <c r="D21" s="197"/>
      <c r="E21" s="227"/>
      <c r="F21" s="197"/>
      <c r="G21" s="197"/>
      <c r="H21" s="197"/>
      <c r="I21" s="197"/>
      <c r="J21" s="197"/>
      <c r="K21" s="174"/>
      <c r="L21" s="197"/>
      <c r="M21" s="197"/>
      <c r="N21" s="197"/>
      <c r="O21" s="197"/>
      <c r="P21" s="174"/>
      <c r="Q21" s="174"/>
      <c r="R21" s="174"/>
      <c r="S21" s="174"/>
      <c r="T21" s="174"/>
      <c r="U21" s="174"/>
      <c r="V21" s="174"/>
      <c r="W21" s="174"/>
      <c r="X21" s="174"/>
      <c r="Y21" s="174"/>
      <c r="Z21" s="174"/>
      <c r="AA21" s="174"/>
      <c r="AB21" s="174"/>
      <c r="AC21" s="174"/>
      <c r="AD21" s="174"/>
      <c r="AE21" s="174"/>
      <c r="AF21" s="174"/>
      <c r="AG21" s="174"/>
      <c r="AH21" s="174"/>
      <c r="AI21" s="174"/>
      <c r="AJ21" s="174"/>
    </row>
  </sheetData>
  <sheetProtection algorithmName="SHA-512" hashValue="TtGIANH/uozIGtY/19PXlG3s4H3LNb7AdfopjMlpIOA6XVlbpsnEFdeeqyZPkzTYUgtB3EwZMfMiOXxFmfwZWg==" saltValue="Zi/tGIKHUGv0NCdNY7kmXQ==" spinCount="100000" sheet="1" objects="1" scenarios="1" selectLockedCells="1" selectUnlockedCells="1"/>
  <mergeCells count="3">
    <mergeCell ref="I1:J1"/>
    <mergeCell ref="B3:B10"/>
    <mergeCell ref="AP1:AQ1"/>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219"/>
  <sheetViews>
    <sheetView zoomScale="80" zoomScaleNormal="80" workbookViewId="0"/>
  </sheetViews>
  <sheetFormatPr defaultColWidth="8.88671875" defaultRowHeight="15" x14ac:dyDescent="0.2"/>
  <cols>
    <col min="1" max="2" width="8.77734375" style="519" customWidth="1"/>
    <col min="3" max="3" width="63.88671875" style="519" customWidth="1"/>
    <col min="4" max="4" width="8.77734375" style="519" customWidth="1"/>
    <col min="5" max="5" width="10" style="519" bestFit="1" customWidth="1"/>
    <col min="6" max="20" width="8.77734375" style="519" customWidth="1"/>
    <col min="21" max="21" width="19.109375" style="519" hidden="1" customWidth="1"/>
    <col min="22" max="23" width="8.77734375" style="519" hidden="1" customWidth="1"/>
    <col min="24" max="24" width="11.33203125" style="519" hidden="1" customWidth="1"/>
    <col min="25" max="127" width="8.77734375" style="519" hidden="1" customWidth="1"/>
    <col min="128" max="1024" width="8.77734375" style="519" customWidth="1"/>
    <col min="1025" max="16384" width="8.88671875" style="529"/>
  </cols>
  <sheetData>
    <row r="1" spans="2:128" ht="18" customHeight="1" x14ac:dyDescent="0.25">
      <c r="B1" s="520" t="s">
        <v>354</v>
      </c>
      <c r="C1" s="521"/>
      <c r="D1" s="521"/>
      <c r="E1" s="521"/>
      <c r="F1" s="521"/>
      <c r="G1" s="521"/>
      <c r="H1" s="521"/>
      <c r="I1" s="521"/>
      <c r="J1" s="521"/>
      <c r="K1" s="521"/>
      <c r="L1" s="521"/>
      <c r="M1" s="521"/>
      <c r="N1" s="521"/>
      <c r="O1" s="521"/>
      <c r="P1" s="521"/>
      <c r="Q1" s="521"/>
      <c r="R1" s="522"/>
      <c r="S1" s="522"/>
      <c r="T1" s="522"/>
      <c r="U1" s="523" t="s">
        <v>355</v>
      </c>
      <c r="V1" s="524"/>
      <c r="W1" s="525"/>
      <c r="X1" s="526"/>
      <c r="Y1" s="527">
        <v>3.5000000000000003E-2</v>
      </c>
      <c r="Z1" s="527">
        <v>3.5000000000000003E-2</v>
      </c>
      <c r="AA1" s="527">
        <v>3.5000000000000003E-2</v>
      </c>
      <c r="AB1" s="527">
        <v>3.5000000000000003E-2</v>
      </c>
      <c r="AC1" s="527">
        <v>3.5000000000000003E-2</v>
      </c>
      <c r="AD1" s="527">
        <v>3.5000000000000003E-2</v>
      </c>
      <c r="AE1" s="527">
        <v>3.5000000000000003E-2</v>
      </c>
      <c r="AF1" s="527">
        <v>3.5000000000000003E-2</v>
      </c>
      <c r="AG1" s="527">
        <v>3.5000000000000003E-2</v>
      </c>
      <c r="AH1" s="527">
        <v>3.5000000000000003E-2</v>
      </c>
      <c r="AI1" s="527">
        <v>3.5000000000000003E-2</v>
      </c>
      <c r="AJ1" s="527">
        <v>3.5000000000000003E-2</v>
      </c>
      <c r="AK1" s="527">
        <v>3.5000000000000003E-2</v>
      </c>
      <c r="AL1" s="527">
        <v>3.5000000000000003E-2</v>
      </c>
      <c r="AM1" s="527">
        <v>3.5000000000000003E-2</v>
      </c>
      <c r="AN1" s="527">
        <v>3.5000000000000003E-2</v>
      </c>
      <c r="AO1" s="527">
        <v>3.5000000000000003E-2</v>
      </c>
      <c r="AP1" s="527">
        <v>3.5000000000000003E-2</v>
      </c>
      <c r="AQ1" s="527">
        <v>3.5000000000000003E-2</v>
      </c>
      <c r="AR1" s="527">
        <v>3.5000000000000003E-2</v>
      </c>
      <c r="AS1" s="527">
        <v>3.5000000000000003E-2</v>
      </c>
      <c r="AT1" s="527">
        <v>3.5000000000000003E-2</v>
      </c>
      <c r="AU1" s="527">
        <v>3.5000000000000003E-2</v>
      </c>
      <c r="AV1" s="527">
        <v>3.5000000000000003E-2</v>
      </c>
      <c r="AW1" s="527">
        <v>3.5000000000000003E-2</v>
      </c>
      <c r="AX1" s="527">
        <v>3.5000000000000003E-2</v>
      </c>
      <c r="AY1" s="527">
        <v>3.5000000000000003E-2</v>
      </c>
      <c r="AZ1" s="527">
        <v>3.5000000000000003E-2</v>
      </c>
      <c r="BA1" s="527">
        <v>3.5000000000000003E-2</v>
      </c>
      <c r="BB1" s="527">
        <v>0.03</v>
      </c>
      <c r="BC1" s="527">
        <v>0.03</v>
      </c>
      <c r="BD1" s="527">
        <v>0.03</v>
      </c>
      <c r="BE1" s="527">
        <v>0.03</v>
      </c>
      <c r="BF1" s="527">
        <v>0.03</v>
      </c>
      <c r="BG1" s="527">
        <v>0.03</v>
      </c>
      <c r="BH1" s="527">
        <v>0.03</v>
      </c>
      <c r="BI1" s="527">
        <v>0.03</v>
      </c>
      <c r="BJ1" s="527">
        <v>0.03</v>
      </c>
      <c r="BK1" s="527">
        <v>0.03</v>
      </c>
      <c r="BL1" s="527">
        <v>0.03</v>
      </c>
      <c r="BM1" s="527">
        <v>0.03</v>
      </c>
      <c r="BN1" s="527">
        <v>0.03</v>
      </c>
      <c r="BO1" s="527">
        <v>0.03</v>
      </c>
      <c r="BP1" s="527">
        <v>0.03</v>
      </c>
      <c r="BQ1" s="527">
        <v>0.03</v>
      </c>
      <c r="BR1" s="527">
        <v>0.03</v>
      </c>
      <c r="BS1" s="527">
        <v>0.03</v>
      </c>
      <c r="BT1" s="527">
        <v>0.03</v>
      </c>
      <c r="BU1" s="527">
        <v>0.03</v>
      </c>
      <c r="BV1" s="527">
        <v>0.03</v>
      </c>
      <c r="BW1" s="527">
        <v>0.03</v>
      </c>
      <c r="BX1" s="527">
        <v>0.03</v>
      </c>
      <c r="BY1" s="527">
        <v>0.03</v>
      </c>
      <c r="BZ1" s="527">
        <v>0.03</v>
      </c>
      <c r="CA1" s="527">
        <v>0.03</v>
      </c>
      <c r="CB1" s="527">
        <v>0.03</v>
      </c>
      <c r="CC1" s="527">
        <v>0.03</v>
      </c>
      <c r="CD1" s="527">
        <v>0.03</v>
      </c>
      <c r="CE1" s="527">
        <v>0.03</v>
      </c>
      <c r="CF1" s="527">
        <v>0.03</v>
      </c>
      <c r="CG1" s="527">
        <v>0.03</v>
      </c>
      <c r="CH1" s="527">
        <v>0.03</v>
      </c>
      <c r="CI1" s="527">
        <v>0.03</v>
      </c>
      <c r="CJ1" s="527">
        <v>0.03</v>
      </c>
      <c r="CK1" s="527">
        <v>0.03</v>
      </c>
      <c r="CL1" s="527">
        <v>0.03</v>
      </c>
      <c r="CM1" s="527">
        <v>0.03</v>
      </c>
      <c r="CN1" s="527">
        <v>0.03</v>
      </c>
      <c r="CO1" s="527">
        <v>0.03</v>
      </c>
      <c r="CP1" s="527">
        <v>0.03</v>
      </c>
      <c r="CQ1" s="527">
        <v>0.03</v>
      </c>
      <c r="CR1" s="527">
        <v>0.03</v>
      </c>
      <c r="CS1" s="527">
        <v>0.03</v>
      </c>
      <c r="CT1" s="527">
        <v>0.03</v>
      </c>
      <c r="CU1" s="527">
        <v>2.5000000000000001E-2</v>
      </c>
      <c r="CV1" s="527">
        <v>2.5000000000000001E-2</v>
      </c>
      <c r="CW1" s="527">
        <v>2.5000000000000001E-2</v>
      </c>
      <c r="CX1" s="527">
        <v>2.5000000000000001E-2</v>
      </c>
      <c r="CY1" s="527">
        <v>2.5000000000000001E-2</v>
      </c>
      <c r="CZ1" s="528">
        <v>2.5000000000000001E-2</v>
      </c>
      <c r="DA1" s="528">
        <v>2.5000000000000001E-2</v>
      </c>
      <c r="DB1" s="528">
        <v>2.5000000000000001E-2</v>
      </c>
      <c r="DC1" s="528">
        <v>2.5000000000000001E-2</v>
      </c>
      <c r="DD1" s="528">
        <v>2.5000000000000001E-2</v>
      </c>
      <c r="DE1" s="528">
        <v>2.5000000000000001E-2</v>
      </c>
      <c r="DF1" s="528">
        <v>2.5000000000000001E-2</v>
      </c>
      <c r="DG1" s="528">
        <v>2.5000000000000001E-2</v>
      </c>
      <c r="DH1" s="528">
        <v>2.5000000000000001E-2</v>
      </c>
      <c r="DI1" s="528">
        <v>2.5000000000000001E-2</v>
      </c>
      <c r="DJ1" s="528">
        <v>2.5000000000000001E-2</v>
      </c>
      <c r="DK1" s="528">
        <v>2.5000000000000001E-2</v>
      </c>
      <c r="DL1" s="528">
        <v>2.5000000000000001E-2</v>
      </c>
      <c r="DM1" s="528">
        <v>2.5000000000000001E-2</v>
      </c>
      <c r="DN1" s="528">
        <v>2.5000000000000001E-2</v>
      </c>
      <c r="DO1" s="528">
        <v>2.5000000000000001E-2</v>
      </c>
      <c r="DP1" s="528">
        <v>2.5000000000000001E-2</v>
      </c>
      <c r="DQ1" s="528">
        <v>2.5000000000000001E-2</v>
      </c>
      <c r="DR1" s="528">
        <v>2.5000000000000001E-2</v>
      </c>
      <c r="DS1" s="528">
        <v>2.5000000000000001E-2</v>
      </c>
      <c r="DT1" s="528">
        <v>2.5000000000000001E-2</v>
      </c>
      <c r="DU1" s="528">
        <v>2.5000000000000001E-2</v>
      </c>
      <c r="DV1" s="528">
        <v>2.5000000000000001E-2</v>
      </c>
      <c r="DW1" s="528">
        <v>2.5000000000000001E-2</v>
      </c>
      <c r="DX1" s="522"/>
    </row>
    <row r="2" spans="2:128" ht="18" customHeight="1" x14ac:dyDescent="0.25">
      <c r="B2" s="530" t="s">
        <v>356</v>
      </c>
      <c r="C2" s="521"/>
      <c r="D2" s="521"/>
      <c r="E2" s="521"/>
      <c r="F2" s="521"/>
      <c r="G2" s="521"/>
      <c r="H2" s="521"/>
      <c r="I2" s="521"/>
      <c r="J2" s="521"/>
      <c r="K2" s="521"/>
      <c r="L2" s="521"/>
      <c r="M2" s="521"/>
      <c r="N2" s="521"/>
      <c r="O2" s="521"/>
      <c r="P2" s="521"/>
      <c r="Q2" s="521"/>
      <c r="R2" s="522"/>
      <c r="S2" s="522"/>
      <c r="T2" s="522"/>
      <c r="U2" s="523" t="s">
        <v>357</v>
      </c>
      <c r="V2" s="531">
        <v>80</v>
      </c>
      <c r="W2" s="1025"/>
      <c r="X2" s="532">
        <v>1</v>
      </c>
      <c r="Y2" s="532">
        <f t="shared" ref="Y2:CJ2" si="0">IF(Y3&gt;$V2,0,X2/(1+Y1))</f>
        <v>0.96618357487922713</v>
      </c>
      <c r="Z2" s="532">
        <f t="shared" si="0"/>
        <v>0.93351070036640305</v>
      </c>
      <c r="AA2" s="532">
        <f t="shared" si="0"/>
        <v>0.90194270566802237</v>
      </c>
      <c r="AB2" s="532">
        <f t="shared" si="0"/>
        <v>0.87144222769857238</v>
      </c>
      <c r="AC2" s="532">
        <f t="shared" si="0"/>
        <v>0.84197316685852408</v>
      </c>
      <c r="AD2" s="532">
        <f t="shared" si="0"/>
        <v>0.81350064430775282</v>
      </c>
      <c r="AE2" s="532">
        <f t="shared" si="0"/>
        <v>0.78599096068381924</v>
      </c>
      <c r="AF2" s="532">
        <f t="shared" si="0"/>
        <v>0.75941155621625056</v>
      </c>
      <c r="AG2" s="532">
        <f t="shared" si="0"/>
        <v>0.73373097218961414</v>
      </c>
      <c r="AH2" s="532">
        <f t="shared" si="0"/>
        <v>0.70891881370977217</v>
      </c>
      <c r="AI2" s="532">
        <f t="shared" si="0"/>
        <v>0.68494571372924851</v>
      </c>
      <c r="AJ2" s="532">
        <f t="shared" si="0"/>
        <v>0.66178329828912907</v>
      </c>
      <c r="AK2" s="532">
        <f t="shared" si="0"/>
        <v>0.63940415293635666</v>
      </c>
      <c r="AL2" s="532">
        <f t="shared" si="0"/>
        <v>0.61778179027667313</v>
      </c>
      <c r="AM2" s="532">
        <f t="shared" si="0"/>
        <v>0.59689061862480497</v>
      </c>
      <c r="AN2" s="532">
        <f t="shared" si="0"/>
        <v>0.57670591171478747</v>
      </c>
      <c r="AO2" s="532">
        <f t="shared" si="0"/>
        <v>0.55720377943457733</v>
      </c>
      <c r="AP2" s="532">
        <f t="shared" si="0"/>
        <v>0.53836113955031628</v>
      </c>
      <c r="AQ2" s="532">
        <f t="shared" si="0"/>
        <v>0.520155690386779</v>
      </c>
      <c r="AR2" s="532">
        <f t="shared" si="0"/>
        <v>0.50256588443167061</v>
      </c>
      <c r="AS2" s="532">
        <f t="shared" si="0"/>
        <v>0.48557090283253201</v>
      </c>
      <c r="AT2" s="532">
        <f t="shared" si="0"/>
        <v>0.46915063075606961</v>
      </c>
      <c r="AU2" s="532">
        <f t="shared" si="0"/>
        <v>0.45328563358074364</v>
      </c>
      <c r="AV2" s="532">
        <f t="shared" si="0"/>
        <v>0.43795713389443836</v>
      </c>
      <c r="AW2" s="532">
        <f t="shared" si="0"/>
        <v>0.42314698926998878</v>
      </c>
      <c r="AX2" s="532">
        <f t="shared" si="0"/>
        <v>0.40883767079225974</v>
      </c>
      <c r="AY2" s="532">
        <f t="shared" si="0"/>
        <v>0.39501224231136212</v>
      </c>
      <c r="AZ2" s="532">
        <f t="shared" si="0"/>
        <v>0.38165434039745133</v>
      </c>
      <c r="BA2" s="532">
        <f t="shared" si="0"/>
        <v>0.36874815497338298</v>
      </c>
      <c r="BB2" s="532">
        <f t="shared" si="0"/>
        <v>0.35800791744988636</v>
      </c>
      <c r="BC2" s="532">
        <f t="shared" si="0"/>
        <v>0.34758050237853044</v>
      </c>
      <c r="BD2" s="532">
        <f t="shared" si="0"/>
        <v>0.33745679842575771</v>
      </c>
      <c r="BE2" s="532">
        <f t="shared" si="0"/>
        <v>0.32762795963665797</v>
      </c>
      <c r="BF2" s="532">
        <f t="shared" si="0"/>
        <v>0.31808539770549316</v>
      </c>
      <c r="BG2" s="532">
        <f t="shared" si="0"/>
        <v>0.30882077447135259</v>
      </c>
      <c r="BH2" s="532">
        <f t="shared" si="0"/>
        <v>0.29982599463238113</v>
      </c>
      <c r="BI2" s="532">
        <f t="shared" si="0"/>
        <v>0.29109319867221467</v>
      </c>
      <c r="BJ2" s="532">
        <f t="shared" si="0"/>
        <v>0.2826147559924414</v>
      </c>
      <c r="BK2" s="532">
        <f t="shared" si="0"/>
        <v>0.27438325824508875</v>
      </c>
      <c r="BL2" s="532">
        <f t="shared" si="0"/>
        <v>0.26639151285930945</v>
      </c>
      <c r="BM2" s="532">
        <f t="shared" si="0"/>
        <v>0.25863253675661113</v>
      </c>
      <c r="BN2" s="532">
        <f t="shared" si="0"/>
        <v>0.25109955024913699</v>
      </c>
      <c r="BO2" s="532">
        <f t="shared" si="0"/>
        <v>0.24378597111566697</v>
      </c>
      <c r="BP2" s="532">
        <f t="shared" si="0"/>
        <v>0.23668540885016209</v>
      </c>
      <c r="BQ2" s="532">
        <f t="shared" si="0"/>
        <v>0.22979165907782728</v>
      </c>
      <c r="BR2" s="532">
        <f t="shared" si="0"/>
        <v>0.22309869813381289</v>
      </c>
      <c r="BS2" s="532">
        <f t="shared" si="0"/>
        <v>0.21660067779981834</v>
      </c>
      <c r="BT2" s="532">
        <f t="shared" si="0"/>
        <v>0.21029192019399839</v>
      </c>
      <c r="BU2" s="532">
        <f t="shared" si="0"/>
        <v>0.20416691280970717</v>
      </c>
      <c r="BV2" s="532">
        <f t="shared" si="0"/>
        <v>0.19822030369874483</v>
      </c>
      <c r="BW2" s="532">
        <f t="shared" si="0"/>
        <v>0.19244689679489788</v>
      </c>
      <c r="BX2" s="532">
        <f t="shared" si="0"/>
        <v>0.18684164737368725</v>
      </c>
      <c r="BY2" s="532">
        <f t="shared" si="0"/>
        <v>0.18139965764435656</v>
      </c>
      <c r="BZ2" s="532">
        <f t="shared" si="0"/>
        <v>0.17611617247024908</v>
      </c>
      <c r="CA2" s="532">
        <f t="shared" si="0"/>
        <v>0.17098657521383406</v>
      </c>
      <c r="CB2" s="532">
        <f t="shared" si="0"/>
        <v>0.1660063837027515</v>
      </c>
      <c r="CC2" s="532">
        <f t="shared" si="0"/>
        <v>0.16117124631335097</v>
      </c>
      <c r="CD2" s="532">
        <f t="shared" si="0"/>
        <v>0.15647693816830191</v>
      </c>
      <c r="CE2" s="532">
        <f t="shared" si="0"/>
        <v>0.1519193574449533</v>
      </c>
      <c r="CF2" s="532">
        <f t="shared" si="0"/>
        <v>0.1474945217912168</v>
      </c>
      <c r="CG2" s="532">
        <f t="shared" si="0"/>
        <v>0.14319856484584156</v>
      </c>
      <c r="CH2" s="532">
        <f t="shared" si="0"/>
        <v>0.13902773286004036</v>
      </c>
      <c r="CI2" s="532">
        <f t="shared" si="0"/>
        <v>0.13497838141751492</v>
      </c>
      <c r="CJ2" s="532">
        <f t="shared" si="0"/>
        <v>0.13104697225001449</v>
      </c>
      <c r="CK2" s="532">
        <f t="shared" ref="CK2:CY2" si="1">IF(CK3&gt;$V2,0,CJ2/(1+CK1))</f>
        <v>0.12723007014564514</v>
      </c>
      <c r="CL2" s="532">
        <f t="shared" si="1"/>
        <v>0.12352433994722828</v>
      </c>
      <c r="CM2" s="532">
        <f t="shared" si="1"/>
        <v>0.11992654363808571</v>
      </c>
      <c r="CN2" s="532">
        <f t="shared" si="1"/>
        <v>0.11643353751270456</v>
      </c>
      <c r="CO2" s="532">
        <f t="shared" si="1"/>
        <v>0.11304226942981026</v>
      </c>
      <c r="CP2" s="532">
        <f t="shared" si="1"/>
        <v>0.10974977614544684</v>
      </c>
      <c r="CQ2" s="532">
        <f t="shared" si="1"/>
        <v>0.10655318072373479</v>
      </c>
      <c r="CR2" s="532">
        <f t="shared" si="1"/>
        <v>0.10344969002304348</v>
      </c>
      <c r="CS2" s="532">
        <f t="shared" si="1"/>
        <v>0.10043659225538201</v>
      </c>
      <c r="CT2" s="532">
        <f t="shared" si="1"/>
        <v>9.7511254616875737E-2</v>
      </c>
      <c r="CU2" s="532">
        <f t="shared" si="1"/>
        <v>9.5132931333537313E-2</v>
      </c>
      <c r="CV2" s="532">
        <f t="shared" si="1"/>
        <v>9.2812615935158368E-2</v>
      </c>
      <c r="CW2" s="532">
        <f t="shared" si="1"/>
        <v>9.0548893595276458E-2</v>
      </c>
      <c r="CX2" s="532">
        <f t="shared" si="1"/>
        <v>8.834038399539168E-2</v>
      </c>
      <c r="CY2" s="532">
        <f t="shared" si="1"/>
        <v>8.6185740483308959E-2</v>
      </c>
      <c r="CZ2" s="533" t="s">
        <v>358</v>
      </c>
      <c r="DA2" s="522"/>
      <c r="DB2" s="522"/>
      <c r="DC2" s="522"/>
      <c r="DD2" s="522"/>
      <c r="DE2" s="522"/>
      <c r="DF2" s="522"/>
      <c r="DG2" s="522"/>
      <c r="DH2" s="522"/>
      <c r="DI2" s="522"/>
      <c r="DJ2" s="522"/>
      <c r="DK2" s="522"/>
      <c r="DL2" s="522"/>
      <c r="DM2" s="522"/>
      <c r="DN2" s="522"/>
      <c r="DO2" s="522"/>
      <c r="DP2" s="522"/>
      <c r="DQ2" s="522"/>
      <c r="DR2" s="522"/>
      <c r="DS2" s="522"/>
      <c r="DT2" s="522"/>
      <c r="DU2" s="522"/>
      <c r="DV2" s="522"/>
      <c r="DW2" s="522"/>
      <c r="DX2" s="522"/>
    </row>
    <row r="3" spans="2:128" x14ac:dyDescent="0.2">
      <c r="B3" s="534"/>
      <c r="C3" s="535"/>
      <c r="D3" s="536"/>
      <c r="E3" s="536"/>
      <c r="F3" s="536"/>
      <c r="G3" s="536"/>
      <c r="H3" s="537"/>
      <c r="I3" s="536"/>
      <c r="J3" s="536"/>
      <c r="K3" s="536"/>
      <c r="L3" s="537"/>
      <c r="M3" s="537"/>
      <c r="N3" s="537"/>
      <c r="O3" s="537"/>
      <c r="P3" s="537"/>
      <c r="Q3" s="537"/>
      <c r="R3" s="537"/>
      <c r="S3" s="538"/>
      <c r="T3" s="538"/>
      <c r="U3" s="537"/>
      <c r="V3" s="539"/>
      <c r="W3" s="1025"/>
      <c r="X3" s="540">
        <v>1</v>
      </c>
      <c r="Y3" s="540">
        <f t="shared" ref="Y3:CJ3" si="2">X3+1</f>
        <v>2</v>
      </c>
      <c r="Z3" s="540">
        <f t="shared" si="2"/>
        <v>3</v>
      </c>
      <c r="AA3" s="540">
        <f t="shared" si="2"/>
        <v>4</v>
      </c>
      <c r="AB3" s="540">
        <f t="shared" si="2"/>
        <v>5</v>
      </c>
      <c r="AC3" s="540">
        <f t="shared" si="2"/>
        <v>6</v>
      </c>
      <c r="AD3" s="540">
        <f t="shared" si="2"/>
        <v>7</v>
      </c>
      <c r="AE3" s="540">
        <f t="shared" si="2"/>
        <v>8</v>
      </c>
      <c r="AF3" s="540">
        <f t="shared" si="2"/>
        <v>9</v>
      </c>
      <c r="AG3" s="540">
        <f t="shared" si="2"/>
        <v>10</v>
      </c>
      <c r="AH3" s="540">
        <f t="shared" si="2"/>
        <v>11</v>
      </c>
      <c r="AI3" s="540">
        <f t="shared" si="2"/>
        <v>12</v>
      </c>
      <c r="AJ3" s="540">
        <f t="shared" si="2"/>
        <v>13</v>
      </c>
      <c r="AK3" s="540">
        <f t="shared" si="2"/>
        <v>14</v>
      </c>
      <c r="AL3" s="540">
        <f t="shared" si="2"/>
        <v>15</v>
      </c>
      <c r="AM3" s="540">
        <f t="shared" si="2"/>
        <v>16</v>
      </c>
      <c r="AN3" s="540">
        <f t="shared" si="2"/>
        <v>17</v>
      </c>
      <c r="AO3" s="540">
        <f t="shared" si="2"/>
        <v>18</v>
      </c>
      <c r="AP3" s="540">
        <f t="shared" si="2"/>
        <v>19</v>
      </c>
      <c r="AQ3" s="540">
        <f t="shared" si="2"/>
        <v>20</v>
      </c>
      <c r="AR3" s="540">
        <f t="shared" si="2"/>
        <v>21</v>
      </c>
      <c r="AS3" s="540">
        <f t="shared" si="2"/>
        <v>22</v>
      </c>
      <c r="AT3" s="540">
        <f t="shared" si="2"/>
        <v>23</v>
      </c>
      <c r="AU3" s="540">
        <f t="shared" si="2"/>
        <v>24</v>
      </c>
      <c r="AV3" s="540">
        <f t="shared" si="2"/>
        <v>25</v>
      </c>
      <c r="AW3" s="540">
        <f t="shared" si="2"/>
        <v>26</v>
      </c>
      <c r="AX3" s="540">
        <f t="shared" si="2"/>
        <v>27</v>
      </c>
      <c r="AY3" s="540">
        <f t="shared" si="2"/>
        <v>28</v>
      </c>
      <c r="AZ3" s="540">
        <f t="shared" si="2"/>
        <v>29</v>
      </c>
      <c r="BA3" s="540">
        <f t="shared" si="2"/>
        <v>30</v>
      </c>
      <c r="BB3" s="540">
        <f t="shared" si="2"/>
        <v>31</v>
      </c>
      <c r="BC3" s="540">
        <f t="shared" si="2"/>
        <v>32</v>
      </c>
      <c r="BD3" s="540">
        <f t="shared" si="2"/>
        <v>33</v>
      </c>
      <c r="BE3" s="540">
        <f t="shared" si="2"/>
        <v>34</v>
      </c>
      <c r="BF3" s="540">
        <f t="shared" si="2"/>
        <v>35</v>
      </c>
      <c r="BG3" s="540">
        <f t="shared" si="2"/>
        <v>36</v>
      </c>
      <c r="BH3" s="540">
        <f t="shared" si="2"/>
        <v>37</v>
      </c>
      <c r="BI3" s="540">
        <f t="shared" si="2"/>
        <v>38</v>
      </c>
      <c r="BJ3" s="540">
        <f t="shared" si="2"/>
        <v>39</v>
      </c>
      <c r="BK3" s="540">
        <f t="shared" si="2"/>
        <v>40</v>
      </c>
      <c r="BL3" s="540">
        <f t="shared" si="2"/>
        <v>41</v>
      </c>
      <c r="BM3" s="540">
        <f t="shared" si="2"/>
        <v>42</v>
      </c>
      <c r="BN3" s="540">
        <f t="shared" si="2"/>
        <v>43</v>
      </c>
      <c r="BO3" s="540">
        <f t="shared" si="2"/>
        <v>44</v>
      </c>
      <c r="BP3" s="540">
        <f t="shared" si="2"/>
        <v>45</v>
      </c>
      <c r="BQ3" s="540">
        <f t="shared" si="2"/>
        <v>46</v>
      </c>
      <c r="BR3" s="540">
        <f t="shared" si="2"/>
        <v>47</v>
      </c>
      <c r="BS3" s="540">
        <f t="shared" si="2"/>
        <v>48</v>
      </c>
      <c r="BT3" s="540">
        <f t="shared" si="2"/>
        <v>49</v>
      </c>
      <c r="BU3" s="540">
        <f t="shared" si="2"/>
        <v>50</v>
      </c>
      <c r="BV3" s="540">
        <f t="shared" si="2"/>
        <v>51</v>
      </c>
      <c r="BW3" s="540">
        <f t="shared" si="2"/>
        <v>52</v>
      </c>
      <c r="BX3" s="540">
        <f t="shared" si="2"/>
        <v>53</v>
      </c>
      <c r="BY3" s="540">
        <f t="shared" si="2"/>
        <v>54</v>
      </c>
      <c r="BZ3" s="540">
        <f t="shared" si="2"/>
        <v>55</v>
      </c>
      <c r="CA3" s="540">
        <f t="shared" si="2"/>
        <v>56</v>
      </c>
      <c r="CB3" s="540">
        <f t="shared" si="2"/>
        <v>57</v>
      </c>
      <c r="CC3" s="540">
        <f t="shared" si="2"/>
        <v>58</v>
      </c>
      <c r="CD3" s="540">
        <f t="shared" si="2"/>
        <v>59</v>
      </c>
      <c r="CE3" s="540">
        <f t="shared" si="2"/>
        <v>60</v>
      </c>
      <c r="CF3" s="540">
        <f t="shared" si="2"/>
        <v>61</v>
      </c>
      <c r="CG3" s="540">
        <f t="shared" si="2"/>
        <v>62</v>
      </c>
      <c r="CH3" s="540">
        <f t="shared" si="2"/>
        <v>63</v>
      </c>
      <c r="CI3" s="540">
        <f t="shared" si="2"/>
        <v>64</v>
      </c>
      <c r="CJ3" s="540">
        <f t="shared" si="2"/>
        <v>65</v>
      </c>
      <c r="CK3" s="540">
        <f t="shared" ref="CK3:DW3" si="3">CJ3+1</f>
        <v>66</v>
      </c>
      <c r="CL3" s="540">
        <f t="shared" si="3"/>
        <v>67</v>
      </c>
      <c r="CM3" s="540">
        <f t="shared" si="3"/>
        <v>68</v>
      </c>
      <c r="CN3" s="540">
        <f t="shared" si="3"/>
        <v>69</v>
      </c>
      <c r="CO3" s="540">
        <f t="shared" si="3"/>
        <v>70</v>
      </c>
      <c r="CP3" s="540">
        <f t="shared" si="3"/>
        <v>71</v>
      </c>
      <c r="CQ3" s="540">
        <f t="shared" si="3"/>
        <v>72</v>
      </c>
      <c r="CR3" s="540">
        <f t="shared" si="3"/>
        <v>73</v>
      </c>
      <c r="CS3" s="540">
        <f t="shared" si="3"/>
        <v>74</v>
      </c>
      <c r="CT3" s="540">
        <f t="shared" si="3"/>
        <v>75</v>
      </c>
      <c r="CU3" s="540">
        <f t="shared" si="3"/>
        <v>76</v>
      </c>
      <c r="CV3" s="540">
        <f t="shared" si="3"/>
        <v>77</v>
      </c>
      <c r="CW3" s="540">
        <f t="shared" si="3"/>
        <v>78</v>
      </c>
      <c r="CX3" s="540">
        <f t="shared" si="3"/>
        <v>79</v>
      </c>
      <c r="CY3" s="540">
        <f t="shared" si="3"/>
        <v>80</v>
      </c>
      <c r="CZ3" s="541">
        <f t="shared" si="3"/>
        <v>81</v>
      </c>
      <c r="DA3" s="541">
        <f t="shared" si="3"/>
        <v>82</v>
      </c>
      <c r="DB3" s="541">
        <f t="shared" si="3"/>
        <v>83</v>
      </c>
      <c r="DC3" s="541">
        <f t="shared" si="3"/>
        <v>84</v>
      </c>
      <c r="DD3" s="541">
        <f t="shared" si="3"/>
        <v>85</v>
      </c>
      <c r="DE3" s="541">
        <f t="shared" si="3"/>
        <v>86</v>
      </c>
      <c r="DF3" s="541">
        <f t="shared" si="3"/>
        <v>87</v>
      </c>
      <c r="DG3" s="541">
        <f t="shared" si="3"/>
        <v>88</v>
      </c>
      <c r="DH3" s="541">
        <f t="shared" si="3"/>
        <v>89</v>
      </c>
      <c r="DI3" s="541">
        <f t="shared" si="3"/>
        <v>90</v>
      </c>
      <c r="DJ3" s="541">
        <f t="shared" si="3"/>
        <v>91</v>
      </c>
      <c r="DK3" s="541">
        <f t="shared" si="3"/>
        <v>92</v>
      </c>
      <c r="DL3" s="541">
        <f t="shared" si="3"/>
        <v>93</v>
      </c>
      <c r="DM3" s="541">
        <f t="shared" si="3"/>
        <v>94</v>
      </c>
      <c r="DN3" s="541">
        <f t="shared" si="3"/>
        <v>95</v>
      </c>
      <c r="DO3" s="541">
        <f t="shared" si="3"/>
        <v>96</v>
      </c>
      <c r="DP3" s="541">
        <f t="shared" si="3"/>
        <v>97</v>
      </c>
      <c r="DQ3" s="541">
        <f t="shared" si="3"/>
        <v>98</v>
      </c>
      <c r="DR3" s="541">
        <f t="shared" si="3"/>
        <v>99</v>
      </c>
      <c r="DS3" s="541">
        <f t="shared" si="3"/>
        <v>100</v>
      </c>
      <c r="DT3" s="541">
        <f t="shared" si="3"/>
        <v>101</v>
      </c>
      <c r="DU3" s="541">
        <f t="shared" si="3"/>
        <v>102</v>
      </c>
      <c r="DV3" s="541">
        <f t="shared" si="3"/>
        <v>103</v>
      </c>
      <c r="DW3" s="541">
        <f t="shared" si="3"/>
        <v>104</v>
      </c>
      <c r="DX3" s="522"/>
    </row>
    <row r="4" spans="2:128" s="542" customFormat="1" ht="51" x14ac:dyDescent="0.2">
      <c r="B4" s="543" t="s">
        <v>112</v>
      </c>
      <c r="C4" s="544" t="s">
        <v>359</v>
      </c>
      <c r="D4" s="545" t="s">
        <v>360</v>
      </c>
      <c r="E4" s="543" t="s">
        <v>361</v>
      </c>
      <c r="F4" s="546" t="s">
        <v>362</v>
      </c>
      <c r="G4" s="546" t="s">
        <v>363</v>
      </c>
      <c r="H4" s="546" t="s">
        <v>364</v>
      </c>
      <c r="I4" s="546" t="s">
        <v>365</v>
      </c>
      <c r="J4" s="546" t="s">
        <v>366</v>
      </c>
      <c r="K4" s="546" t="s">
        <v>367</v>
      </c>
      <c r="L4" s="547" t="s">
        <v>368</v>
      </c>
      <c r="M4" s="547" t="s">
        <v>369</v>
      </c>
      <c r="N4" s="547" t="s">
        <v>370</v>
      </c>
      <c r="O4" s="547" t="s">
        <v>371</v>
      </c>
      <c r="P4" s="547" t="s">
        <v>372</v>
      </c>
      <c r="Q4" s="547" t="s">
        <v>373</v>
      </c>
      <c r="R4" s="547" t="s">
        <v>374</v>
      </c>
      <c r="S4" s="548" t="s">
        <v>375</v>
      </c>
      <c r="T4" s="549" t="s">
        <v>376</v>
      </c>
      <c r="U4" s="547" t="s">
        <v>377</v>
      </c>
      <c r="V4" s="550" t="s">
        <v>113</v>
      </c>
      <c r="W4" s="551" t="s">
        <v>140</v>
      </c>
      <c r="X4" s="552" t="s">
        <v>378</v>
      </c>
      <c r="Y4" s="552" t="s">
        <v>379</v>
      </c>
      <c r="Z4" s="552" t="s">
        <v>380</v>
      </c>
      <c r="AA4" s="552" t="s">
        <v>381</v>
      </c>
      <c r="AB4" s="552" t="s">
        <v>382</v>
      </c>
      <c r="AC4" s="552" t="s">
        <v>383</v>
      </c>
      <c r="AD4" s="552" t="s">
        <v>384</v>
      </c>
      <c r="AE4" s="552" t="s">
        <v>385</v>
      </c>
      <c r="AF4" s="552" t="s">
        <v>386</v>
      </c>
      <c r="AG4" s="552" t="s">
        <v>387</v>
      </c>
      <c r="AH4" s="552" t="s">
        <v>388</v>
      </c>
      <c r="AI4" s="552" t="s">
        <v>389</v>
      </c>
      <c r="AJ4" s="552" t="s">
        <v>390</v>
      </c>
      <c r="AK4" s="552" t="s">
        <v>391</v>
      </c>
      <c r="AL4" s="552" t="s">
        <v>392</v>
      </c>
      <c r="AM4" s="552" t="s">
        <v>393</v>
      </c>
      <c r="AN4" s="552" t="s">
        <v>394</v>
      </c>
      <c r="AO4" s="552" t="s">
        <v>395</v>
      </c>
      <c r="AP4" s="552" t="s">
        <v>396</v>
      </c>
      <c r="AQ4" s="552" t="s">
        <v>397</v>
      </c>
      <c r="AR4" s="552" t="s">
        <v>398</v>
      </c>
      <c r="AS4" s="552" t="s">
        <v>399</v>
      </c>
      <c r="AT4" s="552" t="s">
        <v>400</v>
      </c>
      <c r="AU4" s="552" t="s">
        <v>401</v>
      </c>
      <c r="AV4" s="552" t="s">
        <v>402</v>
      </c>
      <c r="AW4" s="552" t="s">
        <v>403</v>
      </c>
      <c r="AX4" s="552" t="s">
        <v>404</v>
      </c>
      <c r="AY4" s="552" t="s">
        <v>405</v>
      </c>
      <c r="AZ4" s="552" t="s">
        <v>406</v>
      </c>
      <c r="BA4" s="552" t="s">
        <v>407</v>
      </c>
      <c r="BB4" s="552" t="s">
        <v>408</v>
      </c>
      <c r="BC4" s="552" t="s">
        <v>409</v>
      </c>
      <c r="BD4" s="552" t="s">
        <v>410</v>
      </c>
      <c r="BE4" s="552" t="s">
        <v>411</v>
      </c>
      <c r="BF4" s="552" t="s">
        <v>412</v>
      </c>
      <c r="BG4" s="552" t="s">
        <v>413</v>
      </c>
      <c r="BH4" s="552" t="s">
        <v>414</v>
      </c>
      <c r="BI4" s="552" t="s">
        <v>415</v>
      </c>
      <c r="BJ4" s="552" t="s">
        <v>416</v>
      </c>
      <c r="BK4" s="552" t="s">
        <v>417</v>
      </c>
      <c r="BL4" s="552" t="s">
        <v>418</v>
      </c>
      <c r="BM4" s="552" t="s">
        <v>419</v>
      </c>
      <c r="BN4" s="552" t="s">
        <v>420</v>
      </c>
      <c r="BO4" s="552" t="s">
        <v>421</v>
      </c>
      <c r="BP4" s="552" t="s">
        <v>422</v>
      </c>
      <c r="BQ4" s="552" t="s">
        <v>423</v>
      </c>
      <c r="BR4" s="552" t="s">
        <v>424</v>
      </c>
      <c r="BS4" s="552" t="s">
        <v>425</v>
      </c>
      <c r="BT4" s="552" t="s">
        <v>426</v>
      </c>
      <c r="BU4" s="552" t="s">
        <v>427</v>
      </c>
      <c r="BV4" s="552" t="s">
        <v>428</v>
      </c>
      <c r="BW4" s="552" t="s">
        <v>429</v>
      </c>
      <c r="BX4" s="552" t="s">
        <v>430</v>
      </c>
      <c r="BY4" s="552" t="s">
        <v>431</v>
      </c>
      <c r="BZ4" s="552" t="s">
        <v>432</v>
      </c>
      <c r="CA4" s="552" t="s">
        <v>433</v>
      </c>
      <c r="CB4" s="552" t="s">
        <v>434</v>
      </c>
      <c r="CC4" s="552" t="s">
        <v>435</v>
      </c>
      <c r="CD4" s="552" t="s">
        <v>436</v>
      </c>
      <c r="CE4" s="553" t="s">
        <v>437</v>
      </c>
      <c r="CF4" s="552" t="s">
        <v>438</v>
      </c>
      <c r="CG4" s="552" t="s">
        <v>439</v>
      </c>
      <c r="CH4" s="552" t="s">
        <v>440</v>
      </c>
      <c r="CI4" s="552" t="s">
        <v>441</v>
      </c>
      <c r="CJ4" s="552" t="s">
        <v>442</v>
      </c>
      <c r="CK4" s="552" t="s">
        <v>443</v>
      </c>
      <c r="CL4" s="552" t="s">
        <v>444</v>
      </c>
      <c r="CM4" s="552" t="s">
        <v>445</v>
      </c>
      <c r="CN4" s="552" t="s">
        <v>446</v>
      </c>
      <c r="CO4" s="552" t="s">
        <v>447</v>
      </c>
      <c r="CP4" s="552" t="s">
        <v>448</v>
      </c>
      <c r="CQ4" s="552" t="s">
        <v>449</v>
      </c>
      <c r="CR4" s="552" t="s">
        <v>450</v>
      </c>
      <c r="CS4" s="552" t="s">
        <v>451</v>
      </c>
      <c r="CT4" s="552" t="s">
        <v>452</v>
      </c>
      <c r="CU4" s="552" t="s">
        <v>453</v>
      </c>
      <c r="CV4" s="552" t="s">
        <v>454</v>
      </c>
      <c r="CW4" s="552" t="s">
        <v>455</v>
      </c>
      <c r="CX4" s="552" t="s">
        <v>456</v>
      </c>
      <c r="CY4" s="552" t="s">
        <v>457</v>
      </c>
      <c r="CZ4" s="554" t="s">
        <v>458</v>
      </c>
      <c r="DA4" s="554" t="s">
        <v>459</v>
      </c>
      <c r="DB4" s="554" t="s">
        <v>460</v>
      </c>
      <c r="DC4" s="554" t="s">
        <v>461</v>
      </c>
      <c r="DD4" s="554" t="s">
        <v>462</v>
      </c>
      <c r="DE4" s="554" t="s">
        <v>463</v>
      </c>
      <c r="DF4" s="554" t="s">
        <v>464</v>
      </c>
      <c r="DG4" s="554" t="s">
        <v>465</v>
      </c>
      <c r="DH4" s="554" t="s">
        <v>466</v>
      </c>
      <c r="DI4" s="554" t="s">
        <v>467</v>
      </c>
      <c r="DJ4" s="554" t="s">
        <v>468</v>
      </c>
      <c r="DK4" s="554" t="s">
        <v>469</v>
      </c>
      <c r="DL4" s="554" t="s">
        <v>470</v>
      </c>
      <c r="DM4" s="554" t="s">
        <v>471</v>
      </c>
      <c r="DN4" s="554" t="s">
        <v>472</v>
      </c>
      <c r="DO4" s="554" t="s">
        <v>473</v>
      </c>
      <c r="DP4" s="554" t="s">
        <v>474</v>
      </c>
      <c r="DQ4" s="554" t="s">
        <v>475</v>
      </c>
      <c r="DR4" s="554" t="s">
        <v>476</v>
      </c>
      <c r="DS4" s="554" t="s">
        <v>477</v>
      </c>
      <c r="DT4" s="554" t="s">
        <v>478</v>
      </c>
      <c r="DU4" s="554" t="s">
        <v>479</v>
      </c>
      <c r="DV4" s="554" t="s">
        <v>480</v>
      </c>
      <c r="DW4" s="555" t="s">
        <v>481</v>
      </c>
      <c r="DX4" s="556"/>
    </row>
    <row r="5" spans="2:128" x14ac:dyDescent="0.2">
      <c r="B5" s="557" t="s">
        <v>482</v>
      </c>
      <c r="C5" s="558" t="s">
        <v>483</v>
      </c>
      <c r="D5" s="559"/>
      <c r="E5" s="560"/>
      <c r="F5" s="561"/>
      <c r="G5" s="561"/>
      <c r="H5" s="561"/>
      <c r="I5" s="561"/>
      <c r="J5" s="561"/>
      <c r="K5" s="561"/>
      <c r="L5" s="561"/>
      <c r="M5" s="561"/>
      <c r="N5" s="561"/>
      <c r="O5" s="561"/>
      <c r="P5" s="561"/>
      <c r="Q5" s="561"/>
      <c r="R5" s="562"/>
      <c r="S5" s="563"/>
      <c r="T5" s="564"/>
      <c r="U5" s="565"/>
      <c r="V5" s="560"/>
      <c r="W5" s="560"/>
      <c r="X5" s="566"/>
      <c r="Y5" s="566"/>
      <c r="Z5" s="566"/>
      <c r="AA5" s="566"/>
      <c r="AB5" s="566"/>
      <c r="AC5" s="567"/>
      <c r="AD5" s="567"/>
      <c r="AE5" s="567"/>
      <c r="AF5" s="567"/>
      <c r="AG5" s="567"/>
      <c r="AH5" s="567"/>
      <c r="AI5" s="567"/>
      <c r="AJ5" s="567"/>
      <c r="AK5" s="568"/>
      <c r="AL5" s="568"/>
      <c r="AM5" s="568"/>
      <c r="AN5" s="568"/>
      <c r="AO5" s="568"/>
      <c r="AP5" s="568"/>
      <c r="AQ5" s="568"/>
      <c r="AR5" s="568"/>
      <c r="AS5" s="568"/>
      <c r="AT5" s="568"/>
      <c r="AU5" s="568"/>
      <c r="AV5" s="568"/>
      <c r="AW5" s="568"/>
      <c r="AX5" s="568"/>
      <c r="AY5" s="568"/>
      <c r="AZ5" s="568"/>
      <c r="BA5" s="568"/>
      <c r="BB5" s="568"/>
      <c r="BC5" s="568"/>
      <c r="BD5" s="568"/>
      <c r="BE5" s="568"/>
      <c r="BF5" s="568"/>
      <c r="BG5" s="568"/>
      <c r="BH5" s="568"/>
      <c r="BI5" s="568"/>
      <c r="BJ5" s="568"/>
      <c r="BK5" s="568"/>
      <c r="BL5" s="568"/>
      <c r="BM5" s="568"/>
      <c r="BN5" s="568"/>
      <c r="BO5" s="568"/>
      <c r="BP5" s="568"/>
      <c r="BQ5" s="568"/>
      <c r="BR5" s="568"/>
      <c r="BS5" s="568"/>
      <c r="BT5" s="568"/>
      <c r="BU5" s="568"/>
      <c r="BV5" s="568"/>
      <c r="BW5" s="568"/>
      <c r="BX5" s="568"/>
      <c r="BY5" s="568"/>
      <c r="BZ5" s="568"/>
      <c r="CA5" s="568"/>
      <c r="CB5" s="568"/>
      <c r="CC5" s="568"/>
      <c r="CD5" s="568"/>
      <c r="CE5" s="568"/>
      <c r="CF5" s="568"/>
      <c r="CG5" s="568"/>
      <c r="CH5" s="569"/>
      <c r="CI5" s="568"/>
      <c r="CJ5" s="568"/>
      <c r="CK5" s="568"/>
      <c r="CL5" s="568"/>
      <c r="CM5" s="568"/>
      <c r="CN5" s="568"/>
      <c r="CO5" s="568"/>
      <c r="CP5" s="568"/>
      <c r="CQ5" s="568"/>
      <c r="CR5" s="568"/>
      <c r="CS5" s="568"/>
      <c r="CT5" s="568"/>
      <c r="CU5" s="568"/>
      <c r="CV5" s="568"/>
      <c r="CW5" s="568"/>
      <c r="CX5" s="568"/>
      <c r="CY5" s="570"/>
      <c r="CZ5" s="571"/>
      <c r="DA5" s="572"/>
      <c r="DB5" s="572"/>
      <c r="DC5" s="572"/>
      <c r="DD5" s="572"/>
      <c r="DE5" s="572"/>
      <c r="DF5" s="572"/>
      <c r="DG5" s="572"/>
      <c r="DH5" s="572"/>
      <c r="DI5" s="572"/>
      <c r="DJ5" s="572"/>
      <c r="DK5" s="572"/>
      <c r="DL5" s="572"/>
      <c r="DM5" s="572"/>
      <c r="DN5" s="572"/>
      <c r="DO5" s="572"/>
      <c r="DP5" s="572"/>
      <c r="DQ5" s="572"/>
      <c r="DR5" s="572"/>
      <c r="DS5" s="572"/>
      <c r="DT5" s="572"/>
      <c r="DU5" s="572"/>
      <c r="DV5" s="572"/>
      <c r="DW5" s="573"/>
      <c r="DX5" s="572"/>
    </row>
    <row r="6" spans="2:128" ht="25.5" x14ac:dyDescent="0.2">
      <c r="B6" s="574" t="s">
        <v>484</v>
      </c>
      <c r="C6" s="575" t="s">
        <v>485</v>
      </c>
      <c r="D6" s="576"/>
      <c r="E6" s="566"/>
      <c r="F6" s="577"/>
      <c r="G6" s="577"/>
      <c r="H6" s="578"/>
      <c r="I6" s="578"/>
      <c r="J6" s="578"/>
      <c r="K6" s="578"/>
      <c r="L6" s="578"/>
      <c r="M6" s="578"/>
      <c r="N6" s="578"/>
      <c r="O6" s="578"/>
      <c r="P6" s="578"/>
      <c r="Q6" s="578"/>
      <c r="R6" s="579"/>
      <c r="S6" s="563"/>
      <c r="T6" s="564"/>
      <c r="U6" s="580" t="s">
        <v>486</v>
      </c>
      <c r="V6" s="566"/>
      <c r="W6" s="566"/>
      <c r="X6" s="566">
        <f t="shared" ref="X6:BC6" si="4">SUMIF($C:$C,"58.1x",X:X)</f>
        <v>0</v>
      </c>
      <c r="Y6" s="566">
        <f t="shared" si="4"/>
        <v>0</v>
      </c>
      <c r="Z6" s="566">
        <f t="shared" si="4"/>
        <v>0</v>
      </c>
      <c r="AA6" s="566">
        <f t="shared" si="4"/>
        <v>0</v>
      </c>
      <c r="AB6" s="566">
        <f t="shared" si="4"/>
        <v>0</v>
      </c>
      <c r="AC6" s="566">
        <f t="shared" si="4"/>
        <v>0</v>
      </c>
      <c r="AD6" s="566">
        <f t="shared" si="4"/>
        <v>0</v>
      </c>
      <c r="AE6" s="566">
        <f t="shared" si="4"/>
        <v>0</v>
      </c>
      <c r="AF6" s="566">
        <f t="shared" si="4"/>
        <v>0</v>
      </c>
      <c r="AG6" s="566">
        <f t="shared" si="4"/>
        <v>0</v>
      </c>
      <c r="AH6" s="566">
        <f t="shared" si="4"/>
        <v>0</v>
      </c>
      <c r="AI6" s="566">
        <f t="shared" si="4"/>
        <v>0</v>
      </c>
      <c r="AJ6" s="566">
        <f t="shared" si="4"/>
        <v>0</v>
      </c>
      <c r="AK6" s="566">
        <f t="shared" si="4"/>
        <v>0</v>
      </c>
      <c r="AL6" s="566">
        <f t="shared" si="4"/>
        <v>0</v>
      </c>
      <c r="AM6" s="566">
        <f t="shared" si="4"/>
        <v>0</v>
      </c>
      <c r="AN6" s="566">
        <f t="shared" si="4"/>
        <v>0</v>
      </c>
      <c r="AO6" s="566">
        <f t="shared" si="4"/>
        <v>0</v>
      </c>
      <c r="AP6" s="566">
        <f t="shared" si="4"/>
        <v>0</v>
      </c>
      <c r="AQ6" s="566">
        <f t="shared" si="4"/>
        <v>0</v>
      </c>
      <c r="AR6" s="566">
        <f t="shared" si="4"/>
        <v>0</v>
      </c>
      <c r="AS6" s="566">
        <f t="shared" si="4"/>
        <v>0</v>
      </c>
      <c r="AT6" s="566">
        <f t="shared" si="4"/>
        <v>0</v>
      </c>
      <c r="AU6" s="566">
        <f t="shared" si="4"/>
        <v>0</v>
      </c>
      <c r="AV6" s="566">
        <f t="shared" si="4"/>
        <v>0</v>
      </c>
      <c r="AW6" s="566">
        <f t="shared" si="4"/>
        <v>0</v>
      </c>
      <c r="AX6" s="566">
        <f t="shared" si="4"/>
        <v>0</v>
      </c>
      <c r="AY6" s="566">
        <f t="shared" si="4"/>
        <v>0</v>
      </c>
      <c r="AZ6" s="566">
        <f t="shared" si="4"/>
        <v>0</v>
      </c>
      <c r="BA6" s="566">
        <f t="shared" si="4"/>
        <v>0</v>
      </c>
      <c r="BB6" s="566">
        <f t="shared" si="4"/>
        <v>0</v>
      </c>
      <c r="BC6" s="566">
        <f t="shared" si="4"/>
        <v>0</v>
      </c>
      <c r="BD6" s="566">
        <f t="shared" ref="BD6:CI6" si="5">SUMIF($C:$C,"58.1x",BD:BD)</f>
        <v>0</v>
      </c>
      <c r="BE6" s="566">
        <f t="shared" si="5"/>
        <v>0</v>
      </c>
      <c r="BF6" s="566">
        <f t="shared" si="5"/>
        <v>0</v>
      </c>
      <c r="BG6" s="566">
        <f t="shared" si="5"/>
        <v>0</v>
      </c>
      <c r="BH6" s="566">
        <f t="shared" si="5"/>
        <v>0</v>
      </c>
      <c r="BI6" s="566">
        <f t="shared" si="5"/>
        <v>0</v>
      </c>
      <c r="BJ6" s="566">
        <f t="shared" si="5"/>
        <v>0</v>
      </c>
      <c r="BK6" s="566">
        <f t="shared" si="5"/>
        <v>0</v>
      </c>
      <c r="BL6" s="566">
        <f t="shared" si="5"/>
        <v>0</v>
      </c>
      <c r="BM6" s="566">
        <f t="shared" si="5"/>
        <v>0</v>
      </c>
      <c r="BN6" s="566">
        <f t="shared" si="5"/>
        <v>0</v>
      </c>
      <c r="BO6" s="566">
        <f t="shared" si="5"/>
        <v>0</v>
      </c>
      <c r="BP6" s="566">
        <f t="shared" si="5"/>
        <v>0</v>
      </c>
      <c r="BQ6" s="566">
        <f t="shared" si="5"/>
        <v>0</v>
      </c>
      <c r="BR6" s="566">
        <f t="shared" si="5"/>
        <v>0</v>
      </c>
      <c r="BS6" s="566">
        <f t="shared" si="5"/>
        <v>0</v>
      </c>
      <c r="BT6" s="566">
        <f t="shared" si="5"/>
        <v>0</v>
      </c>
      <c r="BU6" s="566">
        <f t="shared" si="5"/>
        <v>0</v>
      </c>
      <c r="BV6" s="566">
        <f t="shared" si="5"/>
        <v>0</v>
      </c>
      <c r="BW6" s="566">
        <f t="shared" si="5"/>
        <v>0</v>
      </c>
      <c r="BX6" s="566">
        <f t="shared" si="5"/>
        <v>0</v>
      </c>
      <c r="BY6" s="566">
        <f t="shared" si="5"/>
        <v>0</v>
      </c>
      <c r="BZ6" s="566">
        <f t="shared" si="5"/>
        <v>0</v>
      </c>
      <c r="CA6" s="566">
        <f t="shared" si="5"/>
        <v>0</v>
      </c>
      <c r="CB6" s="566">
        <f t="shared" si="5"/>
        <v>0</v>
      </c>
      <c r="CC6" s="566">
        <f t="shared" si="5"/>
        <v>0</v>
      </c>
      <c r="CD6" s="566">
        <f t="shared" si="5"/>
        <v>0</v>
      </c>
      <c r="CE6" s="566">
        <f t="shared" si="5"/>
        <v>0</v>
      </c>
      <c r="CF6" s="566">
        <f t="shared" si="5"/>
        <v>0</v>
      </c>
      <c r="CG6" s="566">
        <f t="shared" si="5"/>
        <v>0</v>
      </c>
      <c r="CH6" s="566">
        <f t="shared" si="5"/>
        <v>0</v>
      </c>
      <c r="CI6" s="566">
        <f t="shared" si="5"/>
        <v>0</v>
      </c>
      <c r="CJ6" s="566">
        <f t="shared" ref="CJ6:DO6" si="6">SUMIF($C:$C,"58.1x",CJ:CJ)</f>
        <v>0</v>
      </c>
      <c r="CK6" s="566">
        <f t="shared" si="6"/>
        <v>0</v>
      </c>
      <c r="CL6" s="566">
        <f t="shared" si="6"/>
        <v>0</v>
      </c>
      <c r="CM6" s="566">
        <f t="shared" si="6"/>
        <v>0</v>
      </c>
      <c r="CN6" s="566">
        <f t="shared" si="6"/>
        <v>0</v>
      </c>
      <c r="CO6" s="566">
        <f t="shared" si="6"/>
        <v>0</v>
      </c>
      <c r="CP6" s="566">
        <f t="shared" si="6"/>
        <v>0</v>
      </c>
      <c r="CQ6" s="566">
        <f t="shared" si="6"/>
        <v>0</v>
      </c>
      <c r="CR6" s="566">
        <f t="shared" si="6"/>
        <v>0</v>
      </c>
      <c r="CS6" s="566">
        <f t="shared" si="6"/>
        <v>0</v>
      </c>
      <c r="CT6" s="566">
        <f t="shared" si="6"/>
        <v>0</v>
      </c>
      <c r="CU6" s="566">
        <f t="shared" si="6"/>
        <v>0</v>
      </c>
      <c r="CV6" s="566">
        <f t="shared" si="6"/>
        <v>0</v>
      </c>
      <c r="CW6" s="566">
        <f t="shared" si="6"/>
        <v>0</v>
      </c>
      <c r="CX6" s="566">
        <f t="shared" si="6"/>
        <v>0</v>
      </c>
      <c r="CY6" s="581">
        <f t="shared" si="6"/>
        <v>0</v>
      </c>
      <c r="CZ6" s="582">
        <f t="shared" si="6"/>
        <v>0</v>
      </c>
      <c r="DA6" s="582">
        <f t="shared" si="6"/>
        <v>0</v>
      </c>
      <c r="DB6" s="582">
        <f t="shared" si="6"/>
        <v>0</v>
      </c>
      <c r="DC6" s="582">
        <f t="shared" si="6"/>
        <v>0</v>
      </c>
      <c r="DD6" s="582">
        <f t="shared" si="6"/>
        <v>0</v>
      </c>
      <c r="DE6" s="582">
        <f t="shared" si="6"/>
        <v>0</v>
      </c>
      <c r="DF6" s="582">
        <f t="shared" si="6"/>
        <v>0</v>
      </c>
      <c r="DG6" s="582">
        <f t="shared" si="6"/>
        <v>0</v>
      </c>
      <c r="DH6" s="582">
        <f t="shared" si="6"/>
        <v>0</v>
      </c>
      <c r="DI6" s="582">
        <f t="shared" si="6"/>
        <v>0</v>
      </c>
      <c r="DJ6" s="582">
        <f t="shared" si="6"/>
        <v>0</v>
      </c>
      <c r="DK6" s="582">
        <f t="shared" si="6"/>
        <v>0</v>
      </c>
      <c r="DL6" s="582">
        <f t="shared" si="6"/>
        <v>0</v>
      </c>
      <c r="DM6" s="582">
        <f t="shared" si="6"/>
        <v>0</v>
      </c>
      <c r="DN6" s="582">
        <f t="shared" si="6"/>
        <v>0</v>
      </c>
      <c r="DO6" s="582">
        <f t="shared" si="6"/>
        <v>0</v>
      </c>
      <c r="DP6" s="582">
        <f t="shared" ref="DP6:DW6" si="7">SUMIF($C:$C,"58.1x",DP:DP)</f>
        <v>0</v>
      </c>
      <c r="DQ6" s="582">
        <f t="shared" si="7"/>
        <v>0</v>
      </c>
      <c r="DR6" s="582">
        <f t="shared" si="7"/>
        <v>0</v>
      </c>
      <c r="DS6" s="582">
        <f t="shared" si="7"/>
        <v>0</v>
      </c>
      <c r="DT6" s="582">
        <f t="shared" si="7"/>
        <v>0</v>
      </c>
      <c r="DU6" s="582">
        <f t="shared" si="7"/>
        <v>0</v>
      </c>
      <c r="DV6" s="582">
        <f t="shared" si="7"/>
        <v>0</v>
      </c>
      <c r="DW6" s="583">
        <f t="shared" si="7"/>
        <v>0</v>
      </c>
      <c r="DX6" s="572"/>
    </row>
    <row r="7" spans="2:128" ht="25.5" x14ac:dyDescent="0.2">
      <c r="B7" s="584" t="s">
        <v>487</v>
      </c>
      <c r="C7" s="585" t="s">
        <v>798</v>
      </c>
      <c r="D7" s="586" t="s">
        <v>797</v>
      </c>
      <c r="E7" s="587" t="s">
        <v>561</v>
      </c>
      <c r="F7" s="588" t="s">
        <v>799</v>
      </c>
      <c r="G7" s="589" t="s">
        <v>560</v>
      </c>
      <c r="H7" s="590" t="s">
        <v>489</v>
      </c>
      <c r="I7" s="591">
        <f>MAX(X7:AV7)</f>
        <v>30</v>
      </c>
      <c r="J7" s="591">
        <f>SUMPRODUCT($X$2:$CY$2,$X7:$CY7)*365</f>
        <v>218149.52520684846</v>
      </c>
      <c r="K7" s="591">
        <f>SUMPRODUCT($X$2:$CY$2,$X8:$CY8)+SUMPRODUCT($X$2:$CY$2,$X9:$CY9)+SUMPRODUCT($X$2:$CY$2,$X10:$CY10)</f>
        <v>347617.62945406249</v>
      </c>
      <c r="L7" s="591">
        <f>SUMPRODUCT($X$2:$CY$2,$X11:$CY11) +SUMPRODUCT($X$2:$CY$2,$X12:$CY12)</f>
        <v>61659.61465892203</v>
      </c>
      <c r="M7" s="591">
        <f>SUMPRODUCT($X$2:$CY$2,$X13:$CY13)</f>
        <v>0</v>
      </c>
      <c r="N7" s="591">
        <f>SUMPRODUCT($X$2:$CY$2,$X16:$CY16) +SUMPRODUCT($X$2:$CY$2,$X17:$CY17)</f>
        <v>2026.0266784862854</v>
      </c>
      <c r="O7" s="591">
        <f>SUMPRODUCT($X$2:$CY$2,$X14:$CY14) +SUMPRODUCT($X$2:$CY$2,$X15:$CY15) +SUMPRODUCT($X$2:$CY$2,$X18:$CY18)</f>
        <v>135.76783523737464</v>
      </c>
      <c r="P7" s="591">
        <f>SUM(K7:O7)</f>
        <v>411439.03862670815</v>
      </c>
      <c r="Q7" s="591">
        <f>(SUM(K7:M7)*100000)/(J7*1000)</f>
        <v>187.61317207768829</v>
      </c>
      <c r="R7" s="592">
        <f>(P7*100000)/(J7*1000)</f>
        <v>188.60414123596345</v>
      </c>
      <c r="S7" s="593">
        <v>3</v>
      </c>
      <c r="T7" s="594">
        <v>3</v>
      </c>
      <c r="U7" s="595" t="s">
        <v>490</v>
      </c>
      <c r="V7" s="596" t="s">
        <v>124</v>
      </c>
      <c r="W7" s="597" t="s">
        <v>75</v>
      </c>
      <c r="X7" s="598">
        <v>0</v>
      </c>
      <c r="Y7" s="598">
        <v>0</v>
      </c>
      <c r="Z7" s="598">
        <v>0</v>
      </c>
      <c r="AA7" s="598">
        <v>0</v>
      </c>
      <c r="AB7" s="598">
        <v>0</v>
      </c>
      <c r="AC7" s="598">
        <v>0</v>
      </c>
      <c r="AD7" s="598">
        <v>0</v>
      </c>
      <c r="AE7" s="598">
        <v>0</v>
      </c>
      <c r="AF7" s="598">
        <v>0</v>
      </c>
      <c r="AG7" s="598">
        <v>0</v>
      </c>
      <c r="AH7" s="598">
        <v>30</v>
      </c>
      <c r="AI7" s="598">
        <v>30</v>
      </c>
      <c r="AJ7" s="598">
        <v>30</v>
      </c>
      <c r="AK7" s="598">
        <v>30</v>
      </c>
      <c r="AL7" s="598">
        <v>30</v>
      </c>
      <c r="AM7" s="598">
        <v>30</v>
      </c>
      <c r="AN7" s="598">
        <v>30</v>
      </c>
      <c r="AO7" s="598">
        <v>30</v>
      </c>
      <c r="AP7" s="598">
        <v>30</v>
      </c>
      <c r="AQ7" s="598">
        <v>30</v>
      </c>
      <c r="AR7" s="598">
        <v>30</v>
      </c>
      <c r="AS7" s="598">
        <v>30</v>
      </c>
      <c r="AT7" s="598">
        <v>30</v>
      </c>
      <c r="AU7" s="598">
        <v>30</v>
      </c>
      <c r="AV7" s="598">
        <v>30</v>
      </c>
      <c r="AW7" s="598">
        <v>30</v>
      </c>
      <c r="AX7" s="598">
        <v>30</v>
      </c>
      <c r="AY7" s="598">
        <v>30</v>
      </c>
      <c r="AZ7" s="598">
        <v>30</v>
      </c>
      <c r="BA7" s="598">
        <v>30</v>
      </c>
      <c r="BB7" s="598">
        <v>30</v>
      </c>
      <c r="BC7" s="598">
        <v>30</v>
      </c>
      <c r="BD7" s="598">
        <v>30</v>
      </c>
      <c r="BE7" s="598">
        <v>30</v>
      </c>
      <c r="BF7" s="598">
        <v>30</v>
      </c>
      <c r="BG7" s="598">
        <v>30</v>
      </c>
      <c r="BH7" s="598">
        <v>30</v>
      </c>
      <c r="BI7" s="598">
        <v>30</v>
      </c>
      <c r="BJ7" s="598">
        <v>30</v>
      </c>
      <c r="BK7" s="598">
        <v>30</v>
      </c>
      <c r="BL7" s="598">
        <v>30</v>
      </c>
      <c r="BM7" s="598">
        <v>30</v>
      </c>
      <c r="BN7" s="598">
        <v>30</v>
      </c>
      <c r="BO7" s="598">
        <v>30</v>
      </c>
      <c r="BP7" s="598">
        <v>30</v>
      </c>
      <c r="BQ7" s="598">
        <v>30</v>
      </c>
      <c r="BR7" s="598">
        <v>30</v>
      </c>
      <c r="BS7" s="598">
        <v>30</v>
      </c>
      <c r="BT7" s="598">
        <v>30</v>
      </c>
      <c r="BU7" s="598">
        <v>30</v>
      </c>
      <c r="BV7" s="598">
        <v>30</v>
      </c>
      <c r="BW7" s="598">
        <v>30</v>
      </c>
      <c r="BX7" s="598">
        <v>30</v>
      </c>
      <c r="BY7" s="598">
        <v>30</v>
      </c>
      <c r="BZ7" s="598">
        <v>30</v>
      </c>
      <c r="CA7" s="598">
        <v>30</v>
      </c>
      <c r="CB7" s="598">
        <v>30</v>
      </c>
      <c r="CC7" s="598">
        <v>30</v>
      </c>
      <c r="CD7" s="598">
        <v>30</v>
      </c>
      <c r="CE7" s="599">
        <v>30</v>
      </c>
      <c r="CF7" s="599">
        <v>30</v>
      </c>
      <c r="CG7" s="599">
        <v>30</v>
      </c>
      <c r="CH7" s="599">
        <v>30</v>
      </c>
      <c r="CI7" s="599">
        <v>30</v>
      </c>
      <c r="CJ7" s="599">
        <v>30</v>
      </c>
      <c r="CK7" s="599">
        <v>30</v>
      </c>
      <c r="CL7" s="599">
        <v>30</v>
      </c>
      <c r="CM7" s="599">
        <v>30</v>
      </c>
      <c r="CN7" s="599">
        <v>30</v>
      </c>
      <c r="CO7" s="599">
        <v>30</v>
      </c>
      <c r="CP7" s="599">
        <v>30</v>
      </c>
      <c r="CQ7" s="599">
        <v>30</v>
      </c>
      <c r="CR7" s="599">
        <v>30</v>
      </c>
      <c r="CS7" s="599">
        <v>30</v>
      </c>
      <c r="CT7" s="599">
        <v>30</v>
      </c>
      <c r="CU7" s="599">
        <v>30</v>
      </c>
      <c r="CV7" s="599">
        <v>30</v>
      </c>
      <c r="CW7" s="599">
        <v>30</v>
      </c>
      <c r="CX7" s="599">
        <v>30</v>
      </c>
      <c r="CY7" s="600">
        <v>30</v>
      </c>
      <c r="CZ7" s="601">
        <v>0</v>
      </c>
      <c r="DA7" s="602">
        <v>0</v>
      </c>
      <c r="DB7" s="602">
        <v>0</v>
      </c>
      <c r="DC7" s="602">
        <v>0</v>
      </c>
      <c r="DD7" s="602">
        <v>0</v>
      </c>
      <c r="DE7" s="602">
        <v>0</v>
      </c>
      <c r="DF7" s="602">
        <v>0</v>
      </c>
      <c r="DG7" s="602">
        <v>0</v>
      </c>
      <c r="DH7" s="602">
        <v>0</v>
      </c>
      <c r="DI7" s="602">
        <v>0</v>
      </c>
      <c r="DJ7" s="602">
        <v>0</v>
      </c>
      <c r="DK7" s="602">
        <v>0</v>
      </c>
      <c r="DL7" s="602">
        <v>0</v>
      </c>
      <c r="DM7" s="602">
        <v>0</v>
      </c>
      <c r="DN7" s="602">
        <v>0</v>
      </c>
      <c r="DO7" s="602">
        <v>0</v>
      </c>
      <c r="DP7" s="602">
        <v>0</v>
      </c>
      <c r="DQ7" s="602">
        <v>0</v>
      </c>
      <c r="DR7" s="602">
        <v>0</v>
      </c>
      <c r="DS7" s="602">
        <v>0</v>
      </c>
      <c r="DT7" s="602">
        <v>0</v>
      </c>
      <c r="DU7" s="602">
        <v>0</v>
      </c>
      <c r="DV7" s="602">
        <v>0</v>
      </c>
      <c r="DW7" s="603">
        <v>0</v>
      </c>
      <c r="DX7" s="572"/>
    </row>
    <row r="8" spans="2:128" x14ac:dyDescent="0.2">
      <c r="B8" s="604"/>
      <c r="C8" s="605"/>
      <c r="D8" s="606"/>
      <c r="E8" s="607"/>
      <c r="F8" s="607"/>
      <c r="G8" s="606"/>
      <c r="H8" s="607"/>
      <c r="I8" s="608"/>
      <c r="J8" s="608"/>
      <c r="K8" s="608"/>
      <c r="L8" s="608"/>
      <c r="M8" s="608"/>
      <c r="N8" s="608"/>
      <c r="O8" s="608"/>
      <c r="P8" s="608"/>
      <c r="Q8" s="608"/>
      <c r="R8" s="609"/>
      <c r="S8" s="608"/>
      <c r="T8" s="608"/>
      <c r="U8" s="610" t="s">
        <v>491</v>
      </c>
      <c r="V8" s="596" t="s">
        <v>124</v>
      </c>
      <c r="W8" s="597" t="s">
        <v>492</v>
      </c>
      <c r="X8" s="598">
        <v>6817.84</v>
      </c>
      <c r="Y8" s="598">
        <v>10226.76</v>
      </c>
      <c r="Z8" s="598">
        <v>20453.52</v>
      </c>
      <c r="AA8" s="598">
        <v>23862.440000000002</v>
      </c>
      <c r="AB8" s="598">
        <v>30680.28</v>
      </c>
      <c r="AC8" s="598">
        <v>34089.199999999997</v>
      </c>
      <c r="AD8" s="598">
        <v>44315.96</v>
      </c>
      <c r="AE8" s="598">
        <v>68178.399999999994</v>
      </c>
      <c r="AF8" s="598">
        <v>68178.399999999994</v>
      </c>
      <c r="AG8" s="598">
        <v>34089.199999999997</v>
      </c>
      <c r="AH8" s="598">
        <v>0</v>
      </c>
      <c r="AI8" s="598">
        <v>0</v>
      </c>
      <c r="AJ8" s="598">
        <v>0</v>
      </c>
      <c r="AK8" s="598">
        <v>0</v>
      </c>
      <c r="AL8" s="598">
        <v>0</v>
      </c>
      <c r="AM8" s="598">
        <v>0</v>
      </c>
      <c r="AN8" s="598">
        <v>0</v>
      </c>
      <c r="AO8" s="598">
        <v>0</v>
      </c>
      <c r="AP8" s="598">
        <v>0</v>
      </c>
      <c r="AQ8" s="598">
        <v>0</v>
      </c>
      <c r="AR8" s="598">
        <v>923.36</v>
      </c>
      <c r="AS8" s="598">
        <v>1385.04</v>
      </c>
      <c r="AT8" s="598">
        <v>2770.08</v>
      </c>
      <c r="AU8" s="598">
        <v>3231.76</v>
      </c>
      <c r="AV8" s="598">
        <v>4155.12</v>
      </c>
      <c r="AW8" s="598">
        <v>4616.8</v>
      </c>
      <c r="AX8" s="598">
        <v>6001.84</v>
      </c>
      <c r="AY8" s="598">
        <v>9233.6</v>
      </c>
      <c r="AZ8" s="598">
        <v>9233.6</v>
      </c>
      <c r="BA8" s="598">
        <v>4616.8</v>
      </c>
      <c r="BB8" s="598">
        <v>0</v>
      </c>
      <c r="BC8" s="598">
        <v>0</v>
      </c>
      <c r="BD8" s="598">
        <v>0</v>
      </c>
      <c r="BE8" s="598">
        <v>0</v>
      </c>
      <c r="BF8" s="598">
        <v>0</v>
      </c>
      <c r="BG8" s="598">
        <v>0</v>
      </c>
      <c r="BH8" s="598">
        <v>0</v>
      </c>
      <c r="BI8" s="598">
        <v>0</v>
      </c>
      <c r="BJ8" s="598">
        <v>0</v>
      </c>
      <c r="BK8" s="598">
        <v>0</v>
      </c>
      <c r="BL8" s="598">
        <v>923.36</v>
      </c>
      <c r="BM8" s="598">
        <v>1385.04</v>
      </c>
      <c r="BN8" s="598">
        <v>2770.08</v>
      </c>
      <c r="BO8" s="598">
        <v>3231.76</v>
      </c>
      <c r="BP8" s="598">
        <v>4155.12</v>
      </c>
      <c r="BQ8" s="598">
        <v>4616.8</v>
      </c>
      <c r="BR8" s="598">
        <v>6001.84</v>
      </c>
      <c r="BS8" s="598">
        <v>9233.6</v>
      </c>
      <c r="BT8" s="598">
        <v>9233.6</v>
      </c>
      <c r="BU8" s="598">
        <v>4616.8</v>
      </c>
      <c r="BV8" s="598">
        <v>0</v>
      </c>
      <c r="BW8" s="598">
        <v>0</v>
      </c>
      <c r="BX8" s="598">
        <v>0</v>
      </c>
      <c r="BY8" s="598">
        <v>0</v>
      </c>
      <c r="BZ8" s="598">
        <v>0</v>
      </c>
      <c r="CA8" s="598">
        <v>0</v>
      </c>
      <c r="CB8" s="598">
        <v>0</v>
      </c>
      <c r="CC8" s="598">
        <v>0</v>
      </c>
      <c r="CD8" s="598">
        <v>0</v>
      </c>
      <c r="CE8" s="599">
        <v>0</v>
      </c>
      <c r="CF8" s="599">
        <v>6293.8</v>
      </c>
      <c r="CG8" s="599">
        <v>9440.7000000000007</v>
      </c>
      <c r="CH8" s="599">
        <v>18881.400000000001</v>
      </c>
      <c r="CI8" s="599">
        <v>22028.3</v>
      </c>
      <c r="CJ8" s="599">
        <v>28322.1</v>
      </c>
      <c r="CK8" s="599">
        <v>31469</v>
      </c>
      <c r="CL8" s="599">
        <v>40909.699999999997</v>
      </c>
      <c r="CM8" s="599">
        <v>62938</v>
      </c>
      <c r="CN8" s="599">
        <v>62938</v>
      </c>
      <c r="CO8" s="599">
        <v>31469</v>
      </c>
      <c r="CP8" s="599">
        <v>0</v>
      </c>
      <c r="CQ8" s="599">
        <v>0</v>
      </c>
      <c r="CR8" s="599">
        <v>0</v>
      </c>
      <c r="CS8" s="599">
        <v>0</v>
      </c>
      <c r="CT8" s="599">
        <v>0</v>
      </c>
      <c r="CU8" s="599">
        <v>0</v>
      </c>
      <c r="CV8" s="599">
        <v>0</v>
      </c>
      <c r="CW8" s="599">
        <v>0</v>
      </c>
      <c r="CX8" s="599">
        <v>0</v>
      </c>
      <c r="CY8" s="600">
        <v>0</v>
      </c>
      <c r="CZ8" s="601">
        <v>0</v>
      </c>
      <c r="DA8" s="602">
        <v>0</v>
      </c>
      <c r="DB8" s="602">
        <v>0</v>
      </c>
      <c r="DC8" s="602">
        <v>0</v>
      </c>
      <c r="DD8" s="602">
        <v>0</v>
      </c>
      <c r="DE8" s="602">
        <v>0</v>
      </c>
      <c r="DF8" s="602">
        <v>0</v>
      </c>
      <c r="DG8" s="602">
        <v>0</v>
      </c>
      <c r="DH8" s="602">
        <v>0</v>
      </c>
      <c r="DI8" s="602">
        <v>0</v>
      </c>
      <c r="DJ8" s="602">
        <v>0</v>
      </c>
      <c r="DK8" s="602">
        <v>0</v>
      </c>
      <c r="DL8" s="602">
        <v>0</v>
      </c>
      <c r="DM8" s="602">
        <v>0</v>
      </c>
      <c r="DN8" s="602">
        <v>0</v>
      </c>
      <c r="DO8" s="602">
        <v>0</v>
      </c>
      <c r="DP8" s="602">
        <v>0</v>
      </c>
      <c r="DQ8" s="602">
        <v>0</v>
      </c>
      <c r="DR8" s="602">
        <v>0</v>
      </c>
      <c r="DS8" s="602">
        <v>0</v>
      </c>
      <c r="DT8" s="602">
        <v>0</v>
      </c>
      <c r="DU8" s="602">
        <v>0</v>
      </c>
      <c r="DV8" s="602">
        <v>0</v>
      </c>
      <c r="DW8" s="603">
        <v>0</v>
      </c>
      <c r="DX8" s="572"/>
    </row>
    <row r="9" spans="2:128" x14ac:dyDescent="0.2">
      <c r="B9" s="611"/>
      <c r="C9" s="612"/>
      <c r="D9" s="613"/>
      <c r="E9" s="613"/>
      <c r="F9" s="613"/>
      <c r="G9" s="613"/>
      <c r="H9" s="613"/>
      <c r="I9" s="614"/>
      <c r="J9" s="614"/>
      <c r="K9" s="614"/>
      <c r="L9" s="614"/>
      <c r="M9" s="614"/>
      <c r="N9" s="614"/>
      <c r="O9" s="614"/>
      <c r="P9" s="614"/>
      <c r="Q9" s="614"/>
      <c r="R9" s="615"/>
      <c r="S9" s="614"/>
      <c r="T9" s="614"/>
      <c r="U9" s="610" t="s">
        <v>493</v>
      </c>
      <c r="V9" s="596" t="s">
        <v>124</v>
      </c>
      <c r="W9" s="597" t="s">
        <v>492</v>
      </c>
      <c r="X9" s="598">
        <v>0</v>
      </c>
      <c r="Y9" s="598">
        <v>0</v>
      </c>
      <c r="Z9" s="598">
        <v>0</v>
      </c>
      <c r="AA9" s="598">
        <v>0</v>
      </c>
      <c r="AB9" s="598">
        <v>0</v>
      </c>
      <c r="AC9" s="598">
        <v>0</v>
      </c>
      <c r="AD9" s="598">
        <v>0</v>
      </c>
      <c r="AE9" s="598">
        <v>0</v>
      </c>
      <c r="AF9" s="598">
        <v>0</v>
      </c>
      <c r="AG9" s="598">
        <v>0</v>
      </c>
      <c r="AH9" s="598">
        <v>0</v>
      </c>
      <c r="AI9" s="598">
        <v>0</v>
      </c>
      <c r="AJ9" s="598">
        <v>0</v>
      </c>
      <c r="AK9" s="598">
        <v>0</v>
      </c>
      <c r="AL9" s="598">
        <v>0</v>
      </c>
      <c r="AM9" s="598">
        <v>0</v>
      </c>
      <c r="AN9" s="598">
        <v>0</v>
      </c>
      <c r="AO9" s="598">
        <v>0</v>
      </c>
      <c r="AP9" s="598">
        <v>0</v>
      </c>
      <c r="AQ9" s="598">
        <v>0</v>
      </c>
      <c r="AR9" s="598">
        <v>0</v>
      </c>
      <c r="AS9" s="598">
        <v>0</v>
      </c>
      <c r="AT9" s="598">
        <v>0</v>
      </c>
      <c r="AU9" s="598">
        <v>0</v>
      </c>
      <c r="AV9" s="598">
        <v>0</v>
      </c>
      <c r="AW9" s="598">
        <v>0</v>
      </c>
      <c r="AX9" s="598">
        <v>0</v>
      </c>
      <c r="AY9" s="598">
        <v>0</v>
      </c>
      <c r="AZ9" s="598">
        <v>0</v>
      </c>
      <c r="BA9" s="598">
        <v>0</v>
      </c>
      <c r="BB9" s="598">
        <v>0</v>
      </c>
      <c r="BC9" s="598">
        <v>0</v>
      </c>
      <c r="BD9" s="598">
        <v>0</v>
      </c>
      <c r="BE9" s="598">
        <v>0</v>
      </c>
      <c r="BF9" s="598">
        <v>0</v>
      </c>
      <c r="BG9" s="598">
        <v>0</v>
      </c>
      <c r="BH9" s="598">
        <v>0</v>
      </c>
      <c r="BI9" s="598">
        <v>0</v>
      </c>
      <c r="BJ9" s="598">
        <v>0</v>
      </c>
      <c r="BK9" s="598">
        <v>0</v>
      </c>
      <c r="BL9" s="598">
        <v>0</v>
      </c>
      <c r="BM9" s="598">
        <v>0</v>
      </c>
      <c r="BN9" s="598">
        <v>0</v>
      </c>
      <c r="BO9" s="598">
        <v>0</v>
      </c>
      <c r="BP9" s="598">
        <v>0</v>
      </c>
      <c r="BQ9" s="598">
        <v>0</v>
      </c>
      <c r="BR9" s="598">
        <v>0</v>
      </c>
      <c r="BS9" s="598">
        <v>0</v>
      </c>
      <c r="BT9" s="598">
        <v>0</v>
      </c>
      <c r="BU9" s="598">
        <v>0</v>
      </c>
      <c r="BV9" s="598">
        <v>0</v>
      </c>
      <c r="BW9" s="598">
        <v>0</v>
      </c>
      <c r="BX9" s="598">
        <v>0</v>
      </c>
      <c r="BY9" s="598">
        <v>0</v>
      </c>
      <c r="BZ9" s="598">
        <v>0</v>
      </c>
      <c r="CA9" s="598">
        <v>0</v>
      </c>
      <c r="CB9" s="598">
        <v>0</v>
      </c>
      <c r="CC9" s="598">
        <v>0</v>
      </c>
      <c r="CD9" s="598">
        <v>0</v>
      </c>
      <c r="CE9" s="599">
        <v>0</v>
      </c>
      <c r="CF9" s="599">
        <v>0</v>
      </c>
      <c r="CG9" s="599">
        <v>0</v>
      </c>
      <c r="CH9" s="599">
        <v>0</v>
      </c>
      <c r="CI9" s="599">
        <v>0</v>
      </c>
      <c r="CJ9" s="599">
        <v>0</v>
      </c>
      <c r="CK9" s="599">
        <v>0</v>
      </c>
      <c r="CL9" s="599">
        <v>0</v>
      </c>
      <c r="CM9" s="599">
        <v>0</v>
      </c>
      <c r="CN9" s="599">
        <v>0</v>
      </c>
      <c r="CO9" s="599">
        <v>0</v>
      </c>
      <c r="CP9" s="599">
        <v>0</v>
      </c>
      <c r="CQ9" s="599">
        <v>0</v>
      </c>
      <c r="CR9" s="599">
        <v>0</v>
      </c>
      <c r="CS9" s="599">
        <v>0</v>
      </c>
      <c r="CT9" s="599">
        <v>0</v>
      </c>
      <c r="CU9" s="599">
        <v>0</v>
      </c>
      <c r="CV9" s="599">
        <v>0</v>
      </c>
      <c r="CW9" s="599">
        <v>0</v>
      </c>
      <c r="CX9" s="599">
        <v>0</v>
      </c>
      <c r="CY9" s="600">
        <v>0</v>
      </c>
      <c r="CZ9" s="601">
        <v>0</v>
      </c>
      <c r="DA9" s="602">
        <v>0</v>
      </c>
      <c r="DB9" s="602">
        <v>0</v>
      </c>
      <c r="DC9" s="602">
        <v>0</v>
      </c>
      <c r="DD9" s="602">
        <v>0</v>
      </c>
      <c r="DE9" s="602">
        <v>0</v>
      </c>
      <c r="DF9" s="602">
        <v>0</v>
      </c>
      <c r="DG9" s="602">
        <v>0</v>
      </c>
      <c r="DH9" s="602">
        <v>0</v>
      </c>
      <c r="DI9" s="602">
        <v>0</v>
      </c>
      <c r="DJ9" s="602">
        <v>0</v>
      </c>
      <c r="DK9" s="602">
        <v>0</v>
      </c>
      <c r="DL9" s="602">
        <v>0</v>
      </c>
      <c r="DM9" s="602">
        <v>0</v>
      </c>
      <c r="DN9" s="602">
        <v>0</v>
      </c>
      <c r="DO9" s="602">
        <v>0</v>
      </c>
      <c r="DP9" s="602">
        <v>0</v>
      </c>
      <c r="DQ9" s="602">
        <v>0</v>
      </c>
      <c r="DR9" s="602">
        <v>0</v>
      </c>
      <c r="DS9" s="602">
        <v>0</v>
      </c>
      <c r="DT9" s="602">
        <v>0</v>
      </c>
      <c r="DU9" s="602">
        <v>0</v>
      </c>
      <c r="DV9" s="602">
        <v>0</v>
      </c>
      <c r="DW9" s="603">
        <v>0</v>
      </c>
      <c r="DX9" s="522"/>
    </row>
    <row r="10" spans="2:128" x14ac:dyDescent="0.2">
      <c r="B10" s="611"/>
      <c r="C10" s="612"/>
      <c r="D10" s="613"/>
      <c r="E10" s="613"/>
      <c r="F10" s="613"/>
      <c r="G10" s="613"/>
      <c r="H10" s="613"/>
      <c r="I10" s="614"/>
      <c r="J10" s="614"/>
      <c r="K10" s="614"/>
      <c r="L10" s="614"/>
      <c r="M10" s="614"/>
      <c r="N10" s="614"/>
      <c r="O10" s="614"/>
      <c r="P10" s="614"/>
      <c r="Q10" s="614"/>
      <c r="R10" s="615"/>
      <c r="S10" s="614"/>
      <c r="T10" s="614"/>
      <c r="U10" s="616" t="s">
        <v>809</v>
      </c>
      <c r="V10" s="617" t="s">
        <v>124</v>
      </c>
      <c r="W10" s="618" t="s">
        <v>492</v>
      </c>
      <c r="X10" s="598">
        <v>0</v>
      </c>
      <c r="Y10" s="598">
        <v>0</v>
      </c>
      <c r="Z10" s="598">
        <v>0</v>
      </c>
      <c r="AA10" s="598">
        <v>0</v>
      </c>
      <c r="AB10" s="598">
        <v>0</v>
      </c>
      <c r="AC10" s="598">
        <v>0</v>
      </c>
      <c r="AD10" s="598">
        <v>0</v>
      </c>
      <c r="AE10" s="598">
        <v>0</v>
      </c>
      <c r="AF10" s="598">
        <v>0</v>
      </c>
      <c r="AG10" s="598">
        <v>0</v>
      </c>
      <c r="AH10" s="598">
        <v>0</v>
      </c>
      <c r="AI10" s="598">
        <v>0</v>
      </c>
      <c r="AJ10" s="598">
        <v>0</v>
      </c>
      <c r="AK10" s="598">
        <v>0</v>
      </c>
      <c r="AL10" s="598">
        <v>0</v>
      </c>
      <c r="AM10" s="598">
        <v>0</v>
      </c>
      <c r="AN10" s="598">
        <v>0</v>
      </c>
      <c r="AO10" s="598">
        <v>0</v>
      </c>
      <c r="AP10" s="598">
        <v>0</v>
      </c>
      <c r="AQ10" s="598">
        <v>0</v>
      </c>
      <c r="AR10" s="598">
        <v>0</v>
      </c>
      <c r="AS10" s="598">
        <v>0</v>
      </c>
      <c r="AT10" s="598">
        <v>0</v>
      </c>
      <c r="AU10" s="598">
        <v>0</v>
      </c>
      <c r="AV10" s="598">
        <v>0</v>
      </c>
      <c r="AW10" s="598">
        <v>0</v>
      </c>
      <c r="AX10" s="598">
        <v>0</v>
      </c>
      <c r="AY10" s="598">
        <v>0</v>
      </c>
      <c r="AZ10" s="598">
        <v>0</v>
      </c>
      <c r="BA10" s="598">
        <v>0</v>
      </c>
      <c r="BB10" s="598">
        <v>0</v>
      </c>
      <c r="BC10" s="598">
        <v>0</v>
      </c>
      <c r="BD10" s="598">
        <v>0</v>
      </c>
      <c r="BE10" s="598">
        <v>0</v>
      </c>
      <c r="BF10" s="598">
        <v>0</v>
      </c>
      <c r="BG10" s="598">
        <v>0</v>
      </c>
      <c r="BH10" s="598">
        <v>0</v>
      </c>
      <c r="BI10" s="598">
        <v>0</v>
      </c>
      <c r="BJ10" s="598">
        <v>0</v>
      </c>
      <c r="BK10" s="598">
        <v>0</v>
      </c>
      <c r="BL10" s="598">
        <v>0</v>
      </c>
      <c r="BM10" s="598">
        <v>0</v>
      </c>
      <c r="BN10" s="598">
        <v>0</v>
      </c>
      <c r="BO10" s="598">
        <v>0</v>
      </c>
      <c r="BP10" s="598">
        <v>0</v>
      </c>
      <c r="BQ10" s="598">
        <v>0</v>
      </c>
      <c r="BR10" s="598">
        <v>0</v>
      </c>
      <c r="BS10" s="598">
        <v>0</v>
      </c>
      <c r="BT10" s="598">
        <v>0</v>
      </c>
      <c r="BU10" s="598">
        <v>0</v>
      </c>
      <c r="BV10" s="598">
        <v>0</v>
      </c>
      <c r="BW10" s="598">
        <v>0</v>
      </c>
      <c r="BX10" s="598">
        <v>0</v>
      </c>
      <c r="BY10" s="598">
        <v>0</v>
      </c>
      <c r="BZ10" s="598">
        <v>0</v>
      </c>
      <c r="CA10" s="598">
        <v>0</v>
      </c>
      <c r="CB10" s="598">
        <v>0</v>
      </c>
      <c r="CC10" s="598">
        <v>0</v>
      </c>
      <c r="CD10" s="598">
        <v>0</v>
      </c>
      <c r="CE10" s="598">
        <v>0</v>
      </c>
      <c r="CF10" s="598">
        <v>0</v>
      </c>
      <c r="CG10" s="598">
        <v>0</v>
      </c>
      <c r="CH10" s="598">
        <v>0</v>
      </c>
      <c r="CI10" s="598">
        <v>0</v>
      </c>
      <c r="CJ10" s="598">
        <v>0</v>
      </c>
      <c r="CK10" s="598">
        <v>0</v>
      </c>
      <c r="CL10" s="598">
        <v>0</v>
      </c>
      <c r="CM10" s="598">
        <v>0</v>
      </c>
      <c r="CN10" s="598">
        <v>0</v>
      </c>
      <c r="CO10" s="598">
        <v>0</v>
      </c>
      <c r="CP10" s="598">
        <v>0</v>
      </c>
      <c r="CQ10" s="598">
        <v>0</v>
      </c>
      <c r="CR10" s="598">
        <v>0</v>
      </c>
      <c r="CS10" s="598">
        <v>0</v>
      </c>
      <c r="CT10" s="598">
        <v>0</v>
      </c>
      <c r="CU10" s="598">
        <v>0</v>
      </c>
      <c r="CV10" s="598">
        <v>0</v>
      </c>
      <c r="CW10" s="598">
        <v>0</v>
      </c>
      <c r="CX10" s="598">
        <v>0</v>
      </c>
      <c r="CY10" s="598">
        <v>0</v>
      </c>
      <c r="CZ10" s="601">
        <v>0</v>
      </c>
      <c r="DA10" s="602">
        <v>0</v>
      </c>
      <c r="DB10" s="602">
        <v>0</v>
      </c>
      <c r="DC10" s="602">
        <v>0</v>
      </c>
      <c r="DD10" s="602">
        <v>0</v>
      </c>
      <c r="DE10" s="602">
        <v>0</v>
      </c>
      <c r="DF10" s="602">
        <v>0</v>
      </c>
      <c r="DG10" s="602">
        <v>0</v>
      </c>
      <c r="DH10" s="602">
        <v>0</v>
      </c>
      <c r="DI10" s="602">
        <v>0</v>
      </c>
      <c r="DJ10" s="602">
        <v>0</v>
      </c>
      <c r="DK10" s="602">
        <v>0</v>
      </c>
      <c r="DL10" s="602">
        <v>0</v>
      </c>
      <c r="DM10" s="602">
        <v>0</v>
      </c>
      <c r="DN10" s="602">
        <v>0</v>
      </c>
      <c r="DO10" s="602">
        <v>0</v>
      </c>
      <c r="DP10" s="602">
        <v>0</v>
      </c>
      <c r="DQ10" s="602">
        <v>0</v>
      </c>
      <c r="DR10" s="602">
        <v>0</v>
      </c>
      <c r="DS10" s="602">
        <v>0</v>
      </c>
      <c r="DT10" s="602">
        <v>0</v>
      </c>
      <c r="DU10" s="602">
        <v>0</v>
      </c>
      <c r="DV10" s="602">
        <v>0</v>
      </c>
      <c r="DW10" s="603">
        <v>0</v>
      </c>
      <c r="DX10" s="522"/>
    </row>
    <row r="11" spans="2:128" x14ac:dyDescent="0.2">
      <c r="B11" s="619"/>
      <c r="C11" s="620"/>
      <c r="D11" s="621"/>
      <c r="E11" s="621"/>
      <c r="F11" s="621"/>
      <c r="G11" s="621"/>
      <c r="H11" s="621"/>
      <c r="I11" s="622"/>
      <c r="J11" s="622"/>
      <c r="K11" s="622"/>
      <c r="L11" s="622"/>
      <c r="M11" s="622"/>
      <c r="N11" s="622"/>
      <c r="O11" s="622"/>
      <c r="P11" s="622"/>
      <c r="Q11" s="622"/>
      <c r="R11" s="623"/>
      <c r="S11" s="622"/>
      <c r="T11" s="622"/>
      <c r="U11" s="610" t="s">
        <v>494</v>
      </c>
      <c r="V11" s="596" t="s">
        <v>124</v>
      </c>
      <c r="W11" s="624" t="s">
        <v>492</v>
      </c>
      <c r="X11" s="598">
        <v>0</v>
      </c>
      <c r="Y11" s="598">
        <v>0</v>
      </c>
      <c r="Z11" s="598">
        <v>0</v>
      </c>
      <c r="AA11" s="598">
        <v>0</v>
      </c>
      <c r="AB11" s="598">
        <v>0</v>
      </c>
      <c r="AC11" s="598">
        <v>0</v>
      </c>
      <c r="AD11" s="598">
        <v>0</v>
      </c>
      <c r="AE11" s="598">
        <v>0</v>
      </c>
      <c r="AF11" s="598">
        <v>0</v>
      </c>
      <c r="AG11" s="598">
        <v>0</v>
      </c>
      <c r="AH11" s="598">
        <v>679.1</v>
      </c>
      <c r="AI11" s="598">
        <v>679.1</v>
      </c>
      <c r="AJ11" s="598">
        <v>679.1</v>
      </c>
      <c r="AK11" s="598">
        <v>679.1</v>
      </c>
      <c r="AL11" s="598">
        <v>679.1</v>
      </c>
      <c r="AM11" s="598">
        <v>679.1</v>
      </c>
      <c r="AN11" s="598">
        <v>679.1</v>
      </c>
      <c r="AO11" s="598">
        <v>679.1</v>
      </c>
      <c r="AP11" s="598">
        <v>679.1</v>
      </c>
      <c r="AQ11" s="598">
        <v>679.1</v>
      </c>
      <c r="AR11" s="598">
        <v>679.1</v>
      </c>
      <c r="AS11" s="598">
        <v>679.1</v>
      </c>
      <c r="AT11" s="598">
        <v>679.1</v>
      </c>
      <c r="AU11" s="598">
        <v>679.1</v>
      </c>
      <c r="AV11" s="598">
        <v>679.1</v>
      </c>
      <c r="AW11" s="598">
        <v>679.1</v>
      </c>
      <c r="AX11" s="598">
        <v>679.1</v>
      </c>
      <c r="AY11" s="598">
        <v>679.1</v>
      </c>
      <c r="AZ11" s="598">
        <v>679.1</v>
      </c>
      <c r="BA11" s="598">
        <v>679.1</v>
      </c>
      <c r="BB11" s="598">
        <v>679.1</v>
      </c>
      <c r="BC11" s="598">
        <v>679.1</v>
      </c>
      <c r="BD11" s="598">
        <v>679.1</v>
      </c>
      <c r="BE11" s="598">
        <v>679.1</v>
      </c>
      <c r="BF11" s="598">
        <v>679.1</v>
      </c>
      <c r="BG11" s="598">
        <v>679.1</v>
      </c>
      <c r="BH11" s="598">
        <v>679.1</v>
      </c>
      <c r="BI11" s="598">
        <v>679.1</v>
      </c>
      <c r="BJ11" s="598">
        <v>679.1</v>
      </c>
      <c r="BK11" s="598">
        <v>679.1</v>
      </c>
      <c r="BL11" s="598">
        <v>679.1</v>
      </c>
      <c r="BM11" s="598">
        <v>679.1</v>
      </c>
      <c r="BN11" s="598">
        <v>679.1</v>
      </c>
      <c r="BO11" s="598">
        <v>679.1</v>
      </c>
      <c r="BP11" s="598">
        <v>679.1</v>
      </c>
      <c r="BQ11" s="598">
        <v>679.1</v>
      </c>
      <c r="BR11" s="598">
        <v>679.1</v>
      </c>
      <c r="BS11" s="598">
        <v>679.1</v>
      </c>
      <c r="BT11" s="598">
        <v>679.1</v>
      </c>
      <c r="BU11" s="598">
        <v>679.1</v>
      </c>
      <c r="BV11" s="598">
        <v>679.1</v>
      </c>
      <c r="BW11" s="598">
        <v>679.1</v>
      </c>
      <c r="BX11" s="598">
        <v>679.1</v>
      </c>
      <c r="BY11" s="598">
        <v>679.1</v>
      </c>
      <c r="BZ11" s="598">
        <v>679.1</v>
      </c>
      <c r="CA11" s="598">
        <v>679.1</v>
      </c>
      <c r="CB11" s="598">
        <v>679.1</v>
      </c>
      <c r="CC11" s="598">
        <v>679.1</v>
      </c>
      <c r="CD11" s="598">
        <v>679.1</v>
      </c>
      <c r="CE11" s="599">
        <v>679.1</v>
      </c>
      <c r="CF11" s="599">
        <v>679.1</v>
      </c>
      <c r="CG11" s="599">
        <v>679.1</v>
      </c>
      <c r="CH11" s="599">
        <v>679.1</v>
      </c>
      <c r="CI11" s="599">
        <v>679.1</v>
      </c>
      <c r="CJ11" s="599">
        <v>679.1</v>
      </c>
      <c r="CK11" s="599">
        <v>679.1</v>
      </c>
      <c r="CL11" s="599">
        <v>679.1</v>
      </c>
      <c r="CM11" s="599">
        <v>679.1</v>
      </c>
      <c r="CN11" s="599">
        <v>679.1</v>
      </c>
      <c r="CO11" s="599">
        <v>679.1</v>
      </c>
      <c r="CP11" s="599">
        <v>679.1</v>
      </c>
      <c r="CQ11" s="599">
        <v>679.1</v>
      </c>
      <c r="CR11" s="599">
        <v>679.1</v>
      </c>
      <c r="CS11" s="599">
        <v>679.1</v>
      </c>
      <c r="CT11" s="599">
        <v>679.1</v>
      </c>
      <c r="CU11" s="599">
        <v>679.1</v>
      </c>
      <c r="CV11" s="599">
        <v>679.1</v>
      </c>
      <c r="CW11" s="599">
        <v>679.1</v>
      </c>
      <c r="CX11" s="599">
        <v>679.1</v>
      </c>
      <c r="CY11" s="600">
        <v>679.1</v>
      </c>
      <c r="CZ11" s="601">
        <v>0</v>
      </c>
      <c r="DA11" s="602">
        <v>0</v>
      </c>
      <c r="DB11" s="602">
        <v>0</v>
      </c>
      <c r="DC11" s="602">
        <v>0</v>
      </c>
      <c r="DD11" s="602">
        <v>0</v>
      </c>
      <c r="DE11" s="602">
        <v>0</v>
      </c>
      <c r="DF11" s="602">
        <v>0</v>
      </c>
      <c r="DG11" s="602">
        <v>0</v>
      </c>
      <c r="DH11" s="602">
        <v>0</v>
      </c>
      <c r="DI11" s="602">
        <v>0</v>
      </c>
      <c r="DJ11" s="602">
        <v>0</v>
      </c>
      <c r="DK11" s="602">
        <v>0</v>
      </c>
      <c r="DL11" s="602">
        <v>0</v>
      </c>
      <c r="DM11" s="602">
        <v>0</v>
      </c>
      <c r="DN11" s="602">
        <v>0</v>
      </c>
      <c r="DO11" s="602">
        <v>0</v>
      </c>
      <c r="DP11" s="602">
        <v>0</v>
      </c>
      <c r="DQ11" s="602">
        <v>0</v>
      </c>
      <c r="DR11" s="602">
        <v>0</v>
      </c>
      <c r="DS11" s="602">
        <v>0</v>
      </c>
      <c r="DT11" s="602">
        <v>0</v>
      </c>
      <c r="DU11" s="602">
        <v>0</v>
      </c>
      <c r="DV11" s="602">
        <v>0</v>
      </c>
      <c r="DW11" s="603">
        <v>0</v>
      </c>
      <c r="DX11" s="522"/>
    </row>
    <row r="12" spans="2:128" x14ac:dyDescent="0.2">
      <c r="B12" s="625"/>
      <c r="C12" s="626"/>
      <c r="D12" s="627"/>
      <c r="E12" s="627"/>
      <c r="F12" s="627"/>
      <c r="G12" s="627"/>
      <c r="H12" s="627"/>
      <c r="I12" s="628"/>
      <c r="J12" s="628"/>
      <c r="K12" s="628"/>
      <c r="L12" s="628"/>
      <c r="M12" s="628"/>
      <c r="N12" s="628"/>
      <c r="O12" s="628"/>
      <c r="P12" s="628"/>
      <c r="Q12" s="628"/>
      <c r="R12" s="629"/>
      <c r="S12" s="628"/>
      <c r="T12" s="628"/>
      <c r="U12" s="616" t="s">
        <v>495</v>
      </c>
      <c r="V12" s="617" t="s">
        <v>124</v>
      </c>
      <c r="W12" s="630" t="s">
        <v>492</v>
      </c>
      <c r="X12" s="598">
        <v>0</v>
      </c>
      <c r="Y12" s="598">
        <v>0</v>
      </c>
      <c r="Z12" s="598">
        <v>0</v>
      </c>
      <c r="AA12" s="598">
        <v>0</v>
      </c>
      <c r="AB12" s="598">
        <v>0</v>
      </c>
      <c r="AC12" s="598">
        <v>0</v>
      </c>
      <c r="AD12" s="598">
        <v>0</v>
      </c>
      <c r="AE12" s="598">
        <v>0</v>
      </c>
      <c r="AF12" s="598">
        <v>0</v>
      </c>
      <c r="AG12" s="598">
        <v>0</v>
      </c>
      <c r="AH12" s="598">
        <v>2415.9</v>
      </c>
      <c r="AI12" s="598">
        <v>2415.9</v>
      </c>
      <c r="AJ12" s="598">
        <v>2415.9</v>
      </c>
      <c r="AK12" s="598">
        <v>2415.9</v>
      </c>
      <c r="AL12" s="598">
        <v>2415.9</v>
      </c>
      <c r="AM12" s="598">
        <v>2415.9</v>
      </c>
      <c r="AN12" s="598">
        <v>2415.9</v>
      </c>
      <c r="AO12" s="598">
        <v>2415.9</v>
      </c>
      <c r="AP12" s="598">
        <v>2415.9</v>
      </c>
      <c r="AQ12" s="598">
        <v>2415.9</v>
      </c>
      <c r="AR12" s="598">
        <v>2415.9</v>
      </c>
      <c r="AS12" s="598">
        <v>2415.9</v>
      </c>
      <c r="AT12" s="598">
        <v>2415.9</v>
      </c>
      <c r="AU12" s="598">
        <v>2415.9</v>
      </c>
      <c r="AV12" s="598">
        <v>2415.9</v>
      </c>
      <c r="AW12" s="598">
        <v>2415.9</v>
      </c>
      <c r="AX12" s="598">
        <v>2415.9</v>
      </c>
      <c r="AY12" s="598">
        <v>2415.9</v>
      </c>
      <c r="AZ12" s="598">
        <v>2415.9</v>
      </c>
      <c r="BA12" s="598">
        <v>2415.9</v>
      </c>
      <c r="BB12" s="598">
        <v>2415.9</v>
      </c>
      <c r="BC12" s="598">
        <v>2415.9</v>
      </c>
      <c r="BD12" s="598">
        <v>2415.9</v>
      </c>
      <c r="BE12" s="598">
        <v>2415.9</v>
      </c>
      <c r="BF12" s="598">
        <v>2415.9</v>
      </c>
      <c r="BG12" s="598">
        <v>2415.9</v>
      </c>
      <c r="BH12" s="598">
        <v>2415.9</v>
      </c>
      <c r="BI12" s="598">
        <v>2415.9</v>
      </c>
      <c r="BJ12" s="598">
        <v>2415.9</v>
      </c>
      <c r="BK12" s="598">
        <v>2415.9</v>
      </c>
      <c r="BL12" s="598">
        <v>2415.9</v>
      </c>
      <c r="BM12" s="598">
        <v>2415.9</v>
      </c>
      <c r="BN12" s="598">
        <v>2415.9</v>
      </c>
      <c r="BO12" s="598">
        <v>2415.9</v>
      </c>
      <c r="BP12" s="598">
        <v>2415.9</v>
      </c>
      <c r="BQ12" s="598">
        <v>2415.9</v>
      </c>
      <c r="BR12" s="598">
        <v>2415.9</v>
      </c>
      <c r="BS12" s="598">
        <v>2415.9</v>
      </c>
      <c r="BT12" s="598">
        <v>2415.9</v>
      </c>
      <c r="BU12" s="598">
        <v>2415.9</v>
      </c>
      <c r="BV12" s="598">
        <v>2415.9</v>
      </c>
      <c r="BW12" s="598">
        <v>2415.9</v>
      </c>
      <c r="BX12" s="598">
        <v>2415.9</v>
      </c>
      <c r="BY12" s="598">
        <v>2415.9</v>
      </c>
      <c r="BZ12" s="598">
        <v>2415.9</v>
      </c>
      <c r="CA12" s="598">
        <v>2415.9</v>
      </c>
      <c r="CB12" s="598">
        <v>2415.9</v>
      </c>
      <c r="CC12" s="598">
        <v>2415.9</v>
      </c>
      <c r="CD12" s="598">
        <v>2415.9</v>
      </c>
      <c r="CE12" s="599">
        <v>2415.9</v>
      </c>
      <c r="CF12" s="599">
        <v>2415.9</v>
      </c>
      <c r="CG12" s="599">
        <v>2415.9</v>
      </c>
      <c r="CH12" s="599">
        <v>2415.9</v>
      </c>
      <c r="CI12" s="599">
        <v>2415.9</v>
      </c>
      <c r="CJ12" s="599">
        <v>2415.9</v>
      </c>
      <c r="CK12" s="599">
        <v>2415.9</v>
      </c>
      <c r="CL12" s="599">
        <v>2415.9</v>
      </c>
      <c r="CM12" s="599">
        <v>2415.9</v>
      </c>
      <c r="CN12" s="599">
        <v>2415.9</v>
      </c>
      <c r="CO12" s="599">
        <v>2415.9</v>
      </c>
      <c r="CP12" s="599">
        <v>2415.9</v>
      </c>
      <c r="CQ12" s="599">
        <v>2415.9</v>
      </c>
      <c r="CR12" s="599">
        <v>2415.9</v>
      </c>
      <c r="CS12" s="599">
        <v>2415.9</v>
      </c>
      <c r="CT12" s="599">
        <v>2415.9</v>
      </c>
      <c r="CU12" s="599">
        <v>2415.9</v>
      </c>
      <c r="CV12" s="599">
        <v>2415.9</v>
      </c>
      <c r="CW12" s="599">
        <v>2415.9</v>
      </c>
      <c r="CX12" s="599">
        <v>2415.9</v>
      </c>
      <c r="CY12" s="600">
        <v>2415.9</v>
      </c>
      <c r="CZ12" s="601">
        <v>0</v>
      </c>
      <c r="DA12" s="602">
        <v>0</v>
      </c>
      <c r="DB12" s="602">
        <v>0</v>
      </c>
      <c r="DC12" s="602">
        <v>0</v>
      </c>
      <c r="DD12" s="602">
        <v>0</v>
      </c>
      <c r="DE12" s="602">
        <v>0</v>
      </c>
      <c r="DF12" s="602">
        <v>0</v>
      </c>
      <c r="DG12" s="602">
        <v>0</v>
      </c>
      <c r="DH12" s="602">
        <v>0</v>
      </c>
      <c r="DI12" s="602">
        <v>0</v>
      </c>
      <c r="DJ12" s="602">
        <v>0</v>
      </c>
      <c r="DK12" s="602">
        <v>0</v>
      </c>
      <c r="DL12" s="602">
        <v>0</v>
      </c>
      <c r="DM12" s="602">
        <v>0</v>
      </c>
      <c r="DN12" s="602">
        <v>0</v>
      </c>
      <c r="DO12" s="602">
        <v>0</v>
      </c>
      <c r="DP12" s="602">
        <v>0</v>
      </c>
      <c r="DQ12" s="602">
        <v>0</v>
      </c>
      <c r="DR12" s="602">
        <v>0</v>
      </c>
      <c r="DS12" s="602">
        <v>0</v>
      </c>
      <c r="DT12" s="602">
        <v>0</v>
      </c>
      <c r="DU12" s="602">
        <v>0</v>
      </c>
      <c r="DV12" s="602">
        <v>0</v>
      </c>
      <c r="DW12" s="603">
        <v>0</v>
      </c>
      <c r="DX12" s="522"/>
    </row>
    <row r="13" spans="2:128" x14ac:dyDescent="0.2">
      <c r="B13" s="625"/>
      <c r="C13" s="626"/>
      <c r="D13" s="627"/>
      <c r="E13" s="627"/>
      <c r="F13" s="627"/>
      <c r="G13" s="627"/>
      <c r="H13" s="627"/>
      <c r="I13" s="628"/>
      <c r="J13" s="628"/>
      <c r="K13" s="628"/>
      <c r="L13" s="628"/>
      <c r="M13" s="628"/>
      <c r="N13" s="628"/>
      <c r="O13" s="628"/>
      <c r="P13" s="628"/>
      <c r="Q13" s="628"/>
      <c r="R13" s="629"/>
      <c r="S13" s="628"/>
      <c r="T13" s="628"/>
      <c r="U13" s="631" t="s">
        <v>496</v>
      </c>
      <c r="V13" s="632" t="s">
        <v>124</v>
      </c>
      <c r="W13" s="630" t="s">
        <v>492</v>
      </c>
      <c r="X13" s="598">
        <v>0</v>
      </c>
      <c r="Y13" s="598">
        <v>0</v>
      </c>
      <c r="Z13" s="598">
        <v>0</v>
      </c>
      <c r="AA13" s="598">
        <v>0</v>
      </c>
      <c r="AB13" s="598">
        <v>0</v>
      </c>
      <c r="AC13" s="598">
        <v>0</v>
      </c>
      <c r="AD13" s="598">
        <v>0</v>
      </c>
      <c r="AE13" s="598">
        <v>0</v>
      </c>
      <c r="AF13" s="598">
        <v>0</v>
      </c>
      <c r="AG13" s="598">
        <v>0</v>
      </c>
      <c r="AH13" s="598">
        <v>0</v>
      </c>
      <c r="AI13" s="598">
        <v>0</v>
      </c>
      <c r="AJ13" s="598">
        <v>0</v>
      </c>
      <c r="AK13" s="598">
        <v>0</v>
      </c>
      <c r="AL13" s="598">
        <v>0</v>
      </c>
      <c r="AM13" s="598">
        <v>0</v>
      </c>
      <c r="AN13" s="598">
        <v>0</v>
      </c>
      <c r="AO13" s="598">
        <v>0</v>
      </c>
      <c r="AP13" s="598">
        <v>0</v>
      </c>
      <c r="AQ13" s="598">
        <v>0</v>
      </c>
      <c r="AR13" s="598">
        <v>0</v>
      </c>
      <c r="AS13" s="598">
        <v>0</v>
      </c>
      <c r="AT13" s="598">
        <v>0</v>
      </c>
      <c r="AU13" s="598">
        <v>0</v>
      </c>
      <c r="AV13" s="598">
        <v>0</v>
      </c>
      <c r="AW13" s="598">
        <v>0</v>
      </c>
      <c r="AX13" s="598">
        <v>0</v>
      </c>
      <c r="AY13" s="598">
        <v>0</v>
      </c>
      <c r="AZ13" s="598">
        <v>0</v>
      </c>
      <c r="BA13" s="598">
        <v>0</v>
      </c>
      <c r="BB13" s="598">
        <v>0</v>
      </c>
      <c r="BC13" s="598">
        <v>0</v>
      </c>
      <c r="BD13" s="598">
        <v>0</v>
      </c>
      <c r="BE13" s="598">
        <v>0</v>
      </c>
      <c r="BF13" s="598">
        <v>0</v>
      </c>
      <c r="BG13" s="598">
        <v>0</v>
      </c>
      <c r="BH13" s="598">
        <v>0</v>
      </c>
      <c r="BI13" s="598">
        <v>0</v>
      </c>
      <c r="BJ13" s="598">
        <v>0</v>
      </c>
      <c r="BK13" s="598">
        <v>0</v>
      </c>
      <c r="BL13" s="598">
        <v>0</v>
      </c>
      <c r="BM13" s="598">
        <v>0</v>
      </c>
      <c r="BN13" s="598">
        <v>0</v>
      </c>
      <c r="BO13" s="598">
        <v>0</v>
      </c>
      <c r="BP13" s="598">
        <v>0</v>
      </c>
      <c r="BQ13" s="598">
        <v>0</v>
      </c>
      <c r="BR13" s="598">
        <v>0</v>
      </c>
      <c r="BS13" s="598">
        <v>0</v>
      </c>
      <c r="BT13" s="598">
        <v>0</v>
      </c>
      <c r="BU13" s="598">
        <v>0</v>
      </c>
      <c r="BV13" s="598">
        <v>0</v>
      </c>
      <c r="BW13" s="598">
        <v>0</v>
      </c>
      <c r="BX13" s="598">
        <v>0</v>
      </c>
      <c r="BY13" s="598">
        <v>0</v>
      </c>
      <c r="BZ13" s="598">
        <v>0</v>
      </c>
      <c r="CA13" s="598">
        <v>0</v>
      </c>
      <c r="CB13" s="598">
        <v>0</v>
      </c>
      <c r="CC13" s="598">
        <v>0</v>
      </c>
      <c r="CD13" s="598">
        <v>0</v>
      </c>
      <c r="CE13" s="599">
        <v>0</v>
      </c>
      <c r="CF13" s="599">
        <v>0</v>
      </c>
      <c r="CG13" s="599">
        <v>0</v>
      </c>
      <c r="CH13" s="599">
        <v>0</v>
      </c>
      <c r="CI13" s="599">
        <v>0</v>
      </c>
      <c r="CJ13" s="599">
        <v>0</v>
      </c>
      <c r="CK13" s="599">
        <v>0</v>
      </c>
      <c r="CL13" s="599">
        <v>0</v>
      </c>
      <c r="CM13" s="599">
        <v>0</v>
      </c>
      <c r="CN13" s="599">
        <v>0</v>
      </c>
      <c r="CO13" s="599">
        <v>0</v>
      </c>
      <c r="CP13" s="599">
        <v>0</v>
      </c>
      <c r="CQ13" s="599">
        <v>0</v>
      </c>
      <c r="CR13" s="599">
        <v>0</v>
      </c>
      <c r="CS13" s="599">
        <v>0</v>
      </c>
      <c r="CT13" s="599">
        <v>0</v>
      </c>
      <c r="CU13" s="599">
        <v>0</v>
      </c>
      <c r="CV13" s="599">
        <v>0</v>
      </c>
      <c r="CW13" s="599">
        <v>0</v>
      </c>
      <c r="CX13" s="599">
        <v>0</v>
      </c>
      <c r="CY13" s="600">
        <v>0</v>
      </c>
      <c r="CZ13" s="601">
        <v>0</v>
      </c>
      <c r="DA13" s="602">
        <v>0</v>
      </c>
      <c r="DB13" s="602">
        <v>0</v>
      </c>
      <c r="DC13" s="602">
        <v>0</v>
      </c>
      <c r="DD13" s="602">
        <v>0</v>
      </c>
      <c r="DE13" s="602">
        <v>0</v>
      </c>
      <c r="DF13" s="602">
        <v>0</v>
      </c>
      <c r="DG13" s="602">
        <v>0</v>
      </c>
      <c r="DH13" s="602">
        <v>0</v>
      </c>
      <c r="DI13" s="602">
        <v>0</v>
      </c>
      <c r="DJ13" s="602">
        <v>0</v>
      </c>
      <c r="DK13" s="602">
        <v>0</v>
      </c>
      <c r="DL13" s="602">
        <v>0</v>
      </c>
      <c r="DM13" s="602">
        <v>0</v>
      </c>
      <c r="DN13" s="602">
        <v>0</v>
      </c>
      <c r="DO13" s="602">
        <v>0</v>
      </c>
      <c r="DP13" s="602">
        <v>0</v>
      </c>
      <c r="DQ13" s="602">
        <v>0</v>
      </c>
      <c r="DR13" s="602">
        <v>0</v>
      </c>
      <c r="DS13" s="602">
        <v>0</v>
      </c>
      <c r="DT13" s="602">
        <v>0</v>
      </c>
      <c r="DU13" s="602">
        <v>0</v>
      </c>
      <c r="DV13" s="602">
        <v>0</v>
      </c>
      <c r="DW13" s="603">
        <v>0</v>
      </c>
      <c r="DX13" s="522"/>
    </row>
    <row r="14" spans="2:128" x14ac:dyDescent="0.2">
      <c r="B14" s="625"/>
      <c r="C14" s="626"/>
      <c r="D14" s="627"/>
      <c r="E14" s="627"/>
      <c r="F14" s="627"/>
      <c r="G14" s="627"/>
      <c r="H14" s="627"/>
      <c r="I14" s="628"/>
      <c r="J14" s="628"/>
      <c r="K14" s="628"/>
      <c r="L14" s="628"/>
      <c r="M14" s="628"/>
      <c r="N14" s="628"/>
      <c r="O14" s="628"/>
      <c r="P14" s="628"/>
      <c r="Q14" s="628"/>
      <c r="R14" s="629"/>
      <c r="S14" s="628"/>
      <c r="T14" s="628"/>
      <c r="U14" s="616" t="s">
        <v>497</v>
      </c>
      <c r="V14" s="617" t="s">
        <v>124</v>
      </c>
      <c r="W14" s="630" t="s">
        <v>492</v>
      </c>
      <c r="X14" s="598">
        <v>0.63880000000000003</v>
      </c>
      <c r="Y14" s="598">
        <v>0.95819999999999994</v>
      </c>
      <c r="Z14" s="598">
        <v>1.9163999999999999</v>
      </c>
      <c r="AA14" s="598">
        <v>2.2358000000000002</v>
      </c>
      <c r="AB14" s="598">
        <v>2.8746</v>
      </c>
      <c r="AC14" s="598">
        <v>3.194</v>
      </c>
      <c r="AD14" s="598">
        <v>4.1521999999999997</v>
      </c>
      <c r="AE14" s="598">
        <v>6.3879999999999999</v>
      </c>
      <c r="AF14" s="598">
        <v>6.3879999999999999</v>
      </c>
      <c r="AG14" s="598">
        <v>3.194</v>
      </c>
      <c r="AH14" s="598">
        <v>0</v>
      </c>
      <c r="AI14" s="598">
        <v>0</v>
      </c>
      <c r="AJ14" s="598">
        <v>0</v>
      </c>
      <c r="AK14" s="598">
        <v>0</v>
      </c>
      <c r="AL14" s="598">
        <v>0</v>
      </c>
      <c r="AM14" s="598">
        <v>0</v>
      </c>
      <c r="AN14" s="598">
        <v>0</v>
      </c>
      <c r="AO14" s="598">
        <v>0</v>
      </c>
      <c r="AP14" s="598">
        <v>0</v>
      </c>
      <c r="AQ14" s="598">
        <v>0</v>
      </c>
      <c r="AR14" s="598">
        <v>8.6514551236168635E-2</v>
      </c>
      <c r="AS14" s="598">
        <v>0.12977182685425295</v>
      </c>
      <c r="AT14" s="598">
        <v>0.25954365370850591</v>
      </c>
      <c r="AU14" s="598">
        <v>0.3028009293265902</v>
      </c>
      <c r="AV14" s="598">
        <v>0.38931548056275894</v>
      </c>
      <c r="AW14" s="598">
        <v>0.43257275618084323</v>
      </c>
      <c r="AX14" s="598">
        <v>0.56234458303509605</v>
      </c>
      <c r="AY14" s="598">
        <v>0.86514551236168646</v>
      </c>
      <c r="AZ14" s="598">
        <v>0.86514551236168646</v>
      </c>
      <c r="BA14" s="598">
        <v>0.43257275618084323</v>
      </c>
      <c r="BB14" s="598">
        <v>0</v>
      </c>
      <c r="BC14" s="598">
        <v>0</v>
      </c>
      <c r="BD14" s="598">
        <v>0</v>
      </c>
      <c r="BE14" s="598">
        <v>0</v>
      </c>
      <c r="BF14" s="598">
        <v>0</v>
      </c>
      <c r="BG14" s="598">
        <v>0</v>
      </c>
      <c r="BH14" s="598">
        <v>0</v>
      </c>
      <c r="BI14" s="598">
        <v>0</v>
      </c>
      <c r="BJ14" s="598">
        <v>0</v>
      </c>
      <c r="BK14" s="598">
        <v>0</v>
      </c>
      <c r="BL14" s="598">
        <v>8.6514551236168635E-2</v>
      </c>
      <c r="BM14" s="598">
        <v>0.12977182685425295</v>
      </c>
      <c r="BN14" s="598">
        <v>0.25954365370850591</v>
      </c>
      <c r="BO14" s="598">
        <v>0.3028009293265902</v>
      </c>
      <c r="BP14" s="598">
        <v>0.38931548056275894</v>
      </c>
      <c r="BQ14" s="598">
        <v>0.43257275618084323</v>
      </c>
      <c r="BR14" s="598">
        <v>0.56234458303509605</v>
      </c>
      <c r="BS14" s="598">
        <v>0.86514551236168646</v>
      </c>
      <c r="BT14" s="598">
        <v>0.86514551236168646</v>
      </c>
      <c r="BU14" s="598">
        <v>0.43257275618084323</v>
      </c>
      <c r="BV14" s="598">
        <v>0</v>
      </c>
      <c r="BW14" s="598">
        <v>0</v>
      </c>
      <c r="BX14" s="598">
        <v>0</v>
      </c>
      <c r="BY14" s="598">
        <v>0</v>
      </c>
      <c r="BZ14" s="598">
        <v>0</v>
      </c>
      <c r="CA14" s="598">
        <v>0</v>
      </c>
      <c r="CB14" s="598">
        <v>0</v>
      </c>
      <c r="CC14" s="598">
        <v>0</v>
      </c>
      <c r="CD14" s="598">
        <v>0</v>
      </c>
      <c r="CE14" s="599">
        <v>0</v>
      </c>
      <c r="CF14" s="599">
        <v>0.58969988148739183</v>
      </c>
      <c r="CG14" s="599">
        <v>0.88454982223108791</v>
      </c>
      <c r="CH14" s="599">
        <v>1.7690996444621758</v>
      </c>
      <c r="CI14" s="599">
        <v>2.0639495852058718</v>
      </c>
      <c r="CJ14" s="599">
        <v>2.6536494666932637</v>
      </c>
      <c r="CK14" s="599">
        <v>2.9484994074369593</v>
      </c>
      <c r="CL14" s="599">
        <v>3.8330492296680472</v>
      </c>
      <c r="CM14" s="599">
        <v>5.8969988148739185</v>
      </c>
      <c r="CN14" s="599">
        <v>5.8969988148739185</v>
      </c>
      <c r="CO14" s="599">
        <v>2.9484994074369593</v>
      </c>
      <c r="CP14" s="599">
        <v>0</v>
      </c>
      <c r="CQ14" s="599">
        <v>0</v>
      </c>
      <c r="CR14" s="599">
        <v>0</v>
      </c>
      <c r="CS14" s="599">
        <v>0</v>
      </c>
      <c r="CT14" s="599">
        <v>0</v>
      </c>
      <c r="CU14" s="599">
        <v>0</v>
      </c>
      <c r="CV14" s="599">
        <v>0</v>
      </c>
      <c r="CW14" s="599">
        <v>0</v>
      </c>
      <c r="CX14" s="599">
        <v>0</v>
      </c>
      <c r="CY14" s="600">
        <v>0</v>
      </c>
      <c r="CZ14" s="601">
        <v>0</v>
      </c>
      <c r="DA14" s="602">
        <v>0</v>
      </c>
      <c r="DB14" s="602">
        <v>0</v>
      </c>
      <c r="DC14" s="602">
        <v>0</v>
      </c>
      <c r="DD14" s="602">
        <v>0</v>
      </c>
      <c r="DE14" s="602">
        <v>0</v>
      </c>
      <c r="DF14" s="602">
        <v>0</v>
      </c>
      <c r="DG14" s="602">
        <v>0</v>
      </c>
      <c r="DH14" s="602">
        <v>0</v>
      </c>
      <c r="DI14" s="602">
        <v>0</v>
      </c>
      <c r="DJ14" s="602">
        <v>0</v>
      </c>
      <c r="DK14" s="602">
        <v>0</v>
      </c>
      <c r="DL14" s="602">
        <v>0</v>
      </c>
      <c r="DM14" s="602">
        <v>0</v>
      </c>
      <c r="DN14" s="602">
        <v>0</v>
      </c>
      <c r="DO14" s="602">
        <v>0</v>
      </c>
      <c r="DP14" s="602">
        <v>0</v>
      </c>
      <c r="DQ14" s="602">
        <v>0</v>
      </c>
      <c r="DR14" s="602">
        <v>0</v>
      </c>
      <c r="DS14" s="602">
        <v>0</v>
      </c>
      <c r="DT14" s="602">
        <v>0</v>
      </c>
      <c r="DU14" s="602">
        <v>0</v>
      </c>
      <c r="DV14" s="602">
        <v>0</v>
      </c>
      <c r="DW14" s="603">
        <v>0</v>
      </c>
      <c r="DX14" s="522"/>
    </row>
    <row r="15" spans="2:128" x14ac:dyDescent="0.2">
      <c r="B15" s="633"/>
      <c r="C15" s="626"/>
      <c r="D15" s="627"/>
      <c r="E15" s="627"/>
      <c r="F15" s="627"/>
      <c r="G15" s="627"/>
      <c r="H15" s="627"/>
      <c r="I15" s="628"/>
      <c r="J15" s="628"/>
      <c r="K15" s="628"/>
      <c r="L15" s="628"/>
      <c r="M15" s="628"/>
      <c r="N15" s="628"/>
      <c r="O15" s="628"/>
      <c r="P15" s="628"/>
      <c r="Q15" s="628"/>
      <c r="R15" s="629"/>
      <c r="S15" s="628"/>
      <c r="T15" s="628"/>
      <c r="U15" s="616" t="s">
        <v>498</v>
      </c>
      <c r="V15" s="617" t="s">
        <v>124</v>
      </c>
      <c r="W15" s="630" t="s">
        <v>492</v>
      </c>
      <c r="X15" s="598">
        <v>0</v>
      </c>
      <c r="Y15" s="598">
        <v>0</v>
      </c>
      <c r="Z15" s="598">
        <v>0</v>
      </c>
      <c r="AA15" s="598">
        <v>0</v>
      </c>
      <c r="AB15" s="598">
        <v>0</v>
      </c>
      <c r="AC15" s="598">
        <v>0</v>
      </c>
      <c r="AD15" s="598">
        <v>0</v>
      </c>
      <c r="AE15" s="598">
        <v>0</v>
      </c>
      <c r="AF15" s="598">
        <v>0</v>
      </c>
      <c r="AG15" s="598">
        <v>0</v>
      </c>
      <c r="AH15" s="598">
        <v>5.18</v>
      </c>
      <c r="AI15" s="598">
        <v>5.18</v>
      </c>
      <c r="AJ15" s="598">
        <v>5.18</v>
      </c>
      <c r="AK15" s="598">
        <v>5.18</v>
      </c>
      <c r="AL15" s="598">
        <v>5.18</v>
      </c>
      <c r="AM15" s="598">
        <v>5.18</v>
      </c>
      <c r="AN15" s="598">
        <v>5.18</v>
      </c>
      <c r="AO15" s="598">
        <v>5.18</v>
      </c>
      <c r="AP15" s="598">
        <v>5.18</v>
      </c>
      <c r="AQ15" s="598">
        <v>5.18</v>
      </c>
      <c r="AR15" s="598">
        <v>5.18</v>
      </c>
      <c r="AS15" s="598">
        <v>5.18</v>
      </c>
      <c r="AT15" s="598">
        <v>5.18</v>
      </c>
      <c r="AU15" s="598">
        <v>5.18</v>
      </c>
      <c r="AV15" s="598">
        <v>5.18</v>
      </c>
      <c r="AW15" s="598">
        <v>5.18</v>
      </c>
      <c r="AX15" s="598">
        <v>5.18</v>
      </c>
      <c r="AY15" s="598">
        <v>5.18</v>
      </c>
      <c r="AZ15" s="598">
        <v>5.18</v>
      </c>
      <c r="BA15" s="598">
        <v>5.18</v>
      </c>
      <c r="BB15" s="598">
        <v>5.18</v>
      </c>
      <c r="BC15" s="598">
        <v>5.18</v>
      </c>
      <c r="BD15" s="598">
        <v>5.18</v>
      </c>
      <c r="BE15" s="598">
        <v>5.18</v>
      </c>
      <c r="BF15" s="598">
        <v>5.18</v>
      </c>
      <c r="BG15" s="598">
        <v>5.18</v>
      </c>
      <c r="BH15" s="598">
        <v>5.18</v>
      </c>
      <c r="BI15" s="598">
        <v>5.18</v>
      </c>
      <c r="BJ15" s="598">
        <v>5.18</v>
      </c>
      <c r="BK15" s="598">
        <v>5.18</v>
      </c>
      <c r="BL15" s="598">
        <v>5.18</v>
      </c>
      <c r="BM15" s="598">
        <v>5.18</v>
      </c>
      <c r="BN15" s="598">
        <v>5.18</v>
      </c>
      <c r="BO15" s="598">
        <v>5.18</v>
      </c>
      <c r="BP15" s="598">
        <v>5.18</v>
      </c>
      <c r="BQ15" s="598">
        <v>5.18</v>
      </c>
      <c r="BR15" s="598">
        <v>5.18</v>
      </c>
      <c r="BS15" s="598">
        <v>5.18</v>
      </c>
      <c r="BT15" s="598">
        <v>5.18</v>
      </c>
      <c r="BU15" s="598">
        <v>5.18</v>
      </c>
      <c r="BV15" s="598">
        <v>5.18</v>
      </c>
      <c r="BW15" s="598">
        <v>5.18</v>
      </c>
      <c r="BX15" s="598">
        <v>5.18</v>
      </c>
      <c r="BY15" s="598">
        <v>5.18</v>
      </c>
      <c r="BZ15" s="598">
        <v>5.18</v>
      </c>
      <c r="CA15" s="598">
        <v>5.18</v>
      </c>
      <c r="CB15" s="598">
        <v>5.18</v>
      </c>
      <c r="CC15" s="598">
        <v>5.18</v>
      </c>
      <c r="CD15" s="598">
        <v>5.18</v>
      </c>
      <c r="CE15" s="599">
        <v>5.18</v>
      </c>
      <c r="CF15" s="599">
        <v>5.18</v>
      </c>
      <c r="CG15" s="599">
        <v>5.18</v>
      </c>
      <c r="CH15" s="599">
        <v>5.18</v>
      </c>
      <c r="CI15" s="599">
        <v>5.18</v>
      </c>
      <c r="CJ15" s="599">
        <v>5.18</v>
      </c>
      <c r="CK15" s="599">
        <v>5.18</v>
      </c>
      <c r="CL15" s="599">
        <v>5.18</v>
      </c>
      <c r="CM15" s="599">
        <v>5.18</v>
      </c>
      <c r="CN15" s="599">
        <v>5.18</v>
      </c>
      <c r="CO15" s="599">
        <v>5.18</v>
      </c>
      <c r="CP15" s="599">
        <v>5.18</v>
      </c>
      <c r="CQ15" s="599">
        <v>5.18</v>
      </c>
      <c r="CR15" s="599">
        <v>5.18</v>
      </c>
      <c r="CS15" s="599">
        <v>5.18</v>
      </c>
      <c r="CT15" s="599">
        <v>5.18</v>
      </c>
      <c r="CU15" s="599">
        <v>5.18</v>
      </c>
      <c r="CV15" s="599">
        <v>5.18</v>
      </c>
      <c r="CW15" s="599">
        <v>5.18</v>
      </c>
      <c r="CX15" s="599">
        <v>5.18</v>
      </c>
      <c r="CY15" s="600">
        <v>5.18</v>
      </c>
      <c r="CZ15" s="601">
        <v>0</v>
      </c>
      <c r="DA15" s="602">
        <v>0</v>
      </c>
      <c r="DB15" s="602">
        <v>0</v>
      </c>
      <c r="DC15" s="602">
        <v>0</v>
      </c>
      <c r="DD15" s="602">
        <v>0</v>
      </c>
      <c r="DE15" s="602">
        <v>0</v>
      </c>
      <c r="DF15" s="602">
        <v>0</v>
      </c>
      <c r="DG15" s="602">
        <v>0</v>
      </c>
      <c r="DH15" s="602">
        <v>0</v>
      </c>
      <c r="DI15" s="602">
        <v>0</v>
      </c>
      <c r="DJ15" s="602">
        <v>0</v>
      </c>
      <c r="DK15" s="602">
        <v>0</v>
      </c>
      <c r="DL15" s="602">
        <v>0</v>
      </c>
      <c r="DM15" s="602">
        <v>0</v>
      </c>
      <c r="DN15" s="602">
        <v>0</v>
      </c>
      <c r="DO15" s="602">
        <v>0</v>
      </c>
      <c r="DP15" s="602">
        <v>0</v>
      </c>
      <c r="DQ15" s="602">
        <v>0</v>
      </c>
      <c r="DR15" s="602">
        <v>0</v>
      </c>
      <c r="DS15" s="602">
        <v>0</v>
      </c>
      <c r="DT15" s="602">
        <v>0</v>
      </c>
      <c r="DU15" s="602">
        <v>0</v>
      </c>
      <c r="DV15" s="602">
        <v>0</v>
      </c>
      <c r="DW15" s="603">
        <v>0</v>
      </c>
      <c r="DX15" s="522"/>
    </row>
    <row r="16" spans="2:128" x14ac:dyDescent="0.2">
      <c r="B16" s="633"/>
      <c r="C16" s="626"/>
      <c r="D16" s="627"/>
      <c r="E16" s="627"/>
      <c r="F16" s="627"/>
      <c r="G16" s="627"/>
      <c r="H16" s="627"/>
      <c r="I16" s="628"/>
      <c r="J16" s="628"/>
      <c r="K16" s="628"/>
      <c r="L16" s="628"/>
      <c r="M16" s="628"/>
      <c r="N16" s="628"/>
      <c r="O16" s="628"/>
      <c r="P16" s="628"/>
      <c r="Q16" s="628"/>
      <c r="R16" s="629"/>
      <c r="S16" s="628"/>
      <c r="T16" s="628"/>
      <c r="U16" s="616" t="s">
        <v>499</v>
      </c>
      <c r="V16" s="617" t="s">
        <v>124</v>
      </c>
      <c r="W16" s="630" t="s">
        <v>492</v>
      </c>
      <c r="X16" s="598">
        <v>10.463896</v>
      </c>
      <c r="Y16" s="598">
        <v>15.695843999999999</v>
      </c>
      <c r="Z16" s="598">
        <v>31.391687999999998</v>
      </c>
      <c r="AA16" s="598">
        <v>36.623636000000005</v>
      </c>
      <c r="AB16" s="598">
        <v>47.087531999999996</v>
      </c>
      <c r="AC16" s="598">
        <v>52.319480000000006</v>
      </c>
      <c r="AD16" s="598">
        <v>68.015324000000007</v>
      </c>
      <c r="AE16" s="598">
        <v>104.63896000000001</v>
      </c>
      <c r="AF16" s="598">
        <v>104.63896000000001</v>
      </c>
      <c r="AG16" s="598">
        <v>52.319480000000006</v>
      </c>
      <c r="AH16" s="598">
        <v>0</v>
      </c>
      <c r="AI16" s="598">
        <v>0</v>
      </c>
      <c r="AJ16" s="598">
        <v>0</v>
      </c>
      <c r="AK16" s="598">
        <v>0</v>
      </c>
      <c r="AL16" s="598">
        <v>0</v>
      </c>
      <c r="AM16" s="598">
        <v>0</v>
      </c>
      <c r="AN16" s="598">
        <v>0</v>
      </c>
      <c r="AO16" s="598">
        <v>0</v>
      </c>
      <c r="AP16" s="598">
        <v>0</v>
      </c>
      <c r="AQ16" s="598">
        <v>0</v>
      </c>
      <c r="AR16" s="598">
        <v>1.4171560216373513</v>
      </c>
      <c r="AS16" s="598">
        <v>2.1257340324560272</v>
      </c>
      <c r="AT16" s="598">
        <v>4.2514680649120544</v>
      </c>
      <c r="AU16" s="598">
        <v>4.9600460757307303</v>
      </c>
      <c r="AV16" s="598">
        <v>6.3772020973680821</v>
      </c>
      <c r="AW16" s="598">
        <v>7.0857801081867562</v>
      </c>
      <c r="AX16" s="598">
        <v>9.2115141406427821</v>
      </c>
      <c r="AY16" s="598">
        <v>14.171560216373512</v>
      </c>
      <c r="AZ16" s="598">
        <v>14.171560216373512</v>
      </c>
      <c r="BA16" s="598">
        <v>7.0857801081867562</v>
      </c>
      <c r="BB16" s="598">
        <v>0</v>
      </c>
      <c r="BC16" s="598">
        <v>0</v>
      </c>
      <c r="BD16" s="598">
        <v>0</v>
      </c>
      <c r="BE16" s="598">
        <v>0</v>
      </c>
      <c r="BF16" s="598">
        <v>0</v>
      </c>
      <c r="BG16" s="598">
        <v>0</v>
      </c>
      <c r="BH16" s="598">
        <v>0</v>
      </c>
      <c r="BI16" s="598">
        <v>0</v>
      </c>
      <c r="BJ16" s="598">
        <v>0</v>
      </c>
      <c r="BK16" s="598">
        <v>0</v>
      </c>
      <c r="BL16" s="598">
        <v>1.4171560216373513</v>
      </c>
      <c r="BM16" s="598">
        <v>2.1257340324560272</v>
      </c>
      <c r="BN16" s="598">
        <v>4.2514680649120544</v>
      </c>
      <c r="BO16" s="598">
        <v>4.9600460757307303</v>
      </c>
      <c r="BP16" s="598">
        <v>6.3772020973680821</v>
      </c>
      <c r="BQ16" s="598">
        <v>7.0857801081867562</v>
      </c>
      <c r="BR16" s="598">
        <v>9.2115141406427821</v>
      </c>
      <c r="BS16" s="598">
        <v>14.171560216373512</v>
      </c>
      <c r="BT16" s="598">
        <v>14.171560216373512</v>
      </c>
      <c r="BU16" s="598">
        <v>7.0857801081867562</v>
      </c>
      <c r="BV16" s="598">
        <v>0</v>
      </c>
      <c r="BW16" s="598">
        <v>0</v>
      </c>
      <c r="BX16" s="598">
        <v>0</v>
      </c>
      <c r="BY16" s="598">
        <v>0</v>
      </c>
      <c r="BZ16" s="598">
        <v>0</v>
      </c>
      <c r="CA16" s="598">
        <v>0</v>
      </c>
      <c r="CB16" s="598">
        <v>0</v>
      </c>
      <c r="CC16" s="598">
        <v>0</v>
      </c>
      <c r="CD16" s="598">
        <v>0</v>
      </c>
      <c r="CE16" s="599">
        <v>0</v>
      </c>
      <c r="CF16" s="599">
        <v>9.6596090029686827</v>
      </c>
      <c r="CG16" s="599">
        <v>14.489413504453022</v>
      </c>
      <c r="CH16" s="599">
        <v>28.978827008906045</v>
      </c>
      <c r="CI16" s="599">
        <v>33.808631510390391</v>
      </c>
      <c r="CJ16" s="599">
        <v>43.468240513359071</v>
      </c>
      <c r="CK16" s="599">
        <v>48.29804501484341</v>
      </c>
      <c r="CL16" s="599">
        <v>62.787458519296429</v>
      </c>
      <c r="CM16" s="599">
        <v>96.59609002968682</v>
      </c>
      <c r="CN16" s="599">
        <v>96.59609002968682</v>
      </c>
      <c r="CO16" s="599">
        <v>48.29804501484341</v>
      </c>
      <c r="CP16" s="599">
        <v>0</v>
      </c>
      <c r="CQ16" s="599">
        <v>0</v>
      </c>
      <c r="CR16" s="599">
        <v>0</v>
      </c>
      <c r="CS16" s="599">
        <v>0</v>
      </c>
      <c r="CT16" s="599">
        <v>0</v>
      </c>
      <c r="CU16" s="599">
        <v>0</v>
      </c>
      <c r="CV16" s="599">
        <v>0</v>
      </c>
      <c r="CW16" s="599">
        <v>0</v>
      </c>
      <c r="CX16" s="599">
        <v>0</v>
      </c>
      <c r="CY16" s="600">
        <v>0</v>
      </c>
      <c r="CZ16" s="601">
        <v>0</v>
      </c>
      <c r="DA16" s="602">
        <v>0</v>
      </c>
      <c r="DB16" s="602">
        <v>0</v>
      </c>
      <c r="DC16" s="602">
        <v>0</v>
      </c>
      <c r="DD16" s="602">
        <v>0</v>
      </c>
      <c r="DE16" s="602">
        <v>0</v>
      </c>
      <c r="DF16" s="602">
        <v>0</v>
      </c>
      <c r="DG16" s="602">
        <v>0</v>
      </c>
      <c r="DH16" s="602">
        <v>0</v>
      </c>
      <c r="DI16" s="602">
        <v>0</v>
      </c>
      <c r="DJ16" s="602">
        <v>0</v>
      </c>
      <c r="DK16" s="602">
        <v>0</v>
      </c>
      <c r="DL16" s="602">
        <v>0</v>
      </c>
      <c r="DM16" s="602">
        <v>0</v>
      </c>
      <c r="DN16" s="602">
        <v>0</v>
      </c>
      <c r="DO16" s="602">
        <v>0</v>
      </c>
      <c r="DP16" s="602">
        <v>0</v>
      </c>
      <c r="DQ16" s="602">
        <v>0</v>
      </c>
      <c r="DR16" s="602">
        <v>0</v>
      </c>
      <c r="DS16" s="602">
        <v>0</v>
      </c>
      <c r="DT16" s="602">
        <v>0</v>
      </c>
      <c r="DU16" s="602">
        <v>0</v>
      </c>
      <c r="DV16" s="602">
        <v>0</v>
      </c>
      <c r="DW16" s="603">
        <v>0</v>
      </c>
      <c r="DX16" s="522"/>
    </row>
    <row r="17" spans="2:128" x14ac:dyDescent="0.2">
      <c r="B17" s="633"/>
      <c r="C17" s="626"/>
      <c r="D17" s="627"/>
      <c r="E17" s="627"/>
      <c r="F17" s="627"/>
      <c r="G17" s="627"/>
      <c r="H17" s="627"/>
      <c r="I17" s="628"/>
      <c r="J17" s="628"/>
      <c r="K17" s="628"/>
      <c r="L17" s="628"/>
      <c r="M17" s="628"/>
      <c r="N17" s="628"/>
      <c r="O17" s="628"/>
      <c r="P17" s="628"/>
      <c r="Q17" s="628"/>
      <c r="R17" s="629"/>
      <c r="S17" s="628"/>
      <c r="T17" s="628"/>
      <c r="U17" s="616" t="s">
        <v>500</v>
      </c>
      <c r="V17" s="617" t="s">
        <v>124</v>
      </c>
      <c r="W17" s="630" t="s">
        <v>492</v>
      </c>
      <c r="X17" s="598">
        <v>0</v>
      </c>
      <c r="Y17" s="598">
        <v>0</v>
      </c>
      <c r="Z17" s="598">
        <v>0</v>
      </c>
      <c r="AA17" s="598">
        <v>0</v>
      </c>
      <c r="AB17" s="598">
        <v>0</v>
      </c>
      <c r="AC17" s="598">
        <v>0</v>
      </c>
      <c r="AD17" s="598">
        <v>0</v>
      </c>
      <c r="AE17" s="598">
        <v>0</v>
      </c>
      <c r="AF17" s="598">
        <v>0</v>
      </c>
      <c r="AG17" s="598">
        <v>0</v>
      </c>
      <c r="AH17" s="598">
        <v>207.16091422672497</v>
      </c>
      <c r="AI17" s="598">
        <v>194.87001290555969</v>
      </c>
      <c r="AJ17" s="598">
        <v>182.57911158439441</v>
      </c>
      <c r="AK17" s="598">
        <v>170.28821026322916</v>
      </c>
      <c r="AL17" s="598">
        <v>157.99730894206385</v>
      </c>
      <c r="AM17" s="598">
        <v>145.7064076208986</v>
      </c>
      <c r="AN17" s="598">
        <v>133.41550629973329</v>
      </c>
      <c r="AO17" s="598">
        <v>121.12460497856804</v>
      </c>
      <c r="AP17" s="598">
        <v>108.83370365740281</v>
      </c>
      <c r="AQ17" s="598">
        <v>96.542802336237528</v>
      </c>
      <c r="AR17" s="598">
        <v>84.251901015072249</v>
      </c>
      <c r="AS17" s="598">
        <v>71.960999693906984</v>
      </c>
      <c r="AT17" s="598">
        <v>59.670098372741727</v>
      </c>
      <c r="AU17" s="598">
        <v>47.379197051576462</v>
      </c>
      <c r="AV17" s="598">
        <v>35.088295730411204</v>
      </c>
      <c r="AW17" s="598">
        <v>35.088295730411204</v>
      </c>
      <c r="AX17" s="598">
        <v>35.088295730411204</v>
      </c>
      <c r="AY17" s="598">
        <v>35.088295730411204</v>
      </c>
      <c r="AZ17" s="598">
        <v>35.088295730411204</v>
      </c>
      <c r="BA17" s="598">
        <v>35.088295730411204</v>
      </c>
      <c r="BB17" s="598">
        <v>35.088295730411204</v>
      </c>
      <c r="BC17" s="598">
        <v>35.088295730411204</v>
      </c>
      <c r="BD17" s="598">
        <v>35.088295730411204</v>
      </c>
      <c r="BE17" s="598">
        <v>35.088295730411204</v>
      </c>
      <c r="BF17" s="598">
        <v>35.088295730411204</v>
      </c>
      <c r="BG17" s="598">
        <v>35.088295730411204</v>
      </c>
      <c r="BH17" s="598">
        <v>35.088295730411204</v>
      </c>
      <c r="BI17" s="598">
        <v>35.088295730411204</v>
      </c>
      <c r="BJ17" s="598">
        <v>35.088295730411204</v>
      </c>
      <c r="BK17" s="598">
        <v>35.088295730411204</v>
      </c>
      <c r="BL17" s="598">
        <v>35.088295730411204</v>
      </c>
      <c r="BM17" s="598">
        <v>35.088295730411204</v>
      </c>
      <c r="BN17" s="598">
        <v>35.088295730411204</v>
      </c>
      <c r="BO17" s="598">
        <v>35.088295730411204</v>
      </c>
      <c r="BP17" s="598">
        <v>35.088295730411204</v>
      </c>
      <c r="BQ17" s="598">
        <v>35.088295730411204</v>
      </c>
      <c r="BR17" s="598">
        <v>35.088295730411204</v>
      </c>
      <c r="BS17" s="598">
        <v>35.088295730411204</v>
      </c>
      <c r="BT17" s="598">
        <v>35.088295730411204</v>
      </c>
      <c r="BU17" s="598">
        <v>35.088295730411204</v>
      </c>
      <c r="BV17" s="598">
        <v>35.088295730411204</v>
      </c>
      <c r="BW17" s="598">
        <v>35.088295730411204</v>
      </c>
      <c r="BX17" s="598">
        <v>35.088295730411204</v>
      </c>
      <c r="BY17" s="598">
        <v>35.088295730411204</v>
      </c>
      <c r="BZ17" s="598">
        <v>35.088295730411204</v>
      </c>
      <c r="CA17" s="598">
        <v>35.088295730411204</v>
      </c>
      <c r="CB17" s="598">
        <v>35.088295730411204</v>
      </c>
      <c r="CC17" s="598">
        <v>35.088295730411204</v>
      </c>
      <c r="CD17" s="598">
        <v>35.088295730411204</v>
      </c>
      <c r="CE17" s="599">
        <v>35.088295730411204</v>
      </c>
      <c r="CF17" s="599">
        <v>35.088295730411204</v>
      </c>
      <c r="CG17" s="599">
        <v>35.088295730411204</v>
      </c>
      <c r="CH17" s="599">
        <v>35.088295730411204</v>
      </c>
      <c r="CI17" s="599">
        <v>35.088295730411204</v>
      </c>
      <c r="CJ17" s="599">
        <v>35.088295730411204</v>
      </c>
      <c r="CK17" s="599">
        <v>35.088295730411204</v>
      </c>
      <c r="CL17" s="599">
        <v>35.088295730411204</v>
      </c>
      <c r="CM17" s="599">
        <v>35.088295730411204</v>
      </c>
      <c r="CN17" s="599">
        <v>35.088295730411204</v>
      </c>
      <c r="CO17" s="599">
        <v>35.088295730411204</v>
      </c>
      <c r="CP17" s="599">
        <v>35.088295730411204</v>
      </c>
      <c r="CQ17" s="599">
        <v>35.088295730411204</v>
      </c>
      <c r="CR17" s="599">
        <v>35.088295730411204</v>
      </c>
      <c r="CS17" s="599">
        <v>35.088295730411204</v>
      </c>
      <c r="CT17" s="599">
        <v>35.088295730411204</v>
      </c>
      <c r="CU17" s="599">
        <v>35.088295730411204</v>
      </c>
      <c r="CV17" s="599">
        <v>35.088295730411204</v>
      </c>
      <c r="CW17" s="599">
        <v>35.088295730411204</v>
      </c>
      <c r="CX17" s="599">
        <v>35.088295730411204</v>
      </c>
      <c r="CY17" s="600">
        <v>35.088295730411204</v>
      </c>
      <c r="CZ17" s="601">
        <v>0</v>
      </c>
      <c r="DA17" s="602">
        <v>0</v>
      </c>
      <c r="DB17" s="602">
        <v>0</v>
      </c>
      <c r="DC17" s="602">
        <v>0</v>
      </c>
      <c r="DD17" s="602">
        <v>0</v>
      </c>
      <c r="DE17" s="602">
        <v>0</v>
      </c>
      <c r="DF17" s="602">
        <v>0</v>
      </c>
      <c r="DG17" s="602">
        <v>0</v>
      </c>
      <c r="DH17" s="602">
        <v>0</v>
      </c>
      <c r="DI17" s="602">
        <v>0</v>
      </c>
      <c r="DJ17" s="602">
        <v>0</v>
      </c>
      <c r="DK17" s="602">
        <v>0</v>
      </c>
      <c r="DL17" s="602">
        <v>0</v>
      </c>
      <c r="DM17" s="602">
        <v>0</v>
      </c>
      <c r="DN17" s="602">
        <v>0</v>
      </c>
      <c r="DO17" s="602">
        <v>0</v>
      </c>
      <c r="DP17" s="602">
        <v>0</v>
      </c>
      <c r="DQ17" s="602">
        <v>0</v>
      </c>
      <c r="DR17" s="602">
        <v>0</v>
      </c>
      <c r="DS17" s="602">
        <v>0</v>
      </c>
      <c r="DT17" s="602">
        <v>0</v>
      </c>
      <c r="DU17" s="602">
        <v>0</v>
      </c>
      <c r="DV17" s="602">
        <v>0</v>
      </c>
      <c r="DW17" s="603">
        <v>0</v>
      </c>
      <c r="DX17" s="522"/>
    </row>
    <row r="18" spans="2:128" x14ac:dyDescent="0.2">
      <c r="B18" s="633"/>
      <c r="C18" s="626"/>
      <c r="D18" s="627"/>
      <c r="E18" s="627"/>
      <c r="F18" s="627"/>
      <c r="G18" s="627"/>
      <c r="H18" s="627"/>
      <c r="I18" s="628"/>
      <c r="J18" s="628"/>
      <c r="K18" s="628"/>
      <c r="L18" s="628"/>
      <c r="M18" s="628"/>
      <c r="N18" s="628"/>
      <c r="O18" s="628"/>
      <c r="P18" s="628"/>
      <c r="Q18" s="628"/>
      <c r="R18" s="629"/>
      <c r="S18" s="628"/>
      <c r="T18" s="628"/>
      <c r="U18" s="634" t="s">
        <v>501</v>
      </c>
      <c r="V18" s="617" t="s">
        <v>124</v>
      </c>
      <c r="W18" s="630" t="s">
        <v>492</v>
      </c>
      <c r="X18" s="598">
        <v>0</v>
      </c>
      <c r="Y18" s="598">
        <v>0</v>
      </c>
      <c r="Z18" s="598">
        <v>0</v>
      </c>
      <c r="AA18" s="598">
        <v>0</v>
      </c>
      <c r="AB18" s="598">
        <v>0</v>
      </c>
      <c r="AC18" s="598">
        <v>0</v>
      </c>
      <c r="AD18" s="598">
        <v>0</v>
      </c>
      <c r="AE18" s="598">
        <v>0</v>
      </c>
      <c r="AF18" s="598">
        <v>0</v>
      </c>
      <c r="AG18" s="598">
        <v>0</v>
      </c>
      <c r="AH18" s="598">
        <v>0</v>
      </c>
      <c r="AI18" s="598">
        <v>0</v>
      </c>
      <c r="AJ18" s="598">
        <v>0</v>
      </c>
      <c r="AK18" s="598">
        <v>0</v>
      </c>
      <c r="AL18" s="598">
        <v>0</v>
      </c>
      <c r="AM18" s="598">
        <v>0</v>
      </c>
      <c r="AN18" s="598">
        <v>0</v>
      </c>
      <c r="AO18" s="598">
        <v>0</v>
      </c>
      <c r="AP18" s="598">
        <v>0</v>
      </c>
      <c r="AQ18" s="598">
        <v>0</v>
      </c>
      <c r="AR18" s="598">
        <v>0</v>
      </c>
      <c r="AS18" s="598">
        <v>0</v>
      </c>
      <c r="AT18" s="598">
        <v>0</v>
      </c>
      <c r="AU18" s="598">
        <v>0</v>
      </c>
      <c r="AV18" s="598">
        <v>0</v>
      </c>
      <c r="AW18" s="598">
        <v>0</v>
      </c>
      <c r="AX18" s="598">
        <v>0</v>
      </c>
      <c r="AY18" s="598">
        <v>0</v>
      </c>
      <c r="AZ18" s="598">
        <v>0</v>
      </c>
      <c r="BA18" s="598">
        <v>0</v>
      </c>
      <c r="BB18" s="598">
        <v>0</v>
      </c>
      <c r="BC18" s="598">
        <v>0</v>
      </c>
      <c r="BD18" s="598">
        <v>0</v>
      </c>
      <c r="BE18" s="598">
        <v>0</v>
      </c>
      <c r="BF18" s="598">
        <v>0</v>
      </c>
      <c r="BG18" s="598">
        <v>0</v>
      </c>
      <c r="BH18" s="598">
        <v>0</v>
      </c>
      <c r="BI18" s="598">
        <v>0</v>
      </c>
      <c r="BJ18" s="598">
        <v>0</v>
      </c>
      <c r="BK18" s="598">
        <v>0</v>
      </c>
      <c r="BL18" s="598">
        <v>0</v>
      </c>
      <c r="BM18" s="598">
        <v>0</v>
      </c>
      <c r="BN18" s="598">
        <v>0</v>
      </c>
      <c r="BO18" s="598">
        <v>0</v>
      </c>
      <c r="BP18" s="598">
        <v>0</v>
      </c>
      <c r="BQ18" s="598">
        <v>0</v>
      </c>
      <c r="BR18" s="598">
        <v>0</v>
      </c>
      <c r="BS18" s="598">
        <v>0</v>
      </c>
      <c r="BT18" s="598">
        <v>0</v>
      </c>
      <c r="BU18" s="598">
        <v>0</v>
      </c>
      <c r="BV18" s="598">
        <v>0</v>
      </c>
      <c r="BW18" s="598">
        <v>0</v>
      </c>
      <c r="BX18" s="598">
        <v>0</v>
      </c>
      <c r="BY18" s="598">
        <v>0</v>
      </c>
      <c r="BZ18" s="598">
        <v>0</v>
      </c>
      <c r="CA18" s="598">
        <v>0</v>
      </c>
      <c r="CB18" s="598">
        <v>0</v>
      </c>
      <c r="CC18" s="598">
        <v>0</v>
      </c>
      <c r="CD18" s="598">
        <v>0</v>
      </c>
      <c r="CE18" s="598">
        <v>0</v>
      </c>
      <c r="CF18" s="598">
        <v>0</v>
      </c>
      <c r="CG18" s="598">
        <v>0</v>
      </c>
      <c r="CH18" s="598">
        <v>0</v>
      </c>
      <c r="CI18" s="598">
        <v>0</v>
      </c>
      <c r="CJ18" s="598">
        <v>0</v>
      </c>
      <c r="CK18" s="598">
        <v>0</v>
      </c>
      <c r="CL18" s="598">
        <v>0</v>
      </c>
      <c r="CM18" s="598">
        <v>0</v>
      </c>
      <c r="CN18" s="598">
        <v>0</v>
      </c>
      <c r="CO18" s="598">
        <v>0</v>
      </c>
      <c r="CP18" s="598">
        <v>0</v>
      </c>
      <c r="CQ18" s="598">
        <v>0</v>
      </c>
      <c r="CR18" s="598">
        <v>0</v>
      </c>
      <c r="CS18" s="598">
        <v>0</v>
      </c>
      <c r="CT18" s="598">
        <v>0</v>
      </c>
      <c r="CU18" s="598">
        <v>0</v>
      </c>
      <c r="CV18" s="598">
        <v>0</v>
      </c>
      <c r="CW18" s="598">
        <v>0</v>
      </c>
      <c r="CX18" s="598">
        <v>0</v>
      </c>
      <c r="CY18" s="598">
        <v>0</v>
      </c>
      <c r="CZ18" s="601">
        <v>0</v>
      </c>
      <c r="DA18" s="602">
        <v>0</v>
      </c>
      <c r="DB18" s="602">
        <v>0</v>
      </c>
      <c r="DC18" s="602">
        <v>0</v>
      </c>
      <c r="DD18" s="602">
        <v>0</v>
      </c>
      <c r="DE18" s="602">
        <v>0</v>
      </c>
      <c r="DF18" s="602">
        <v>0</v>
      </c>
      <c r="DG18" s="602">
        <v>0</v>
      </c>
      <c r="DH18" s="602">
        <v>0</v>
      </c>
      <c r="DI18" s="602">
        <v>0</v>
      </c>
      <c r="DJ18" s="602">
        <v>0</v>
      </c>
      <c r="DK18" s="602">
        <v>0</v>
      </c>
      <c r="DL18" s="602">
        <v>0</v>
      </c>
      <c r="DM18" s="602">
        <v>0</v>
      </c>
      <c r="DN18" s="602">
        <v>0</v>
      </c>
      <c r="DO18" s="602">
        <v>0</v>
      </c>
      <c r="DP18" s="602">
        <v>0</v>
      </c>
      <c r="DQ18" s="602">
        <v>0</v>
      </c>
      <c r="DR18" s="602">
        <v>0</v>
      </c>
      <c r="DS18" s="602">
        <v>0</v>
      </c>
      <c r="DT18" s="602">
        <v>0</v>
      </c>
      <c r="DU18" s="602">
        <v>0</v>
      </c>
      <c r="DV18" s="602">
        <v>0</v>
      </c>
      <c r="DW18" s="603">
        <v>0</v>
      </c>
      <c r="DX18" s="522"/>
    </row>
    <row r="19" spans="2:128" ht="15.75" thickBot="1" x14ac:dyDescent="0.25">
      <c r="B19" s="635"/>
      <c r="C19" s="636"/>
      <c r="D19" s="637"/>
      <c r="E19" s="637"/>
      <c r="F19" s="637"/>
      <c r="G19" s="637"/>
      <c r="H19" s="637"/>
      <c r="I19" s="638"/>
      <c r="J19" s="638"/>
      <c r="K19" s="638"/>
      <c r="L19" s="638"/>
      <c r="M19" s="638"/>
      <c r="N19" s="638"/>
      <c r="O19" s="638"/>
      <c r="P19" s="638"/>
      <c r="Q19" s="638"/>
      <c r="R19" s="639"/>
      <c r="S19" s="638"/>
      <c r="T19" s="638"/>
      <c r="U19" s="640" t="s">
        <v>127</v>
      </c>
      <c r="V19" s="641" t="s">
        <v>502</v>
      </c>
      <c r="W19" s="642" t="s">
        <v>492</v>
      </c>
      <c r="X19" s="643">
        <f t="shared" ref="X19:BC19" si="8">SUM(X8:X18)</f>
        <v>6828.9426960000001</v>
      </c>
      <c r="Y19" s="643">
        <f t="shared" si="8"/>
        <v>10243.414043999999</v>
      </c>
      <c r="Z19" s="643">
        <f t="shared" si="8"/>
        <v>20486.828087999998</v>
      </c>
      <c r="AA19" s="643">
        <f t="shared" si="8"/>
        <v>23901.299436000001</v>
      </c>
      <c r="AB19" s="643">
        <f t="shared" si="8"/>
        <v>30730.242131999999</v>
      </c>
      <c r="AC19" s="643">
        <f t="shared" si="8"/>
        <v>34144.713479999999</v>
      </c>
      <c r="AD19" s="643">
        <f t="shared" si="8"/>
        <v>44388.127523999996</v>
      </c>
      <c r="AE19" s="643">
        <f t="shared" si="8"/>
        <v>68289.426959999997</v>
      </c>
      <c r="AF19" s="643">
        <f t="shared" si="8"/>
        <v>68289.426959999997</v>
      </c>
      <c r="AG19" s="643">
        <f t="shared" si="8"/>
        <v>34144.713479999999</v>
      </c>
      <c r="AH19" s="643">
        <f t="shared" si="8"/>
        <v>3307.3409142267246</v>
      </c>
      <c r="AI19" s="643">
        <f t="shared" si="8"/>
        <v>3295.0500129055595</v>
      </c>
      <c r="AJ19" s="643">
        <f t="shared" si="8"/>
        <v>3282.7591115843943</v>
      </c>
      <c r="AK19" s="643">
        <f t="shared" si="8"/>
        <v>3270.4682102632291</v>
      </c>
      <c r="AL19" s="643">
        <f t="shared" si="8"/>
        <v>3258.1773089420635</v>
      </c>
      <c r="AM19" s="643">
        <f t="shared" si="8"/>
        <v>3245.8864076208984</v>
      </c>
      <c r="AN19" s="643">
        <f t="shared" si="8"/>
        <v>3233.5955062997332</v>
      </c>
      <c r="AO19" s="643">
        <f t="shared" si="8"/>
        <v>3221.304604978568</v>
      </c>
      <c r="AP19" s="643">
        <f t="shared" si="8"/>
        <v>3209.0137036574029</v>
      </c>
      <c r="AQ19" s="643">
        <f t="shared" si="8"/>
        <v>3196.7228023362372</v>
      </c>
      <c r="AR19" s="643">
        <f t="shared" si="8"/>
        <v>4109.2955715879461</v>
      </c>
      <c r="AS19" s="643">
        <f t="shared" si="8"/>
        <v>4559.436505553218</v>
      </c>
      <c r="AT19" s="643">
        <f t="shared" si="8"/>
        <v>5934.4411100913621</v>
      </c>
      <c r="AU19" s="643">
        <f t="shared" si="8"/>
        <v>6384.5820440566349</v>
      </c>
      <c r="AV19" s="643">
        <f t="shared" si="8"/>
        <v>7297.1548133083434</v>
      </c>
      <c r="AW19" s="643">
        <f t="shared" si="8"/>
        <v>7759.5866485947799</v>
      </c>
      <c r="AX19" s="643">
        <f t="shared" si="8"/>
        <v>9146.8821544540897</v>
      </c>
      <c r="AY19" s="643">
        <f t="shared" si="8"/>
        <v>12383.905001459147</v>
      </c>
      <c r="AZ19" s="643">
        <f t="shared" si="8"/>
        <v>12383.905001459147</v>
      </c>
      <c r="BA19" s="643">
        <f t="shared" si="8"/>
        <v>7759.5866485947799</v>
      </c>
      <c r="BB19" s="643">
        <f t="shared" si="8"/>
        <v>3135.268295730411</v>
      </c>
      <c r="BC19" s="643">
        <f t="shared" si="8"/>
        <v>3135.268295730411</v>
      </c>
      <c r="BD19" s="643">
        <f t="shared" ref="BD19:DO19" si="9">SUM(BD8:BD18)</f>
        <v>3135.268295730411</v>
      </c>
      <c r="BE19" s="643">
        <f t="shared" si="9"/>
        <v>3135.268295730411</v>
      </c>
      <c r="BF19" s="643">
        <f t="shared" si="9"/>
        <v>3135.268295730411</v>
      </c>
      <c r="BG19" s="643">
        <f t="shared" si="9"/>
        <v>3135.268295730411</v>
      </c>
      <c r="BH19" s="643">
        <f t="shared" si="9"/>
        <v>3135.268295730411</v>
      </c>
      <c r="BI19" s="643">
        <f t="shared" si="9"/>
        <v>3135.268295730411</v>
      </c>
      <c r="BJ19" s="643">
        <f t="shared" si="9"/>
        <v>3135.268295730411</v>
      </c>
      <c r="BK19" s="643">
        <f t="shared" si="9"/>
        <v>3135.268295730411</v>
      </c>
      <c r="BL19" s="643">
        <f t="shared" si="9"/>
        <v>4060.1319663032846</v>
      </c>
      <c r="BM19" s="643">
        <f t="shared" si="9"/>
        <v>4522.5638015897221</v>
      </c>
      <c r="BN19" s="643">
        <f t="shared" si="9"/>
        <v>5909.8593074490318</v>
      </c>
      <c r="BO19" s="643">
        <f t="shared" si="9"/>
        <v>6372.2911427354693</v>
      </c>
      <c r="BP19" s="643">
        <f t="shared" si="9"/>
        <v>7297.1548133083434</v>
      </c>
      <c r="BQ19" s="643">
        <f t="shared" si="9"/>
        <v>7759.5866485947799</v>
      </c>
      <c r="BR19" s="643">
        <f t="shared" si="9"/>
        <v>9146.8821544540897</v>
      </c>
      <c r="BS19" s="643">
        <f t="shared" si="9"/>
        <v>12383.905001459147</v>
      </c>
      <c r="BT19" s="643">
        <f t="shared" si="9"/>
        <v>12383.905001459147</v>
      </c>
      <c r="BU19" s="643">
        <f t="shared" si="9"/>
        <v>7759.5866485947799</v>
      </c>
      <c r="BV19" s="643">
        <f t="shared" si="9"/>
        <v>3135.268295730411</v>
      </c>
      <c r="BW19" s="643">
        <f t="shared" si="9"/>
        <v>3135.268295730411</v>
      </c>
      <c r="BX19" s="643">
        <f t="shared" si="9"/>
        <v>3135.268295730411</v>
      </c>
      <c r="BY19" s="643">
        <f t="shared" si="9"/>
        <v>3135.268295730411</v>
      </c>
      <c r="BZ19" s="643">
        <f t="shared" si="9"/>
        <v>3135.268295730411</v>
      </c>
      <c r="CA19" s="643">
        <f t="shared" si="9"/>
        <v>3135.268295730411</v>
      </c>
      <c r="CB19" s="643">
        <f t="shared" si="9"/>
        <v>3135.268295730411</v>
      </c>
      <c r="CC19" s="643">
        <f t="shared" si="9"/>
        <v>3135.268295730411</v>
      </c>
      <c r="CD19" s="643">
        <f t="shared" si="9"/>
        <v>3135.268295730411</v>
      </c>
      <c r="CE19" s="643">
        <f t="shared" si="9"/>
        <v>3135.268295730411</v>
      </c>
      <c r="CF19" s="643">
        <f t="shared" si="9"/>
        <v>9439.3176046148692</v>
      </c>
      <c r="CG19" s="643">
        <f t="shared" si="9"/>
        <v>12591.342259057095</v>
      </c>
      <c r="CH19" s="643">
        <f t="shared" si="9"/>
        <v>22047.416222383781</v>
      </c>
      <c r="CI19" s="643">
        <f t="shared" si="9"/>
        <v>25199.440876826007</v>
      </c>
      <c r="CJ19" s="643">
        <f t="shared" si="9"/>
        <v>31503.490185710467</v>
      </c>
      <c r="CK19" s="643">
        <f t="shared" si="9"/>
        <v>34655.514840152697</v>
      </c>
      <c r="CL19" s="643">
        <f t="shared" si="9"/>
        <v>44111.588803479375</v>
      </c>
      <c r="CM19" s="643">
        <f t="shared" si="9"/>
        <v>66175.761384574973</v>
      </c>
      <c r="CN19" s="643">
        <f t="shared" si="9"/>
        <v>66175.761384574973</v>
      </c>
      <c r="CO19" s="643">
        <f t="shared" si="9"/>
        <v>34655.514840152697</v>
      </c>
      <c r="CP19" s="643">
        <f t="shared" si="9"/>
        <v>3135.268295730411</v>
      </c>
      <c r="CQ19" s="643">
        <f t="shared" si="9"/>
        <v>3135.268295730411</v>
      </c>
      <c r="CR19" s="643">
        <f t="shared" si="9"/>
        <v>3135.268295730411</v>
      </c>
      <c r="CS19" s="643">
        <f t="shared" si="9"/>
        <v>3135.268295730411</v>
      </c>
      <c r="CT19" s="643">
        <f t="shared" si="9"/>
        <v>3135.268295730411</v>
      </c>
      <c r="CU19" s="643">
        <f t="shared" si="9"/>
        <v>3135.268295730411</v>
      </c>
      <c r="CV19" s="643">
        <f t="shared" si="9"/>
        <v>3135.268295730411</v>
      </c>
      <c r="CW19" s="643">
        <f t="shared" si="9"/>
        <v>3135.268295730411</v>
      </c>
      <c r="CX19" s="643">
        <f t="shared" si="9"/>
        <v>3135.268295730411</v>
      </c>
      <c r="CY19" s="644">
        <f t="shared" si="9"/>
        <v>3135.268295730411</v>
      </c>
      <c r="CZ19" s="645">
        <f t="shared" si="9"/>
        <v>0</v>
      </c>
      <c r="DA19" s="646">
        <f t="shared" si="9"/>
        <v>0</v>
      </c>
      <c r="DB19" s="646">
        <f t="shared" si="9"/>
        <v>0</v>
      </c>
      <c r="DC19" s="646">
        <f t="shared" si="9"/>
        <v>0</v>
      </c>
      <c r="DD19" s="646">
        <f t="shared" si="9"/>
        <v>0</v>
      </c>
      <c r="DE19" s="646">
        <f t="shared" si="9"/>
        <v>0</v>
      </c>
      <c r="DF19" s="646">
        <f t="shared" si="9"/>
        <v>0</v>
      </c>
      <c r="DG19" s="646">
        <f t="shared" si="9"/>
        <v>0</v>
      </c>
      <c r="DH19" s="646">
        <f t="shared" si="9"/>
        <v>0</v>
      </c>
      <c r="DI19" s="646">
        <f t="shared" si="9"/>
        <v>0</v>
      </c>
      <c r="DJ19" s="646">
        <f t="shared" si="9"/>
        <v>0</v>
      </c>
      <c r="DK19" s="646">
        <f t="shared" si="9"/>
        <v>0</v>
      </c>
      <c r="DL19" s="646">
        <f t="shared" si="9"/>
        <v>0</v>
      </c>
      <c r="DM19" s="646">
        <f t="shared" si="9"/>
        <v>0</v>
      </c>
      <c r="DN19" s="646">
        <f t="shared" si="9"/>
        <v>0</v>
      </c>
      <c r="DO19" s="646">
        <f t="shared" si="9"/>
        <v>0</v>
      </c>
      <c r="DP19" s="646">
        <f t="shared" ref="DP19:DW19" si="10">SUM(DP8:DP18)</f>
        <v>0</v>
      </c>
      <c r="DQ19" s="646">
        <f t="shared" si="10"/>
        <v>0</v>
      </c>
      <c r="DR19" s="646">
        <f t="shared" si="10"/>
        <v>0</v>
      </c>
      <c r="DS19" s="646">
        <f t="shared" si="10"/>
        <v>0</v>
      </c>
      <c r="DT19" s="646">
        <f t="shared" si="10"/>
        <v>0</v>
      </c>
      <c r="DU19" s="646">
        <f t="shared" si="10"/>
        <v>0</v>
      </c>
      <c r="DV19" s="646">
        <f t="shared" si="10"/>
        <v>0</v>
      </c>
      <c r="DW19" s="647">
        <f t="shared" si="10"/>
        <v>0</v>
      </c>
      <c r="DX19" s="522"/>
    </row>
    <row r="20" spans="2:128" x14ac:dyDescent="0.2">
      <c r="B20" s="574" t="s">
        <v>503</v>
      </c>
      <c r="C20" s="575" t="s">
        <v>504</v>
      </c>
      <c r="D20" s="567"/>
      <c r="E20" s="568"/>
      <c r="F20" s="568"/>
      <c r="G20" s="568"/>
      <c r="H20" s="568"/>
      <c r="I20" s="568"/>
      <c r="J20" s="568"/>
      <c r="K20" s="568"/>
      <c r="L20" s="568"/>
      <c r="M20" s="568"/>
      <c r="N20" s="568"/>
      <c r="O20" s="568"/>
      <c r="P20" s="568"/>
      <c r="Q20" s="568"/>
      <c r="R20" s="570"/>
      <c r="S20" s="648"/>
      <c r="T20" s="570"/>
      <c r="U20" s="648"/>
      <c r="V20" s="568"/>
      <c r="W20" s="568"/>
      <c r="X20" s="566">
        <f t="shared" ref="X20:BC20" si="11">SUMIF($C:$C,"58.2x",X:X)</f>
        <v>0</v>
      </c>
      <c r="Y20" s="566">
        <f t="shared" si="11"/>
        <v>0</v>
      </c>
      <c r="Z20" s="566">
        <f t="shared" si="11"/>
        <v>0</v>
      </c>
      <c r="AA20" s="566">
        <f t="shared" si="11"/>
        <v>0</v>
      </c>
      <c r="AB20" s="566">
        <f t="shared" si="11"/>
        <v>0</v>
      </c>
      <c r="AC20" s="566">
        <f t="shared" si="11"/>
        <v>0</v>
      </c>
      <c r="AD20" s="566">
        <f t="shared" si="11"/>
        <v>0</v>
      </c>
      <c r="AE20" s="566">
        <f t="shared" si="11"/>
        <v>0</v>
      </c>
      <c r="AF20" s="566">
        <f t="shared" si="11"/>
        <v>0</v>
      </c>
      <c r="AG20" s="566">
        <f t="shared" si="11"/>
        <v>0</v>
      </c>
      <c r="AH20" s="566">
        <f t="shared" si="11"/>
        <v>0</v>
      </c>
      <c r="AI20" s="566">
        <f t="shared" si="11"/>
        <v>0</v>
      </c>
      <c r="AJ20" s="566">
        <f t="shared" si="11"/>
        <v>0</v>
      </c>
      <c r="AK20" s="566">
        <f t="shared" si="11"/>
        <v>0</v>
      </c>
      <c r="AL20" s="566">
        <f t="shared" si="11"/>
        <v>0</v>
      </c>
      <c r="AM20" s="566">
        <f t="shared" si="11"/>
        <v>0</v>
      </c>
      <c r="AN20" s="566">
        <f t="shared" si="11"/>
        <v>0</v>
      </c>
      <c r="AO20" s="566">
        <f t="shared" si="11"/>
        <v>0</v>
      </c>
      <c r="AP20" s="566">
        <f t="shared" si="11"/>
        <v>0</v>
      </c>
      <c r="AQ20" s="566">
        <f t="shared" si="11"/>
        <v>0</v>
      </c>
      <c r="AR20" s="566">
        <f t="shared" si="11"/>
        <v>0</v>
      </c>
      <c r="AS20" s="566">
        <f t="shared" si="11"/>
        <v>0</v>
      </c>
      <c r="AT20" s="566">
        <f t="shared" si="11"/>
        <v>0</v>
      </c>
      <c r="AU20" s="566">
        <f t="shared" si="11"/>
        <v>0</v>
      </c>
      <c r="AV20" s="566">
        <f t="shared" si="11"/>
        <v>0</v>
      </c>
      <c r="AW20" s="566">
        <f t="shared" si="11"/>
        <v>0</v>
      </c>
      <c r="AX20" s="566">
        <f t="shared" si="11"/>
        <v>0</v>
      </c>
      <c r="AY20" s="566">
        <f t="shared" si="11"/>
        <v>0</v>
      </c>
      <c r="AZ20" s="566">
        <f t="shared" si="11"/>
        <v>0</v>
      </c>
      <c r="BA20" s="566">
        <f t="shared" si="11"/>
        <v>0</v>
      </c>
      <c r="BB20" s="566">
        <f t="shared" si="11"/>
        <v>0</v>
      </c>
      <c r="BC20" s="566">
        <f t="shared" si="11"/>
        <v>0</v>
      </c>
      <c r="BD20" s="566">
        <f t="shared" ref="BD20:CI20" si="12">SUMIF($C:$C,"58.2x",BD:BD)</f>
        <v>0</v>
      </c>
      <c r="BE20" s="566">
        <f t="shared" si="12"/>
        <v>0</v>
      </c>
      <c r="BF20" s="566">
        <f t="shared" si="12"/>
        <v>0</v>
      </c>
      <c r="BG20" s="566">
        <f t="shared" si="12"/>
        <v>0</v>
      </c>
      <c r="BH20" s="566">
        <f t="shared" si="12"/>
        <v>0</v>
      </c>
      <c r="BI20" s="566">
        <f t="shared" si="12"/>
        <v>0</v>
      </c>
      <c r="BJ20" s="566">
        <f t="shared" si="12"/>
        <v>0</v>
      </c>
      <c r="BK20" s="566">
        <f t="shared" si="12"/>
        <v>0</v>
      </c>
      <c r="BL20" s="566">
        <f t="shared" si="12"/>
        <v>0</v>
      </c>
      <c r="BM20" s="566">
        <f t="shared" si="12"/>
        <v>0</v>
      </c>
      <c r="BN20" s="566">
        <f t="shared" si="12"/>
        <v>0</v>
      </c>
      <c r="BO20" s="566">
        <f t="shared" si="12"/>
        <v>0</v>
      </c>
      <c r="BP20" s="566">
        <f t="shared" si="12"/>
        <v>0</v>
      </c>
      <c r="BQ20" s="566">
        <f t="shared" si="12"/>
        <v>0</v>
      </c>
      <c r="BR20" s="566">
        <f t="shared" si="12"/>
        <v>0</v>
      </c>
      <c r="BS20" s="566">
        <f t="shared" si="12"/>
        <v>0</v>
      </c>
      <c r="BT20" s="566">
        <f t="shared" si="12"/>
        <v>0</v>
      </c>
      <c r="BU20" s="566">
        <f t="shared" si="12"/>
        <v>0</v>
      </c>
      <c r="BV20" s="566">
        <f t="shared" si="12"/>
        <v>0</v>
      </c>
      <c r="BW20" s="566">
        <f t="shared" si="12"/>
        <v>0</v>
      </c>
      <c r="BX20" s="566">
        <f t="shared" si="12"/>
        <v>0</v>
      </c>
      <c r="BY20" s="566">
        <f t="shared" si="12"/>
        <v>0</v>
      </c>
      <c r="BZ20" s="566">
        <f t="shared" si="12"/>
        <v>0</v>
      </c>
      <c r="CA20" s="566">
        <f t="shared" si="12"/>
        <v>0</v>
      </c>
      <c r="CB20" s="566">
        <f t="shared" si="12"/>
        <v>0</v>
      </c>
      <c r="CC20" s="566">
        <f t="shared" si="12"/>
        <v>0</v>
      </c>
      <c r="CD20" s="566">
        <f t="shared" si="12"/>
        <v>0</v>
      </c>
      <c r="CE20" s="566">
        <f t="shared" si="12"/>
        <v>0</v>
      </c>
      <c r="CF20" s="566">
        <f t="shared" si="12"/>
        <v>0</v>
      </c>
      <c r="CG20" s="566">
        <f t="shared" si="12"/>
        <v>0</v>
      </c>
      <c r="CH20" s="566">
        <f t="shared" si="12"/>
        <v>0</v>
      </c>
      <c r="CI20" s="566">
        <f t="shared" si="12"/>
        <v>0</v>
      </c>
      <c r="CJ20" s="566">
        <f t="shared" ref="CJ20:DO20" si="13">SUMIF($C:$C,"58.2x",CJ:CJ)</f>
        <v>0</v>
      </c>
      <c r="CK20" s="566">
        <f t="shared" si="13"/>
        <v>0</v>
      </c>
      <c r="CL20" s="566">
        <f t="shared" si="13"/>
        <v>0</v>
      </c>
      <c r="CM20" s="566">
        <f t="shared" si="13"/>
        <v>0</v>
      </c>
      <c r="CN20" s="566">
        <f t="shared" si="13"/>
        <v>0</v>
      </c>
      <c r="CO20" s="566">
        <f t="shared" si="13"/>
        <v>0</v>
      </c>
      <c r="CP20" s="566">
        <f t="shared" si="13"/>
        <v>0</v>
      </c>
      <c r="CQ20" s="566">
        <f t="shared" si="13"/>
        <v>0</v>
      </c>
      <c r="CR20" s="566">
        <f t="shared" si="13"/>
        <v>0</v>
      </c>
      <c r="CS20" s="566">
        <f t="shared" si="13"/>
        <v>0</v>
      </c>
      <c r="CT20" s="566">
        <f t="shared" si="13"/>
        <v>0</v>
      </c>
      <c r="CU20" s="566">
        <f t="shared" si="13"/>
        <v>0</v>
      </c>
      <c r="CV20" s="566">
        <f t="shared" si="13"/>
        <v>0</v>
      </c>
      <c r="CW20" s="566">
        <f t="shared" si="13"/>
        <v>0</v>
      </c>
      <c r="CX20" s="566">
        <f t="shared" si="13"/>
        <v>0</v>
      </c>
      <c r="CY20" s="581">
        <f t="shared" si="13"/>
        <v>0</v>
      </c>
      <c r="CZ20" s="582">
        <f t="shared" si="13"/>
        <v>0</v>
      </c>
      <c r="DA20" s="582">
        <f t="shared" si="13"/>
        <v>0</v>
      </c>
      <c r="DB20" s="582">
        <f t="shared" si="13"/>
        <v>0</v>
      </c>
      <c r="DC20" s="582">
        <f t="shared" si="13"/>
        <v>0</v>
      </c>
      <c r="DD20" s="582">
        <f t="shared" si="13"/>
        <v>0</v>
      </c>
      <c r="DE20" s="582">
        <f t="shared" si="13"/>
        <v>0</v>
      </c>
      <c r="DF20" s="582">
        <f t="shared" si="13"/>
        <v>0</v>
      </c>
      <c r="DG20" s="582">
        <f t="shared" si="13"/>
        <v>0</v>
      </c>
      <c r="DH20" s="582">
        <f t="shared" si="13"/>
        <v>0</v>
      </c>
      <c r="DI20" s="582">
        <f t="shared" si="13"/>
        <v>0</v>
      </c>
      <c r="DJ20" s="582">
        <f t="shared" si="13"/>
        <v>0</v>
      </c>
      <c r="DK20" s="582">
        <f t="shared" si="13"/>
        <v>0</v>
      </c>
      <c r="DL20" s="582">
        <f t="shared" si="13"/>
        <v>0</v>
      </c>
      <c r="DM20" s="582">
        <f t="shared" si="13"/>
        <v>0</v>
      </c>
      <c r="DN20" s="582">
        <f t="shared" si="13"/>
        <v>0</v>
      </c>
      <c r="DO20" s="582">
        <f t="shared" si="13"/>
        <v>0</v>
      </c>
      <c r="DP20" s="582">
        <f t="shared" ref="DP20:DW20" si="14">SUMIF($C:$C,"58.2x",DP:DP)</f>
        <v>0</v>
      </c>
      <c r="DQ20" s="582">
        <f t="shared" si="14"/>
        <v>0</v>
      </c>
      <c r="DR20" s="582">
        <f t="shared" si="14"/>
        <v>0</v>
      </c>
      <c r="DS20" s="582">
        <f t="shared" si="14"/>
        <v>0</v>
      </c>
      <c r="DT20" s="582">
        <f t="shared" si="14"/>
        <v>0</v>
      </c>
      <c r="DU20" s="582">
        <f t="shared" si="14"/>
        <v>0</v>
      </c>
      <c r="DV20" s="582">
        <f t="shared" si="14"/>
        <v>0</v>
      </c>
      <c r="DW20" s="649">
        <f t="shared" si="14"/>
        <v>0</v>
      </c>
      <c r="DX20" s="522"/>
    </row>
    <row r="21" spans="2:128" x14ac:dyDescent="0.2">
      <c r="B21" s="574" t="s">
        <v>505</v>
      </c>
      <c r="C21" s="575" t="s">
        <v>506</v>
      </c>
      <c r="D21" s="567"/>
      <c r="E21" s="568"/>
      <c r="F21" s="568"/>
      <c r="G21" s="568"/>
      <c r="H21" s="568"/>
      <c r="I21" s="568"/>
      <c r="J21" s="568"/>
      <c r="K21" s="568"/>
      <c r="L21" s="568"/>
      <c r="M21" s="568"/>
      <c r="N21" s="568"/>
      <c r="O21" s="568"/>
      <c r="P21" s="568"/>
      <c r="Q21" s="568"/>
      <c r="R21" s="570"/>
      <c r="S21" s="648"/>
      <c r="T21" s="570"/>
      <c r="U21" s="648"/>
      <c r="V21" s="568"/>
      <c r="W21" s="568"/>
      <c r="X21" s="566">
        <f t="shared" ref="X21:BC21" si="15">SUMIF($C:$C,"58.3x",X:X)</f>
        <v>0</v>
      </c>
      <c r="Y21" s="566">
        <f t="shared" si="15"/>
        <v>0</v>
      </c>
      <c r="Z21" s="566">
        <f t="shared" si="15"/>
        <v>0</v>
      </c>
      <c r="AA21" s="566">
        <f t="shared" si="15"/>
        <v>0</v>
      </c>
      <c r="AB21" s="566">
        <f t="shared" si="15"/>
        <v>0</v>
      </c>
      <c r="AC21" s="566">
        <f t="shared" si="15"/>
        <v>0</v>
      </c>
      <c r="AD21" s="566">
        <f t="shared" si="15"/>
        <v>0</v>
      </c>
      <c r="AE21" s="566">
        <f t="shared" si="15"/>
        <v>0</v>
      </c>
      <c r="AF21" s="566">
        <f t="shared" si="15"/>
        <v>0</v>
      </c>
      <c r="AG21" s="566">
        <f t="shared" si="15"/>
        <v>0</v>
      </c>
      <c r="AH21" s="566">
        <f t="shared" si="15"/>
        <v>0</v>
      </c>
      <c r="AI21" s="566">
        <f t="shared" si="15"/>
        <v>0</v>
      </c>
      <c r="AJ21" s="566">
        <f t="shared" si="15"/>
        <v>0</v>
      </c>
      <c r="AK21" s="566">
        <f t="shared" si="15"/>
        <v>0</v>
      </c>
      <c r="AL21" s="566">
        <f t="shared" si="15"/>
        <v>0</v>
      </c>
      <c r="AM21" s="566">
        <f t="shared" si="15"/>
        <v>0</v>
      </c>
      <c r="AN21" s="566">
        <f t="shared" si="15"/>
        <v>0</v>
      </c>
      <c r="AO21" s="566">
        <f t="shared" si="15"/>
        <v>0</v>
      </c>
      <c r="AP21" s="566">
        <f t="shared" si="15"/>
        <v>0</v>
      </c>
      <c r="AQ21" s="566">
        <f t="shared" si="15"/>
        <v>0</v>
      </c>
      <c r="AR21" s="566">
        <f t="shared" si="15"/>
        <v>0</v>
      </c>
      <c r="AS21" s="566">
        <f t="shared" si="15"/>
        <v>0</v>
      </c>
      <c r="AT21" s="566">
        <f t="shared" si="15"/>
        <v>0</v>
      </c>
      <c r="AU21" s="566">
        <f t="shared" si="15"/>
        <v>0</v>
      </c>
      <c r="AV21" s="566">
        <f t="shared" si="15"/>
        <v>0</v>
      </c>
      <c r="AW21" s="566">
        <f t="shared" si="15"/>
        <v>0</v>
      </c>
      <c r="AX21" s="566">
        <f t="shared" si="15"/>
        <v>0</v>
      </c>
      <c r="AY21" s="566">
        <f t="shared" si="15"/>
        <v>0</v>
      </c>
      <c r="AZ21" s="566">
        <f t="shared" si="15"/>
        <v>0</v>
      </c>
      <c r="BA21" s="566">
        <f t="shared" si="15"/>
        <v>0</v>
      </c>
      <c r="BB21" s="566">
        <f t="shared" si="15"/>
        <v>0</v>
      </c>
      <c r="BC21" s="566">
        <f t="shared" si="15"/>
        <v>0</v>
      </c>
      <c r="BD21" s="566">
        <f t="shared" ref="BD21:CI21" si="16">SUMIF($C:$C,"58.3x",BD:BD)</f>
        <v>0</v>
      </c>
      <c r="BE21" s="566">
        <f t="shared" si="16"/>
        <v>0</v>
      </c>
      <c r="BF21" s="566">
        <f t="shared" si="16"/>
        <v>0</v>
      </c>
      <c r="BG21" s="566">
        <f t="shared" si="16"/>
        <v>0</v>
      </c>
      <c r="BH21" s="566">
        <f t="shared" si="16"/>
        <v>0</v>
      </c>
      <c r="BI21" s="566">
        <f t="shared" si="16"/>
        <v>0</v>
      </c>
      <c r="BJ21" s="566">
        <f t="shared" si="16"/>
        <v>0</v>
      </c>
      <c r="BK21" s="566">
        <f t="shared" si="16"/>
        <v>0</v>
      </c>
      <c r="BL21" s="566">
        <f t="shared" si="16"/>
        <v>0</v>
      </c>
      <c r="BM21" s="566">
        <f t="shared" si="16"/>
        <v>0</v>
      </c>
      <c r="BN21" s="566">
        <f t="shared" si="16"/>
        <v>0</v>
      </c>
      <c r="BO21" s="566">
        <f t="shared" si="16"/>
        <v>0</v>
      </c>
      <c r="BP21" s="566">
        <f t="shared" si="16"/>
        <v>0</v>
      </c>
      <c r="BQ21" s="566">
        <f t="shared" si="16"/>
        <v>0</v>
      </c>
      <c r="BR21" s="566">
        <f t="shared" si="16"/>
        <v>0</v>
      </c>
      <c r="BS21" s="566">
        <f t="shared" si="16"/>
        <v>0</v>
      </c>
      <c r="BT21" s="566">
        <f t="shared" si="16"/>
        <v>0</v>
      </c>
      <c r="BU21" s="566">
        <f t="shared" si="16"/>
        <v>0</v>
      </c>
      <c r="BV21" s="566">
        <f t="shared" si="16"/>
        <v>0</v>
      </c>
      <c r="BW21" s="566">
        <f t="shared" si="16"/>
        <v>0</v>
      </c>
      <c r="BX21" s="566">
        <f t="shared" si="16"/>
        <v>0</v>
      </c>
      <c r="BY21" s="566">
        <f t="shared" si="16"/>
        <v>0</v>
      </c>
      <c r="BZ21" s="566">
        <f t="shared" si="16"/>
        <v>0</v>
      </c>
      <c r="CA21" s="566">
        <f t="shared" si="16"/>
        <v>0</v>
      </c>
      <c r="CB21" s="566">
        <f t="shared" si="16"/>
        <v>0</v>
      </c>
      <c r="CC21" s="566">
        <f t="shared" si="16"/>
        <v>0</v>
      </c>
      <c r="CD21" s="566">
        <f t="shared" si="16"/>
        <v>0</v>
      </c>
      <c r="CE21" s="566">
        <f t="shared" si="16"/>
        <v>0</v>
      </c>
      <c r="CF21" s="566">
        <f t="shared" si="16"/>
        <v>0</v>
      </c>
      <c r="CG21" s="566">
        <f t="shared" si="16"/>
        <v>0</v>
      </c>
      <c r="CH21" s="566">
        <f t="shared" si="16"/>
        <v>0</v>
      </c>
      <c r="CI21" s="566">
        <f t="shared" si="16"/>
        <v>0</v>
      </c>
      <c r="CJ21" s="566">
        <f t="shared" ref="CJ21:DO21" si="17">SUMIF($C:$C,"58.3x",CJ:CJ)</f>
        <v>0</v>
      </c>
      <c r="CK21" s="566">
        <f t="shared" si="17"/>
        <v>0</v>
      </c>
      <c r="CL21" s="566">
        <f t="shared" si="17"/>
        <v>0</v>
      </c>
      <c r="CM21" s="566">
        <f t="shared" si="17"/>
        <v>0</v>
      </c>
      <c r="CN21" s="566">
        <f t="shared" si="17"/>
        <v>0</v>
      </c>
      <c r="CO21" s="566">
        <f t="shared" si="17"/>
        <v>0</v>
      </c>
      <c r="CP21" s="566">
        <f t="shared" si="17"/>
        <v>0</v>
      </c>
      <c r="CQ21" s="566">
        <f t="shared" si="17"/>
        <v>0</v>
      </c>
      <c r="CR21" s="566">
        <f t="shared" si="17"/>
        <v>0</v>
      </c>
      <c r="CS21" s="566">
        <f t="shared" si="17"/>
        <v>0</v>
      </c>
      <c r="CT21" s="566">
        <f t="shared" si="17"/>
        <v>0</v>
      </c>
      <c r="CU21" s="566">
        <f t="shared" si="17"/>
        <v>0</v>
      </c>
      <c r="CV21" s="566">
        <f t="shared" si="17"/>
        <v>0</v>
      </c>
      <c r="CW21" s="566">
        <f t="shared" si="17"/>
        <v>0</v>
      </c>
      <c r="CX21" s="566">
        <f t="shared" si="17"/>
        <v>0</v>
      </c>
      <c r="CY21" s="581">
        <f t="shared" si="17"/>
        <v>0</v>
      </c>
      <c r="CZ21" s="582">
        <f t="shared" si="17"/>
        <v>0</v>
      </c>
      <c r="DA21" s="582">
        <f t="shared" si="17"/>
        <v>0</v>
      </c>
      <c r="DB21" s="582">
        <f t="shared" si="17"/>
        <v>0</v>
      </c>
      <c r="DC21" s="582">
        <f t="shared" si="17"/>
        <v>0</v>
      </c>
      <c r="DD21" s="582">
        <f t="shared" si="17"/>
        <v>0</v>
      </c>
      <c r="DE21" s="582">
        <f t="shared" si="17"/>
        <v>0</v>
      </c>
      <c r="DF21" s="582">
        <f t="shared" si="17"/>
        <v>0</v>
      </c>
      <c r="DG21" s="582">
        <f t="shared" si="17"/>
        <v>0</v>
      </c>
      <c r="DH21" s="582">
        <f t="shared" si="17"/>
        <v>0</v>
      </c>
      <c r="DI21" s="582">
        <f t="shared" si="17"/>
        <v>0</v>
      </c>
      <c r="DJ21" s="582">
        <f t="shared" si="17"/>
        <v>0</v>
      </c>
      <c r="DK21" s="582">
        <f t="shared" si="17"/>
        <v>0</v>
      </c>
      <c r="DL21" s="582">
        <f t="shared" si="17"/>
        <v>0</v>
      </c>
      <c r="DM21" s="582">
        <f t="shared" si="17"/>
        <v>0</v>
      </c>
      <c r="DN21" s="582">
        <f t="shared" si="17"/>
        <v>0</v>
      </c>
      <c r="DO21" s="582">
        <f t="shared" si="17"/>
        <v>0</v>
      </c>
      <c r="DP21" s="582">
        <f t="shared" ref="DP21:DW21" si="18">SUMIF($C:$C,"58.3x",DP:DP)</f>
        <v>0</v>
      </c>
      <c r="DQ21" s="582">
        <f t="shared" si="18"/>
        <v>0</v>
      </c>
      <c r="DR21" s="582">
        <f t="shared" si="18"/>
        <v>0</v>
      </c>
      <c r="DS21" s="582">
        <f t="shared" si="18"/>
        <v>0</v>
      </c>
      <c r="DT21" s="582">
        <f t="shared" si="18"/>
        <v>0</v>
      </c>
      <c r="DU21" s="582">
        <f t="shared" si="18"/>
        <v>0</v>
      </c>
      <c r="DV21" s="582">
        <f t="shared" si="18"/>
        <v>0</v>
      </c>
      <c r="DW21" s="649">
        <f t="shared" si="18"/>
        <v>0</v>
      </c>
      <c r="DX21" s="650"/>
    </row>
    <row r="22" spans="2:128" ht="25.5" x14ac:dyDescent="0.2">
      <c r="B22" s="584" t="s">
        <v>487</v>
      </c>
      <c r="C22" s="585" t="s">
        <v>801</v>
      </c>
      <c r="D22" s="586" t="s">
        <v>800</v>
      </c>
      <c r="E22" s="587" t="s">
        <v>550</v>
      </c>
      <c r="F22" s="588" t="s">
        <v>799</v>
      </c>
      <c r="G22" s="589" t="s">
        <v>59</v>
      </c>
      <c r="H22" s="590" t="s">
        <v>489</v>
      </c>
      <c r="I22" s="591">
        <f>MAX(X22:AV22)</f>
        <v>15</v>
      </c>
      <c r="J22" s="591">
        <f>SUMPRODUCT($X$2:$CY$2,$X22:$CY22)*365</f>
        <v>130616.73757232561</v>
      </c>
      <c r="K22" s="591">
        <f>SUMPRODUCT($X$2:$CY$2,$X23:$CY23)+SUMPRODUCT($X$2:$CY$2,$X24:$CY24)+SUMPRODUCT($X$2:$CY$2,$X25:$CY25)</f>
        <v>46360.700277629061</v>
      </c>
      <c r="L22" s="591">
        <f>SUMPRODUCT($X$2:$CY$2,$X26:$CY26) +SUMPRODUCT($X$2:$CY$2,$X27:$CY27)</f>
        <v>2509.7499164582023</v>
      </c>
      <c r="M22" s="591">
        <f>SUMPRODUCT($X$2:$CY$2,$X28:$CY28)</f>
        <v>0</v>
      </c>
      <c r="N22" s="591">
        <f>SUMPRODUCT($X$2:$CY$2,$X31:$CY31) +SUMPRODUCT($X$2:$CY$2,$X32:$CY32)</f>
        <v>310.052994380266</v>
      </c>
      <c r="O22" s="591">
        <f>SUMPRODUCT($X$2:$CY$2,$X29:$CY29) +SUMPRODUCT($X$2:$CY$2,$X30:$CY30) +SUMPRODUCT($X$2:$CY$2,$X33:$CY33)</f>
        <v>50.374941106272843</v>
      </c>
      <c r="P22" s="591">
        <f>SUM(K22:O22)</f>
        <v>49230.878129573808</v>
      </c>
      <c r="Q22" s="591">
        <f>(SUM(K22:M22)*100000)/(J22*1000)</f>
        <v>37.415151459457121</v>
      </c>
      <c r="R22" s="592">
        <f>(P22*100000)/(J22*1000)</f>
        <v>37.691094605937081</v>
      </c>
      <c r="S22" s="593">
        <v>3</v>
      </c>
      <c r="T22" s="594">
        <v>3</v>
      </c>
      <c r="U22" s="595" t="s">
        <v>490</v>
      </c>
      <c r="V22" s="596" t="s">
        <v>124</v>
      </c>
      <c r="W22" s="597" t="s">
        <v>75</v>
      </c>
      <c r="X22" s="598">
        <v>0</v>
      </c>
      <c r="Y22" s="598">
        <v>0</v>
      </c>
      <c r="Z22" s="598">
        <v>0</v>
      </c>
      <c r="AA22" s="598">
        <v>0</v>
      </c>
      <c r="AB22" s="598">
        <v>0</v>
      </c>
      <c r="AC22" s="598">
        <v>15</v>
      </c>
      <c r="AD22" s="598">
        <v>15</v>
      </c>
      <c r="AE22" s="598">
        <v>15</v>
      </c>
      <c r="AF22" s="598">
        <v>15</v>
      </c>
      <c r="AG22" s="598">
        <v>15</v>
      </c>
      <c r="AH22" s="598">
        <v>15</v>
      </c>
      <c r="AI22" s="598">
        <v>15</v>
      </c>
      <c r="AJ22" s="598">
        <v>15</v>
      </c>
      <c r="AK22" s="598">
        <v>15</v>
      </c>
      <c r="AL22" s="598">
        <v>15</v>
      </c>
      <c r="AM22" s="598">
        <v>15</v>
      </c>
      <c r="AN22" s="598">
        <v>15</v>
      </c>
      <c r="AO22" s="598">
        <v>15</v>
      </c>
      <c r="AP22" s="598">
        <v>15</v>
      </c>
      <c r="AQ22" s="598">
        <v>15</v>
      </c>
      <c r="AR22" s="598">
        <v>15</v>
      </c>
      <c r="AS22" s="598">
        <v>15</v>
      </c>
      <c r="AT22" s="598">
        <v>15</v>
      </c>
      <c r="AU22" s="598">
        <v>15</v>
      </c>
      <c r="AV22" s="598">
        <v>15</v>
      </c>
      <c r="AW22" s="598">
        <v>15</v>
      </c>
      <c r="AX22" s="598">
        <v>15</v>
      </c>
      <c r="AY22" s="598">
        <v>15</v>
      </c>
      <c r="AZ22" s="598">
        <v>15</v>
      </c>
      <c r="BA22" s="598">
        <v>15</v>
      </c>
      <c r="BB22" s="598">
        <v>15</v>
      </c>
      <c r="BC22" s="598">
        <v>15</v>
      </c>
      <c r="BD22" s="598">
        <v>15</v>
      </c>
      <c r="BE22" s="598">
        <v>15</v>
      </c>
      <c r="BF22" s="598">
        <v>15</v>
      </c>
      <c r="BG22" s="598">
        <v>15</v>
      </c>
      <c r="BH22" s="598">
        <v>15</v>
      </c>
      <c r="BI22" s="598">
        <v>15</v>
      </c>
      <c r="BJ22" s="598">
        <v>15</v>
      </c>
      <c r="BK22" s="598">
        <v>15</v>
      </c>
      <c r="BL22" s="598">
        <v>15</v>
      </c>
      <c r="BM22" s="598">
        <v>15</v>
      </c>
      <c r="BN22" s="598">
        <v>15</v>
      </c>
      <c r="BO22" s="598">
        <v>15</v>
      </c>
      <c r="BP22" s="598">
        <v>15</v>
      </c>
      <c r="BQ22" s="598">
        <v>15</v>
      </c>
      <c r="BR22" s="598">
        <v>15</v>
      </c>
      <c r="BS22" s="598">
        <v>15</v>
      </c>
      <c r="BT22" s="598">
        <v>15</v>
      </c>
      <c r="BU22" s="598">
        <v>15</v>
      </c>
      <c r="BV22" s="598">
        <v>15</v>
      </c>
      <c r="BW22" s="598">
        <v>15</v>
      </c>
      <c r="BX22" s="598">
        <v>15</v>
      </c>
      <c r="BY22" s="598">
        <v>15</v>
      </c>
      <c r="BZ22" s="598">
        <v>15</v>
      </c>
      <c r="CA22" s="598">
        <v>15</v>
      </c>
      <c r="CB22" s="598">
        <v>15</v>
      </c>
      <c r="CC22" s="598">
        <v>15</v>
      </c>
      <c r="CD22" s="598">
        <v>15</v>
      </c>
      <c r="CE22" s="599">
        <v>15</v>
      </c>
      <c r="CF22" s="599">
        <v>15</v>
      </c>
      <c r="CG22" s="599">
        <v>15</v>
      </c>
      <c r="CH22" s="599">
        <v>15</v>
      </c>
      <c r="CI22" s="599">
        <v>15</v>
      </c>
      <c r="CJ22" s="599">
        <v>15</v>
      </c>
      <c r="CK22" s="599">
        <v>15</v>
      </c>
      <c r="CL22" s="599">
        <v>15</v>
      </c>
      <c r="CM22" s="599">
        <v>15</v>
      </c>
      <c r="CN22" s="599">
        <v>15</v>
      </c>
      <c r="CO22" s="599">
        <v>15</v>
      </c>
      <c r="CP22" s="599">
        <v>15</v>
      </c>
      <c r="CQ22" s="599">
        <v>15</v>
      </c>
      <c r="CR22" s="599">
        <v>15</v>
      </c>
      <c r="CS22" s="599">
        <v>15</v>
      </c>
      <c r="CT22" s="599">
        <v>15</v>
      </c>
      <c r="CU22" s="599">
        <v>15</v>
      </c>
      <c r="CV22" s="599">
        <v>15</v>
      </c>
      <c r="CW22" s="599">
        <v>15</v>
      </c>
      <c r="CX22" s="599">
        <v>15</v>
      </c>
      <c r="CY22" s="600">
        <v>15</v>
      </c>
      <c r="CZ22" s="601">
        <v>0</v>
      </c>
      <c r="DA22" s="602">
        <v>0</v>
      </c>
      <c r="DB22" s="602">
        <v>0</v>
      </c>
      <c r="DC22" s="602">
        <v>0</v>
      </c>
      <c r="DD22" s="602">
        <v>0</v>
      </c>
      <c r="DE22" s="602">
        <v>0</v>
      </c>
      <c r="DF22" s="602">
        <v>0</v>
      </c>
      <c r="DG22" s="602">
        <v>0</v>
      </c>
      <c r="DH22" s="602">
        <v>0</v>
      </c>
      <c r="DI22" s="602">
        <v>0</v>
      </c>
      <c r="DJ22" s="602">
        <v>0</v>
      </c>
      <c r="DK22" s="602">
        <v>0</v>
      </c>
      <c r="DL22" s="602">
        <v>0</v>
      </c>
      <c r="DM22" s="602">
        <v>0</v>
      </c>
      <c r="DN22" s="602">
        <v>0</v>
      </c>
      <c r="DO22" s="602">
        <v>0</v>
      </c>
      <c r="DP22" s="602">
        <v>0</v>
      </c>
      <c r="DQ22" s="602">
        <v>0</v>
      </c>
      <c r="DR22" s="602">
        <v>0</v>
      </c>
      <c r="DS22" s="602">
        <v>0</v>
      </c>
      <c r="DT22" s="602">
        <v>0</v>
      </c>
      <c r="DU22" s="602">
        <v>0</v>
      </c>
      <c r="DV22" s="602">
        <v>0</v>
      </c>
      <c r="DW22" s="603">
        <v>0</v>
      </c>
    </row>
    <row r="23" spans="2:128" x14ac:dyDescent="0.2">
      <c r="B23" s="604"/>
      <c r="C23" s="605"/>
      <c r="D23" s="606"/>
      <c r="E23" s="607"/>
      <c r="F23" s="607"/>
      <c r="G23" s="606"/>
      <c r="H23" s="607"/>
      <c r="I23" s="608"/>
      <c r="J23" s="608"/>
      <c r="K23" s="608"/>
      <c r="L23" s="608"/>
      <c r="M23" s="608"/>
      <c r="N23" s="608"/>
      <c r="O23" s="608"/>
      <c r="P23" s="608"/>
      <c r="Q23" s="608"/>
      <c r="R23" s="609"/>
      <c r="S23" s="608"/>
      <c r="T23" s="608"/>
      <c r="U23" s="610" t="s">
        <v>491</v>
      </c>
      <c r="V23" s="596" t="s">
        <v>124</v>
      </c>
      <c r="W23" s="597" t="s">
        <v>492</v>
      </c>
      <c r="X23" s="598">
        <v>3390.8700000000003</v>
      </c>
      <c r="Y23" s="598">
        <v>3875.28</v>
      </c>
      <c r="Z23" s="598">
        <v>4844.1000000000004</v>
      </c>
      <c r="AA23" s="598">
        <v>19376.400000000001</v>
      </c>
      <c r="AB23" s="598">
        <v>16954.349999999999</v>
      </c>
      <c r="AC23" s="598">
        <v>0</v>
      </c>
      <c r="AD23" s="598">
        <v>0</v>
      </c>
      <c r="AE23" s="598">
        <v>0</v>
      </c>
      <c r="AF23" s="598">
        <v>0</v>
      </c>
      <c r="AG23" s="598">
        <v>0</v>
      </c>
      <c r="AH23" s="598">
        <v>0</v>
      </c>
      <c r="AI23" s="598">
        <v>0</v>
      </c>
      <c r="AJ23" s="598">
        <v>0</v>
      </c>
      <c r="AK23" s="598">
        <v>0</v>
      </c>
      <c r="AL23" s="598">
        <v>0</v>
      </c>
      <c r="AM23" s="598">
        <v>0</v>
      </c>
      <c r="AN23" s="598">
        <v>0</v>
      </c>
      <c r="AO23" s="598">
        <v>0</v>
      </c>
      <c r="AP23" s="598">
        <v>0</v>
      </c>
      <c r="AQ23" s="598">
        <v>0</v>
      </c>
      <c r="AR23" s="598">
        <v>178.43</v>
      </c>
      <c r="AS23" s="598">
        <v>203.92</v>
      </c>
      <c r="AT23" s="598">
        <v>254.9</v>
      </c>
      <c r="AU23" s="598">
        <v>1019.6</v>
      </c>
      <c r="AV23" s="598">
        <v>892.15</v>
      </c>
      <c r="AW23" s="598">
        <v>0</v>
      </c>
      <c r="AX23" s="598">
        <v>0</v>
      </c>
      <c r="AY23" s="598">
        <v>0</v>
      </c>
      <c r="AZ23" s="598">
        <v>0</v>
      </c>
      <c r="BA23" s="598">
        <v>0</v>
      </c>
      <c r="BB23" s="598">
        <v>0</v>
      </c>
      <c r="BC23" s="598">
        <v>0</v>
      </c>
      <c r="BD23" s="598">
        <v>0</v>
      </c>
      <c r="BE23" s="598">
        <v>0</v>
      </c>
      <c r="BF23" s="598">
        <v>0</v>
      </c>
      <c r="BG23" s="598">
        <v>0</v>
      </c>
      <c r="BH23" s="598">
        <v>0</v>
      </c>
      <c r="BI23" s="598">
        <v>0</v>
      </c>
      <c r="BJ23" s="598">
        <v>0</v>
      </c>
      <c r="BK23" s="598">
        <v>0</v>
      </c>
      <c r="BL23" s="598">
        <v>178.43</v>
      </c>
      <c r="BM23" s="598">
        <v>203.92</v>
      </c>
      <c r="BN23" s="598">
        <v>254.9</v>
      </c>
      <c r="BO23" s="598">
        <v>1019.6</v>
      </c>
      <c r="BP23" s="598">
        <v>892.15</v>
      </c>
      <c r="BQ23" s="598">
        <v>0</v>
      </c>
      <c r="BR23" s="598">
        <v>0</v>
      </c>
      <c r="BS23" s="598">
        <v>0</v>
      </c>
      <c r="BT23" s="598">
        <v>0</v>
      </c>
      <c r="BU23" s="598">
        <v>0</v>
      </c>
      <c r="BV23" s="598">
        <v>0</v>
      </c>
      <c r="BW23" s="598">
        <v>0</v>
      </c>
      <c r="BX23" s="598">
        <v>0</v>
      </c>
      <c r="BY23" s="598">
        <v>0</v>
      </c>
      <c r="BZ23" s="598">
        <v>0</v>
      </c>
      <c r="CA23" s="598">
        <v>0</v>
      </c>
      <c r="CB23" s="598">
        <v>0</v>
      </c>
      <c r="CC23" s="598">
        <v>0</v>
      </c>
      <c r="CD23" s="598">
        <v>0</v>
      </c>
      <c r="CE23" s="599">
        <v>0</v>
      </c>
      <c r="CF23" s="599">
        <v>344.61</v>
      </c>
      <c r="CG23" s="599">
        <v>393.84</v>
      </c>
      <c r="CH23" s="599">
        <v>492.3</v>
      </c>
      <c r="CI23" s="599">
        <v>1969.2</v>
      </c>
      <c r="CJ23" s="599">
        <v>1723.05</v>
      </c>
      <c r="CK23" s="599">
        <v>0</v>
      </c>
      <c r="CL23" s="599">
        <v>0</v>
      </c>
      <c r="CM23" s="599">
        <v>0</v>
      </c>
      <c r="CN23" s="599">
        <v>0</v>
      </c>
      <c r="CO23" s="599">
        <v>0</v>
      </c>
      <c r="CP23" s="599">
        <v>0</v>
      </c>
      <c r="CQ23" s="599">
        <v>0</v>
      </c>
      <c r="CR23" s="599">
        <v>0</v>
      </c>
      <c r="CS23" s="599">
        <v>0</v>
      </c>
      <c r="CT23" s="599">
        <v>0</v>
      </c>
      <c r="CU23" s="599">
        <v>0</v>
      </c>
      <c r="CV23" s="599">
        <v>0</v>
      </c>
      <c r="CW23" s="599">
        <v>0</v>
      </c>
      <c r="CX23" s="599">
        <v>0</v>
      </c>
      <c r="CY23" s="600">
        <v>0</v>
      </c>
      <c r="CZ23" s="601">
        <v>0</v>
      </c>
      <c r="DA23" s="602">
        <v>0</v>
      </c>
      <c r="DB23" s="602">
        <v>0</v>
      </c>
      <c r="DC23" s="602">
        <v>0</v>
      </c>
      <c r="DD23" s="602">
        <v>0</v>
      </c>
      <c r="DE23" s="602">
        <v>0</v>
      </c>
      <c r="DF23" s="602">
        <v>0</v>
      </c>
      <c r="DG23" s="602">
        <v>0</v>
      </c>
      <c r="DH23" s="602">
        <v>0</v>
      </c>
      <c r="DI23" s="602">
        <v>0</v>
      </c>
      <c r="DJ23" s="602">
        <v>0</v>
      </c>
      <c r="DK23" s="602">
        <v>0</v>
      </c>
      <c r="DL23" s="602">
        <v>0</v>
      </c>
      <c r="DM23" s="602">
        <v>0</v>
      </c>
      <c r="DN23" s="602">
        <v>0</v>
      </c>
      <c r="DO23" s="602">
        <v>0</v>
      </c>
      <c r="DP23" s="602">
        <v>0</v>
      </c>
      <c r="DQ23" s="602">
        <v>0</v>
      </c>
      <c r="DR23" s="602">
        <v>0</v>
      </c>
      <c r="DS23" s="602">
        <v>0</v>
      </c>
      <c r="DT23" s="602">
        <v>0</v>
      </c>
      <c r="DU23" s="602">
        <v>0</v>
      </c>
      <c r="DV23" s="602">
        <v>0</v>
      </c>
      <c r="DW23" s="603">
        <v>0</v>
      </c>
    </row>
    <row r="24" spans="2:128" x14ac:dyDescent="0.2">
      <c r="B24" s="611"/>
      <c r="C24" s="612"/>
      <c r="D24" s="613"/>
      <c r="E24" s="613"/>
      <c r="F24" s="613"/>
      <c r="G24" s="613"/>
      <c r="H24" s="613"/>
      <c r="I24" s="614"/>
      <c r="J24" s="614"/>
      <c r="K24" s="614"/>
      <c r="L24" s="614"/>
      <c r="M24" s="614"/>
      <c r="N24" s="614"/>
      <c r="O24" s="614"/>
      <c r="P24" s="614"/>
      <c r="Q24" s="614"/>
      <c r="R24" s="615"/>
      <c r="S24" s="614"/>
      <c r="T24" s="614"/>
      <c r="U24" s="610" t="s">
        <v>493</v>
      </c>
      <c r="V24" s="596" t="s">
        <v>124</v>
      </c>
      <c r="W24" s="597" t="s">
        <v>492</v>
      </c>
      <c r="X24" s="598">
        <v>0</v>
      </c>
      <c r="Y24" s="598">
        <v>0</v>
      </c>
      <c r="Z24" s="598">
        <v>0</v>
      </c>
      <c r="AA24" s="598">
        <v>0</v>
      </c>
      <c r="AB24" s="598">
        <v>0</v>
      </c>
      <c r="AC24" s="598">
        <v>0</v>
      </c>
      <c r="AD24" s="598">
        <v>0</v>
      </c>
      <c r="AE24" s="598">
        <v>0</v>
      </c>
      <c r="AF24" s="598">
        <v>0</v>
      </c>
      <c r="AG24" s="598">
        <v>0</v>
      </c>
      <c r="AH24" s="598">
        <v>0</v>
      </c>
      <c r="AI24" s="598">
        <v>0</v>
      </c>
      <c r="AJ24" s="598">
        <v>0</v>
      </c>
      <c r="AK24" s="598">
        <v>0</v>
      </c>
      <c r="AL24" s="598">
        <v>0</v>
      </c>
      <c r="AM24" s="598">
        <v>0</v>
      </c>
      <c r="AN24" s="598">
        <v>0</v>
      </c>
      <c r="AO24" s="598">
        <v>0</v>
      </c>
      <c r="AP24" s="598">
        <v>0</v>
      </c>
      <c r="AQ24" s="598">
        <v>0</v>
      </c>
      <c r="AR24" s="598">
        <v>0</v>
      </c>
      <c r="AS24" s="598">
        <v>0</v>
      </c>
      <c r="AT24" s="598">
        <v>0</v>
      </c>
      <c r="AU24" s="598">
        <v>0</v>
      </c>
      <c r="AV24" s="598">
        <v>0</v>
      </c>
      <c r="AW24" s="598">
        <v>0</v>
      </c>
      <c r="AX24" s="598">
        <v>0</v>
      </c>
      <c r="AY24" s="598">
        <v>0</v>
      </c>
      <c r="AZ24" s="598">
        <v>0</v>
      </c>
      <c r="BA24" s="598">
        <v>0</v>
      </c>
      <c r="BB24" s="598">
        <v>0</v>
      </c>
      <c r="BC24" s="598">
        <v>0</v>
      </c>
      <c r="BD24" s="598">
        <v>0</v>
      </c>
      <c r="BE24" s="598">
        <v>0</v>
      </c>
      <c r="BF24" s="598">
        <v>0</v>
      </c>
      <c r="BG24" s="598">
        <v>0</v>
      </c>
      <c r="BH24" s="598">
        <v>0</v>
      </c>
      <c r="BI24" s="598">
        <v>0</v>
      </c>
      <c r="BJ24" s="598">
        <v>0</v>
      </c>
      <c r="BK24" s="598">
        <v>0</v>
      </c>
      <c r="BL24" s="598">
        <v>0</v>
      </c>
      <c r="BM24" s="598">
        <v>0</v>
      </c>
      <c r="BN24" s="598">
        <v>0</v>
      </c>
      <c r="BO24" s="598">
        <v>0</v>
      </c>
      <c r="BP24" s="598">
        <v>0</v>
      </c>
      <c r="BQ24" s="598">
        <v>0</v>
      </c>
      <c r="BR24" s="598">
        <v>0</v>
      </c>
      <c r="BS24" s="598">
        <v>0</v>
      </c>
      <c r="BT24" s="598">
        <v>0</v>
      </c>
      <c r="BU24" s="598">
        <v>0</v>
      </c>
      <c r="BV24" s="598">
        <v>0</v>
      </c>
      <c r="BW24" s="598">
        <v>0</v>
      </c>
      <c r="BX24" s="598">
        <v>0</v>
      </c>
      <c r="BY24" s="598">
        <v>0</v>
      </c>
      <c r="BZ24" s="598">
        <v>0</v>
      </c>
      <c r="CA24" s="598">
        <v>0</v>
      </c>
      <c r="CB24" s="598">
        <v>0</v>
      </c>
      <c r="CC24" s="598">
        <v>0</v>
      </c>
      <c r="CD24" s="598">
        <v>0</v>
      </c>
      <c r="CE24" s="599">
        <v>0</v>
      </c>
      <c r="CF24" s="599">
        <v>0</v>
      </c>
      <c r="CG24" s="599">
        <v>0</v>
      </c>
      <c r="CH24" s="599">
        <v>0</v>
      </c>
      <c r="CI24" s="599">
        <v>0</v>
      </c>
      <c r="CJ24" s="599">
        <v>0</v>
      </c>
      <c r="CK24" s="599">
        <v>0</v>
      </c>
      <c r="CL24" s="599">
        <v>0</v>
      </c>
      <c r="CM24" s="599">
        <v>0</v>
      </c>
      <c r="CN24" s="599">
        <v>0</v>
      </c>
      <c r="CO24" s="599">
        <v>0</v>
      </c>
      <c r="CP24" s="599">
        <v>0</v>
      </c>
      <c r="CQ24" s="599">
        <v>0</v>
      </c>
      <c r="CR24" s="599">
        <v>0</v>
      </c>
      <c r="CS24" s="599">
        <v>0</v>
      </c>
      <c r="CT24" s="599">
        <v>0</v>
      </c>
      <c r="CU24" s="599">
        <v>0</v>
      </c>
      <c r="CV24" s="599">
        <v>0</v>
      </c>
      <c r="CW24" s="599">
        <v>0</v>
      </c>
      <c r="CX24" s="599">
        <v>0</v>
      </c>
      <c r="CY24" s="600">
        <v>0</v>
      </c>
      <c r="CZ24" s="601">
        <v>0</v>
      </c>
      <c r="DA24" s="602">
        <v>0</v>
      </c>
      <c r="DB24" s="602">
        <v>0</v>
      </c>
      <c r="DC24" s="602">
        <v>0</v>
      </c>
      <c r="DD24" s="602">
        <v>0</v>
      </c>
      <c r="DE24" s="602">
        <v>0</v>
      </c>
      <c r="DF24" s="602">
        <v>0</v>
      </c>
      <c r="DG24" s="602">
        <v>0</v>
      </c>
      <c r="DH24" s="602">
        <v>0</v>
      </c>
      <c r="DI24" s="602">
        <v>0</v>
      </c>
      <c r="DJ24" s="602">
        <v>0</v>
      </c>
      <c r="DK24" s="602">
        <v>0</v>
      </c>
      <c r="DL24" s="602">
        <v>0</v>
      </c>
      <c r="DM24" s="602">
        <v>0</v>
      </c>
      <c r="DN24" s="602">
        <v>0</v>
      </c>
      <c r="DO24" s="602">
        <v>0</v>
      </c>
      <c r="DP24" s="602">
        <v>0</v>
      </c>
      <c r="DQ24" s="602">
        <v>0</v>
      </c>
      <c r="DR24" s="602">
        <v>0</v>
      </c>
      <c r="DS24" s="602">
        <v>0</v>
      </c>
      <c r="DT24" s="602">
        <v>0</v>
      </c>
      <c r="DU24" s="602">
        <v>0</v>
      </c>
      <c r="DV24" s="602">
        <v>0</v>
      </c>
      <c r="DW24" s="603">
        <v>0</v>
      </c>
    </row>
    <row r="25" spans="2:128" x14ac:dyDescent="0.2">
      <c r="B25" s="611"/>
      <c r="C25" s="612"/>
      <c r="D25" s="613"/>
      <c r="E25" s="613"/>
      <c r="F25" s="613"/>
      <c r="G25" s="613"/>
      <c r="H25" s="613"/>
      <c r="I25" s="614"/>
      <c r="J25" s="614"/>
      <c r="K25" s="614"/>
      <c r="L25" s="614"/>
      <c r="M25" s="614"/>
      <c r="N25" s="614"/>
      <c r="O25" s="614"/>
      <c r="P25" s="614"/>
      <c r="Q25" s="614"/>
      <c r="R25" s="615"/>
      <c r="S25" s="614"/>
      <c r="T25" s="614"/>
      <c r="U25" s="616" t="s">
        <v>809</v>
      </c>
      <c r="V25" s="617" t="s">
        <v>124</v>
      </c>
      <c r="W25" s="618" t="s">
        <v>492</v>
      </c>
      <c r="X25" s="598">
        <v>0</v>
      </c>
      <c r="Y25" s="598">
        <v>0</v>
      </c>
      <c r="Z25" s="598">
        <v>0</v>
      </c>
      <c r="AA25" s="598">
        <v>0</v>
      </c>
      <c r="AB25" s="598">
        <v>0</v>
      </c>
      <c r="AC25" s="598">
        <v>0</v>
      </c>
      <c r="AD25" s="598">
        <v>0</v>
      </c>
      <c r="AE25" s="598">
        <v>0</v>
      </c>
      <c r="AF25" s="598">
        <v>0</v>
      </c>
      <c r="AG25" s="598">
        <v>0</v>
      </c>
      <c r="AH25" s="598">
        <v>0</v>
      </c>
      <c r="AI25" s="598">
        <v>0</v>
      </c>
      <c r="AJ25" s="598">
        <v>0</v>
      </c>
      <c r="AK25" s="598">
        <v>0</v>
      </c>
      <c r="AL25" s="598">
        <v>0</v>
      </c>
      <c r="AM25" s="598">
        <v>0</v>
      </c>
      <c r="AN25" s="598">
        <v>0</v>
      </c>
      <c r="AO25" s="598">
        <v>0</v>
      </c>
      <c r="AP25" s="598">
        <v>0</v>
      </c>
      <c r="AQ25" s="598">
        <v>0</v>
      </c>
      <c r="AR25" s="598">
        <v>0</v>
      </c>
      <c r="AS25" s="598">
        <v>0</v>
      </c>
      <c r="AT25" s="598">
        <v>0</v>
      </c>
      <c r="AU25" s="598">
        <v>0</v>
      </c>
      <c r="AV25" s="598">
        <v>0</v>
      </c>
      <c r="AW25" s="598">
        <v>0</v>
      </c>
      <c r="AX25" s="598">
        <v>0</v>
      </c>
      <c r="AY25" s="598">
        <v>0</v>
      </c>
      <c r="AZ25" s="598">
        <v>0</v>
      </c>
      <c r="BA25" s="598">
        <v>0</v>
      </c>
      <c r="BB25" s="598">
        <v>0</v>
      </c>
      <c r="BC25" s="598">
        <v>0</v>
      </c>
      <c r="BD25" s="598">
        <v>0</v>
      </c>
      <c r="BE25" s="598">
        <v>0</v>
      </c>
      <c r="BF25" s="598">
        <v>0</v>
      </c>
      <c r="BG25" s="598">
        <v>0</v>
      </c>
      <c r="BH25" s="598">
        <v>0</v>
      </c>
      <c r="BI25" s="598">
        <v>0</v>
      </c>
      <c r="BJ25" s="598">
        <v>0</v>
      </c>
      <c r="BK25" s="598">
        <v>0</v>
      </c>
      <c r="BL25" s="598">
        <v>0</v>
      </c>
      <c r="BM25" s="598">
        <v>0</v>
      </c>
      <c r="BN25" s="598">
        <v>0</v>
      </c>
      <c r="BO25" s="598">
        <v>0</v>
      </c>
      <c r="BP25" s="598">
        <v>0</v>
      </c>
      <c r="BQ25" s="598">
        <v>0</v>
      </c>
      <c r="BR25" s="598">
        <v>0</v>
      </c>
      <c r="BS25" s="598">
        <v>0</v>
      </c>
      <c r="BT25" s="598">
        <v>0</v>
      </c>
      <c r="BU25" s="598">
        <v>0</v>
      </c>
      <c r="BV25" s="598">
        <v>0</v>
      </c>
      <c r="BW25" s="598">
        <v>0</v>
      </c>
      <c r="BX25" s="598">
        <v>0</v>
      </c>
      <c r="BY25" s="598">
        <v>0</v>
      </c>
      <c r="BZ25" s="598">
        <v>0</v>
      </c>
      <c r="CA25" s="598">
        <v>0</v>
      </c>
      <c r="CB25" s="598">
        <v>0</v>
      </c>
      <c r="CC25" s="598">
        <v>0</v>
      </c>
      <c r="CD25" s="598">
        <v>0</v>
      </c>
      <c r="CE25" s="598">
        <v>0</v>
      </c>
      <c r="CF25" s="598">
        <v>0</v>
      </c>
      <c r="CG25" s="598">
        <v>0</v>
      </c>
      <c r="CH25" s="598">
        <v>0</v>
      </c>
      <c r="CI25" s="598">
        <v>0</v>
      </c>
      <c r="CJ25" s="598">
        <v>0</v>
      </c>
      <c r="CK25" s="598">
        <v>0</v>
      </c>
      <c r="CL25" s="598">
        <v>0</v>
      </c>
      <c r="CM25" s="598">
        <v>0</v>
      </c>
      <c r="CN25" s="598">
        <v>0</v>
      </c>
      <c r="CO25" s="598">
        <v>0</v>
      </c>
      <c r="CP25" s="598">
        <v>0</v>
      </c>
      <c r="CQ25" s="598">
        <v>0</v>
      </c>
      <c r="CR25" s="598">
        <v>0</v>
      </c>
      <c r="CS25" s="598">
        <v>0</v>
      </c>
      <c r="CT25" s="598">
        <v>0</v>
      </c>
      <c r="CU25" s="598">
        <v>0</v>
      </c>
      <c r="CV25" s="598">
        <v>0</v>
      </c>
      <c r="CW25" s="598">
        <v>0</v>
      </c>
      <c r="CX25" s="598">
        <v>0</v>
      </c>
      <c r="CY25" s="598">
        <v>0</v>
      </c>
      <c r="CZ25" s="601">
        <v>0</v>
      </c>
      <c r="DA25" s="602">
        <v>0</v>
      </c>
      <c r="DB25" s="602">
        <v>0</v>
      </c>
      <c r="DC25" s="602">
        <v>0</v>
      </c>
      <c r="DD25" s="602">
        <v>0</v>
      </c>
      <c r="DE25" s="602">
        <v>0</v>
      </c>
      <c r="DF25" s="602">
        <v>0</v>
      </c>
      <c r="DG25" s="602">
        <v>0</v>
      </c>
      <c r="DH25" s="602">
        <v>0</v>
      </c>
      <c r="DI25" s="602">
        <v>0</v>
      </c>
      <c r="DJ25" s="602">
        <v>0</v>
      </c>
      <c r="DK25" s="602">
        <v>0</v>
      </c>
      <c r="DL25" s="602">
        <v>0</v>
      </c>
      <c r="DM25" s="602">
        <v>0</v>
      </c>
      <c r="DN25" s="602">
        <v>0</v>
      </c>
      <c r="DO25" s="602">
        <v>0</v>
      </c>
      <c r="DP25" s="602">
        <v>0</v>
      </c>
      <c r="DQ25" s="602">
        <v>0</v>
      </c>
      <c r="DR25" s="602">
        <v>0</v>
      </c>
      <c r="DS25" s="602">
        <v>0</v>
      </c>
      <c r="DT25" s="602">
        <v>0</v>
      </c>
      <c r="DU25" s="602">
        <v>0</v>
      </c>
      <c r="DV25" s="602">
        <v>0</v>
      </c>
      <c r="DW25" s="603">
        <v>0</v>
      </c>
    </row>
    <row r="26" spans="2:128" x14ac:dyDescent="0.2">
      <c r="B26" s="619"/>
      <c r="C26" s="620"/>
      <c r="D26" s="621"/>
      <c r="E26" s="621"/>
      <c r="F26" s="621"/>
      <c r="G26" s="621"/>
      <c r="H26" s="621"/>
      <c r="I26" s="622"/>
      <c r="J26" s="622"/>
      <c r="K26" s="622"/>
      <c r="L26" s="622"/>
      <c r="M26" s="622"/>
      <c r="N26" s="622"/>
      <c r="O26" s="622"/>
      <c r="P26" s="622"/>
      <c r="Q26" s="622"/>
      <c r="R26" s="623"/>
      <c r="S26" s="622"/>
      <c r="T26" s="622"/>
      <c r="U26" s="610" t="s">
        <v>494</v>
      </c>
      <c r="V26" s="596" t="s">
        <v>124</v>
      </c>
      <c r="W26" s="624" t="s">
        <v>492</v>
      </c>
      <c r="X26" s="598">
        <v>0</v>
      </c>
      <c r="Y26" s="598">
        <v>0</v>
      </c>
      <c r="Z26" s="598">
        <v>0</v>
      </c>
      <c r="AA26" s="598">
        <v>0</v>
      </c>
      <c r="AB26" s="598">
        <v>0</v>
      </c>
      <c r="AC26" s="598">
        <v>6.6</v>
      </c>
      <c r="AD26" s="598">
        <v>6.6</v>
      </c>
      <c r="AE26" s="598">
        <v>6.6</v>
      </c>
      <c r="AF26" s="598">
        <v>6.6</v>
      </c>
      <c r="AG26" s="598">
        <v>6.6</v>
      </c>
      <c r="AH26" s="598">
        <v>6.6</v>
      </c>
      <c r="AI26" s="598">
        <v>6.6</v>
      </c>
      <c r="AJ26" s="598">
        <v>6.6</v>
      </c>
      <c r="AK26" s="598">
        <v>6.6</v>
      </c>
      <c r="AL26" s="598">
        <v>6.6</v>
      </c>
      <c r="AM26" s="598">
        <v>6.6</v>
      </c>
      <c r="AN26" s="598">
        <v>6.6</v>
      </c>
      <c r="AO26" s="598">
        <v>6.6</v>
      </c>
      <c r="AP26" s="598">
        <v>6.6</v>
      </c>
      <c r="AQ26" s="598">
        <v>6.6</v>
      </c>
      <c r="AR26" s="598">
        <v>6.6</v>
      </c>
      <c r="AS26" s="598">
        <v>6.6</v>
      </c>
      <c r="AT26" s="598">
        <v>6.6</v>
      </c>
      <c r="AU26" s="598">
        <v>6.6</v>
      </c>
      <c r="AV26" s="598">
        <v>6.6</v>
      </c>
      <c r="AW26" s="598">
        <v>6.6</v>
      </c>
      <c r="AX26" s="598">
        <v>6.6</v>
      </c>
      <c r="AY26" s="598">
        <v>6.6</v>
      </c>
      <c r="AZ26" s="598">
        <v>6.6</v>
      </c>
      <c r="BA26" s="598">
        <v>6.6</v>
      </c>
      <c r="BB26" s="598">
        <v>6.6</v>
      </c>
      <c r="BC26" s="598">
        <v>6.6</v>
      </c>
      <c r="BD26" s="598">
        <v>6.6</v>
      </c>
      <c r="BE26" s="598">
        <v>6.6</v>
      </c>
      <c r="BF26" s="598">
        <v>6.6</v>
      </c>
      <c r="BG26" s="598">
        <v>6.6</v>
      </c>
      <c r="BH26" s="598">
        <v>6.6</v>
      </c>
      <c r="BI26" s="598">
        <v>6.6</v>
      </c>
      <c r="BJ26" s="598">
        <v>6.6</v>
      </c>
      <c r="BK26" s="598">
        <v>6.6</v>
      </c>
      <c r="BL26" s="598">
        <v>6.6</v>
      </c>
      <c r="BM26" s="598">
        <v>6.6</v>
      </c>
      <c r="BN26" s="598">
        <v>6.6</v>
      </c>
      <c r="BO26" s="598">
        <v>6.6</v>
      </c>
      <c r="BP26" s="598">
        <v>6.6</v>
      </c>
      <c r="BQ26" s="598">
        <v>6.6</v>
      </c>
      <c r="BR26" s="598">
        <v>6.6</v>
      </c>
      <c r="BS26" s="598">
        <v>6.6</v>
      </c>
      <c r="BT26" s="598">
        <v>6.6</v>
      </c>
      <c r="BU26" s="598">
        <v>6.6</v>
      </c>
      <c r="BV26" s="598">
        <v>6.6</v>
      </c>
      <c r="BW26" s="598">
        <v>6.6</v>
      </c>
      <c r="BX26" s="598">
        <v>6.6</v>
      </c>
      <c r="BY26" s="598">
        <v>6.6</v>
      </c>
      <c r="BZ26" s="598">
        <v>6.6</v>
      </c>
      <c r="CA26" s="598">
        <v>6.6</v>
      </c>
      <c r="CB26" s="598">
        <v>6.6</v>
      </c>
      <c r="CC26" s="598">
        <v>6.6</v>
      </c>
      <c r="CD26" s="598">
        <v>6.6</v>
      </c>
      <c r="CE26" s="599">
        <v>6.6</v>
      </c>
      <c r="CF26" s="599">
        <v>6.6</v>
      </c>
      <c r="CG26" s="599">
        <v>6.6</v>
      </c>
      <c r="CH26" s="599">
        <v>6.6</v>
      </c>
      <c r="CI26" s="599">
        <v>6.6</v>
      </c>
      <c r="CJ26" s="599">
        <v>6.6</v>
      </c>
      <c r="CK26" s="599">
        <v>6.6</v>
      </c>
      <c r="CL26" s="599">
        <v>6.6</v>
      </c>
      <c r="CM26" s="599">
        <v>6.6</v>
      </c>
      <c r="CN26" s="599">
        <v>6.6</v>
      </c>
      <c r="CO26" s="599">
        <v>6.6</v>
      </c>
      <c r="CP26" s="599">
        <v>6.6</v>
      </c>
      <c r="CQ26" s="599">
        <v>6.6</v>
      </c>
      <c r="CR26" s="599">
        <v>6.6</v>
      </c>
      <c r="CS26" s="599">
        <v>6.6</v>
      </c>
      <c r="CT26" s="599">
        <v>6.6</v>
      </c>
      <c r="CU26" s="599">
        <v>6.6</v>
      </c>
      <c r="CV26" s="599">
        <v>6.6</v>
      </c>
      <c r="CW26" s="599">
        <v>6.6</v>
      </c>
      <c r="CX26" s="599">
        <v>6.6</v>
      </c>
      <c r="CY26" s="600">
        <v>6.6</v>
      </c>
      <c r="CZ26" s="601">
        <v>0</v>
      </c>
      <c r="DA26" s="602">
        <v>0</v>
      </c>
      <c r="DB26" s="602">
        <v>0</v>
      </c>
      <c r="DC26" s="602">
        <v>0</v>
      </c>
      <c r="DD26" s="602">
        <v>0</v>
      </c>
      <c r="DE26" s="602">
        <v>0</v>
      </c>
      <c r="DF26" s="602">
        <v>0</v>
      </c>
      <c r="DG26" s="602">
        <v>0</v>
      </c>
      <c r="DH26" s="602">
        <v>0</v>
      </c>
      <c r="DI26" s="602">
        <v>0</v>
      </c>
      <c r="DJ26" s="602">
        <v>0</v>
      </c>
      <c r="DK26" s="602">
        <v>0</v>
      </c>
      <c r="DL26" s="602">
        <v>0</v>
      </c>
      <c r="DM26" s="602">
        <v>0</v>
      </c>
      <c r="DN26" s="602">
        <v>0</v>
      </c>
      <c r="DO26" s="602">
        <v>0</v>
      </c>
      <c r="DP26" s="602">
        <v>0</v>
      </c>
      <c r="DQ26" s="602">
        <v>0</v>
      </c>
      <c r="DR26" s="602">
        <v>0</v>
      </c>
      <c r="DS26" s="602">
        <v>0</v>
      </c>
      <c r="DT26" s="602">
        <v>0</v>
      </c>
      <c r="DU26" s="602">
        <v>0</v>
      </c>
      <c r="DV26" s="602">
        <v>0</v>
      </c>
      <c r="DW26" s="603">
        <v>0</v>
      </c>
    </row>
    <row r="27" spans="2:128" x14ac:dyDescent="0.2">
      <c r="B27" s="625"/>
      <c r="C27" s="626"/>
      <c r="D27" s="627"/>
      <c r="E27" s="627"/>
      <c r="F27" s="627"/>
      <c r="G27" s="627"/>
      <c r="H27" s="627"/>
      <c r="I27" s="628"/>
      <c r="J27" s="628"/>
      <c r="K27" s="628"/>
      <c r="L27" s="628"/>
      <c r="M27" s="628"/>
      <c r="N27" s="628"/>
      <c r="O27" s="628"/>
      <c r="P27" s="628"/>
      <c r="Q27" s="628"/>
      <c r="R27" s="629"/>
      <c r="S27" s="628"/>
      <c r="T27" s="628"/>
      <c r="U27" s="616" t="s">
        <v>495</v>
      </c>
      <c r="V27" s="617" t="s">
        <v>124</v>
      </c>
      <c r="W27" s="630" t="s">
        <v>492</v>
      </c>
      <c r="X27" s="598">
        <v>0</v>
      </c>
      <c r="Y27" s="598">
        <v>0</v>
      </c>
      <c r="Z27" s="598">
        <v>0</v>
      </c>
      <c r="AA27" s="598">
        <v>0</v>
      </c>
      <c r="AB27" s="598">
        <v>0</v>
      </c>
      <c r="AC27" s="598">
        <v>98.6</v>
      </c>
      <c r="AD27" s="598">
        <v>98.6</v>
      </c>
      <c r="AE27" s="598">
        <v>98.6</v>
      </c>
      <c r="AF27" s="598">
        <v>98.6</v>
      </c>
      <c r="AG27" s="598">
        <v>98.6</v>
      </c>
      <c r="AH27" s="598">
        <v>98.6</v>
      </c>
      <c r="AI27" s="598">
        <v>98.6</v>
      </c>
      <c r="AJ27" s="598">
        <v>98.6</v>
      </c>
      <c r="AK27" s="598">
        <v>98.6</v>
      </c>
      <c r="AL27" s="598">
        <v>98.6</v>
      </c>
      <c r="AM27" s="598">
        <v>98.6</v>
      </c>
      <c r="AN27" s="598">
        <v>98.6</v>
      </c>
      <c r="AO27" s="598">
        <v>98.6</v>
      </c>
      <c r="AP27" s="598">
        <v>98.6</v>
      </c>
      <c r="AQ27" s="598">
        <v>98.6</v>
      </c>
      <c r="AR27" s="598">
        <v>98.6</v>
      </c>
      <c r="AS27" s="598">
        <v>98.6</v>
      </c>
      <c r="AT27" s="598">
        <v>98.6</v>
      </c>
      <c r="AU27" s="598">
        <v>98.6</v>
      </c>
      <c r="AV27" s="598">
        <v>98.6</v>
      </c>
      <c r="AW27" s="598">
        <v>98.6</v>
      </c>
      <c r="AX27" s="598">
        <v>98.6</v>
      </c>
      <c r="AY27" s="598">
        <v>98.6</v>
      </c>
      <c r="AZ27" s="598">
        <v>98.6</v>
      </c>
      <c r="BA27" s="598">
        <v>98.6</v>
      </c>
      <c r="BB27" s="598">
        <v>98.6</v>
      </c>
      <c r="BC27" s="598">
        <v>98.6</v>
      </c>
      <c r="BD27" s="598">
        <v>98.6</v>
      </c>
      <c r="BE27" s="598">
        <v>98.6</v>
      </c>
      <c r="BF27" s="598">
        <v>98.6</v>
      </c>
      <c r="BG27" s="598">
        <v>98.6</v>
      </c>
      <c r="BH27" s="598">
        <v>98.6</v>
      </c>
      <c r="BI27" s="598">
        <v>98.6</v>
      </c>
      <c r="BJ27" s="598">
        <v>98.6</v>
      </c>
      <c r="BK27" s="598">
        <v>98.6</v>
      </c>
      <c r="BL27" s="598">
        <v>98.6</v>
      </c>
      <c r="BM27" s="598">
        <v>98.6</v>
      </c>
      <c r="BN27" s="598">
        <v>98.6</v>
      </c>
      <c r="BO27" s="598">
        <v>98.6</v>
      </c>
      <c r="BP27" s="598">
        <v>98.6</v>
      </c>
      <c r="BQ27" s="598">
        <v>98.6</v>
      </c>
      <c r="BR27" s="598">
        <v>98.6</v>
      </c>
      <c r="BS27" s="598">
        <v>98.6</v>
      </c>
      <c r="BT27" s="598">
        <v>98.6</v>
      </c>
      <c r="BU27" s="598">
        <v>98.6</v>
      </c>
      <c r="BV27" s="598">
        <v>98.6</v>
      </c>
      <c r="BW27" s="598">
        <v>98.6</v>
      </c>
      <c r="BX27" s="598">
        <v>98.6</v>
      </c>
      <c r="BY27" s="598">
        <v>98.6</v>
      </c>
      <c r="BZ27" s="598">
        <v>98.6</v>
      </c>
      <c r="CA27" s="598">
        <v>98.6</v>
      </c>
      <c r="CB27" s="598">
        <v>98.6</v>
      </c>
      <c r="CC27" s="598">
        <v>98.6</v>
      </c>
      <c r="CD27" s="598">
        <v>98.6</v>
      </c>
      <c r="CE27" s="599">
        <v>98.6</v>
      </c>
      <c r="CF27" s="599">
        <v>98.6</v>
      </c>
      <c r="CG27" s="599">
        <v>98.6</v>
      </c>
      <c r="CH27" s="599">
        <v>98.6</v>
      </c>
      <c r="CI27" s="599">
        <v>98.6</v>
      </c>
      <c r="CJ27" s="599">
        <v>98.6</v>
      </c>
      <c r="CK27" s="599">
        <v>98.6</v>
      </c>
      <c r="CL27" s="599">
        <v>98.6</v>
      </c>
      <c r="CM27" s="599">
        <v>98.6</v>
      </c>
      <c r="CN27" s="599">
        <v>98.6</v>
      </c>
      <c r="CO27" s="599">
        <v>98.6</v>
      </c>
      <c r="CP27" s="599">
        <v>98.6</v>
      </c>
      <c r="CQ27" s="599">
        <v>98.6</v>
      </c>
      <c r="CR27" s="599">
        <v>98.6</v>
      </c>
      <c r="CS27" s="599">
        <v>98.6</v>
      </c>
      <c r="CT27" s="599">
        <v>98.6</v>
      </c>
      <c r="CU27" s="599">
        <v>98.6</v>
      </c>
      <c r="CV27" s="599">
        <v>98.6</v>
      </c>
      <c r="CW27" s="599">
        <v>98.6</v>
      </c>
      <c r="CX27" s="599">
        <v>98.6</v>
      </c>
      <c r="CY27" s="600">
        <v>98.6</v>
      </c>
      <c r="CZ27" s="601">
        <v>0</v>
      </c>
      <c r="DA27" s="602">
        <v>0</v>
      </c>
      <c r="DB27" s="602">
        <v>0</v>
      </c>
      <c r="DC27" s="602">
        <v>0</v>
      </c>
      <c r="DD27" s="602">
        <v>0</v>
      </c>
      <c r="DE27" s="602">
        <v>0</v>
      </c>
      <c r="DF27" s="602">
        <v>0</v>
      </c>
      <c r="DG27" s="602">
        <v>0</v>
      </c>
      <c r="DH27" s="602">
        <v>0</v>
      </c>
      <c r="DI27" s="602">
        <v>0</v>
      </c>
      <c r="DJ27" s="602">
        <v>0</v>
      </c>
      <c r="DK27" s="602">
        <v>0</v>
      </c>
      <c r="DL27" s="602">
        <v>0</v>
      </c>
      <c r="DM27" s="602">
        <v>0</v>
      </c>
      <c r="DN27" s="602">
        <v>0</v>
      </c>
      <c r="DO27" s="602">
        <v>0</v>
      </c>
      <c r="DP27" s="602">
        <v>0</v>
      </c>
      <c r="DQ27" s="602">
        <v>0</v>
      </c>
      <c r="DR27" s="602">
        <v>0</v>
      </c>
      <c r="DS27" s="602">
        <v>0</v>
      </c>
      <c r="DT27" s="602">
        <v>0</v>
      </c>
      <c r="DU27" s="602">
        <v>0</v>
      </c>
      <c r="DV27" s="602">
        <v>0</v>
      </c>
      <c r="DW27" s="603">
        <v>0</v>
      </c>
    </row>
    <row r="28" spans="2:128" x14ac:dyDescent="0.2">
      <c r="B28" s="625"/>
      <c r="C28" s="626"/>
      <c r="D28" s="627"/>
      <c r="E28" s="627"/>
      <c r="F28" s="627"/>
      <c r="G28" s="627"/>
      <c r="H28" s="627"/>
      <c r="I28" s="628"/>
      <c r="J28" s="628"/>
      <c r="K28" s="628"/>
      <c r="L28" s="628"/>
      <c r="M28" s="628"/>
      <c r="N28" s="628"/>
      <c r="O28" s="628"/>
      <c r="P28" s="628"/>
      <c r="Q28" s="628"/>
      <c r="R28" s="629"/>
      <c r="S28" s="628"/>
      <c r="T28" s="628"/>
      <c r="U28" s="631" t="s">
        <v>496</v>
      </c>
      <c r="V28" s="632" t="s">
        <v>124</v>
      </c>
      <c r="W28" s="630" t="s">
        <v>492</v>
      </c>
      <c r="X28" s="598">
        <v>0</v>
      </c>
      <c r="Y28" s="598">
        <v>0</v>
      </c>
      <c r="Z28" s="598">
        <v>0</v>
      </c>
      <c r="AA28" s="598">
        <v>0</v>
      </c>
      <c r="AB28" s="598">
        <v>0</v>
      </c>
      <c r="AC28" s="598">
        <v>0</v>
      </c>
      <c r="AD28" s="598">
        <v>0</v>
      </c>
      <c r="AE28" s="598">
        <v>0</v>
      </c>
      <c r="AF28" s="598">
        <v>0</v>
      </c>
      <c r="AG28" s="598">
        <v>0</v>
      </c>
      <c r="AH28" s="598">
        <v>0</v>
      </c>
      <c r="AI28" s="598">
        <v>0</v>
      </c>
      <c r="AJ28" s="598">
        <v>0</v>
      </c>
      <c r="AK28" s="598">
        <v>0</v>
      </c>
      <c r="AL28" s="598">
        <v>0</v>
      </c>
      <c r="AM28" s="598">
        <v>0</v>
      </c>
      <c r="AN28" s="598">
        <v>0</v>
      </c>
      <c r="AO28" s="598">
        <v>0</v>
      </c>
      <c r="AP28" s="598">
        <v>0</v>
      </c>
      <c r="AQ28" s="598">
        <v>0</v>
      </c>
      <c r="AR28" s="598">
        <v>0</v>
      </c>
      <c r="AS28" s="598">
        <v>0</v>
      </c>
      <c r="AT28" s="598">
        <v>0</v>
      </c>
      <c r="AU28" s="598">
        <v>0</v>
      </c>
      <c r="AV28" s="598">
        <v>0</v>
      </c>
      <c r="AW28" s="598">
        <v>0</v>
      </c>
      <c r="AX28" s="598">
        <v>0</v>
      </c>
      <c r="AY28" s="598">
        <v>0</v>
      </c>
      <c r="AZ28" s="598">
        <v>0</v>
      </c>
      <c r="BA28" s="598">
        <v>0</v>
      </c>
      <c r="BB28" s="598">
        <v>0</v>
      </c>
      <c r="BC28" s="598">
        <v>0</v>
      </c>
      <c r="BD28" s="598">
        <v>0</v>
      </c>
      <c r="BE28" s="598">
        <v>0</v>
      </c>
      <c r="BF28" s="598">
        <v>0</v>
      </c>
      <c r="BG28" s="598">
        <v>0</v>
      </c>
      <c r="BH28" s="598">
        <v>0</v>
      </c>
      <c r="BI28" s="598">
        <v>0</v>
      </c>
      <c r="BJ28" s="598">
        <v>0</v>
      </c>
      <c r="BK28" s="598">
        <v>0</v>
      </c>
      <c r="BL28" s="598">
        <v>0</v>
      </c>
      <c r="BM28" s="598">
        <v>0</v>
      </c>
      <c r="BN28" s="598">
        <v>0</v>
      </c>
      <c r="BO28" s="598">
        <v>0</v>
      </c>
      <c r="BP28" s="598">
        <v>0</v>
      </c>
      <c r="BQ28" s="598">
        <v>0</v>
      </c>
      <c r="BR28" s="598">
        <v>0</v>
      </c>
      <c r="BS28" s="598">
        <v>0</v>
      </c>
      <c r="BT28" s="598">
        <v>0</v>
      </c>
      <c r="BU28" s="598">
        <v>0</v>
      </c>
      <c r="BV28" s="598">
        <v>0</v>
      </c>
      <c r="BW28" s="598">
        <v>0</v>
      </c>
      <c r="BX28" s="598">
        <v>0</v>
      </c>
      <c r="BY28" s="598">
        <v>0</v>
      </c>
      <c r="BZ28" s="598">
        <v>0</v>
      </c>
      <c r="CA28" s="598">
        <v>0</v>
      </c>
      <c r="CB28" s="598">
        <v>0</v>
      </c>
      <c r="CC28" s="598">
        <v>0</v>
      </c>
      <c r="CD28" s="598">
        <v>0</v>
      </c>
      <c r="CE28" s="599">
        <v>0</v>
      </c>
      <c r="CF28" s="599">
        <v>0</v>
      </c>
      <c r="CG28" s="599">
        <v>0</v>
      </c>
      <c r="CH28" s="599">
        <v>0</v>
      </c>
      <c r="CI28" s="599">
        <v>0</v>
      </c>
      <c r="CJ28" s="599">
        <v>0</v>
      </c>
      <c r="CK28" s="599">
        <v>0</v>
      </c>
      <c r="CL28" s="599">
        <v>0</v>
      </c>
      <c r="CM28" s="599">
        <v>0</v>
      </c>
      <c r="CN28" s="599">
        <v>0</v>
      </c>
      <c r="CO28" s="599">
        <v>0</v>
      </c>
      <c r="CP28" s="599">
        <v>0</v>
      </c>
      <c r="CQ28" s="599">
        <v>0</v>
      </c>
      <c r="CR28" s="599">
        <v>0</v>
      </c>
      <c r="CS28" s="599">
        <v>0</v>
      </c>
      <c r="CT28" s="599">
        <v>0</v>
      </c>
      <c r="CU28" s="599">
        <v>0</v>
      </c>
      <c r="CV28" s="599">
        <v>0</v>
      </c>
      <c r="CW28" s="599">
        <v>0</v>
      </c>
      <c r="CX28" s="599">
        <v>0</v>
      </c>
      <c r="CY28" s="600">
        <v>0</v>
      </c>
      <c r="CZ28" s="601">
        <v>0</v>
      </c>
      <c r="DA28" s="602">
        <v>0</v>
      </c>
      <c r="DB28" s="602">
        <v>0</v>
      </c>
      <c r="DC28" s="602">
        <v>0</v>
      </c>
      <c r="DD28" s="602">
        <v>0</v>
      </c>
      <c r="DE28" s="602">
        <v>0</v>
      </c>
      <c r="DF28" s="602">
        <v>0</v>
      </c>
      <c r="DG28" s="602">
        <v>0</v>
      </c>
      <c r="DH28" s="602">
        <v>0</v>
      </c>
      <c r="DI28" s="602">
        <v>0</v>
      </c>
      <c r="DJ28" s="602">
        <v>0</v>
      </c>
      <c r="DK28" s="602">
        <v>0</v>
      </c>
      <c r="DL28" s="602">
        <v>0</v>
      </c>
      <c r="DM28" s="602">
        <v>0</v>
      </c>
      <c r="DN28" s="602">
        <v>0</v>
      </c>
      <c r="DO28" s="602">
        <v>0</v>
      </c>
      <c r="DP28" s="602">
        <v>0</v>
      </c>
      <c r="DQ28" s="602">
        <v>0</v>
      </c>
      <c r="DR28" s="602">
        <v>0</v>
      </c>
      <c r="DS28" s="602">
        <v>0</v>
      </c>
      <c r="DT28" s="602">
        <v>0</v>
      </c>
      <c r="DU28" s="602">
        <v>0</v>
      </c>
      <c r="DV28" s="602">
        <v>0</v>
      </c>
      <c r="DW28" s="603">
        <v>0</v>
      </c>
    </row>
    <row r="29" spans="2:128" x14ac:dyDescent="0.2">
      <c r="B29" s="625"/>
      <c r="C29" s="626"/>
      <c r="D29" s="627"/>
      <c r="E29" s="627"/>
      <c r="F29" s="627"/>
      <c r="G29" s="627"/>
      <c r="H29" s="627"/>
      <c r="I29" s="628"/>
      <c r="J29" s="628"/>
      <c r="K29" s="628"/>
      <c r="L29" s="628"/>
      <c r="M29" s="628"/>
      <c r="N29" s="628"/>
      <c r="O29" s="628"/>
      <c r="P29" s="628"/>
      <c r="Q29" s="628"/>
      <c r="R29" s="629"/>
      <c r="S29" s="628"/>
      <c r="T29" s="628"/>
      <c r="U29" s="616" t="s">
        <v>497</v>
      </c>
      <c r="V29" s="617" t="s">
        <v>124</v>
      </c>
      <c r="W29" s="630" t="s">
        <v>492</v>
      </c>
      <c r="X29" s="598">
        <v>0.9275000000000001</v>
      </c>
      <c r="Y29" s="598">
        <v>1.06</v>
      </c>
      <c r="Z29" s="598">
        <v>1.325</v>
      </c>
      <c r="AA29" s="598">
        <v>5.3</v>
      </c>
      <c r="AB29" s="598">
        <v>4.6375000000000002</v>
      </c>
      <c r="AC29" s="598">
        <v>0</v>
      </c>
      <c r="AD29" s="598">
        <v>0</v>
      </c>
      <c r="AE29" s="598">
        <v>0</v>
      </c>
      <c r="AF29" s="598">
        <v>0</v>
      </c>
      <c r="AG29" s="598">
        <v>0</v>
      </c>
      <c r="AH29" s="598">
        <v>0</v>
      </c>
      <c r="AI29" s="598">
        <v>0</v>
      </c>
      <c r="AJ29" s="598">
        <v>0</v>
      </c>
      <c r="AK29" s="598">
        <v>0</v>
      </c>
      <c r="AL29" s="598">
        <v>0</v>
      </c>
      <c r="AM29" s="598">
        <v>0</v>
      </c>
      <c r="AN29" s="598">
        <v>0</v>
      </c>
      <c r="AO29" s="598">
        <v>0</v>
      </c>
      <c r="AP29" s="598">
        <v>0</v>
      </c>
      <c r="AQ29" s="598">
        <v>0</v>
      </c>
      <c r="AR29" s="598">
        <v>4.8805712103383497E-2</v>
      </c>
      <c r="AS29" s="598">
        <v>5.5777956689581139E-2</v>
      </c>
      <c r="AT29" s="598">
        <v>6.9722445861976429E-2</v>
      </c>
      <c r="AU29" s="598">
        <v>0.27888978344790571</v>
      </c>
      <c r="AV29" s="598">
        <v>0.24402856051691749</v>
      </c>
      <c r="AW29" s="598">
        <v>0</v>
      </c>
      <c r="AX29" s="598">
        <v>0</v>
      </c>
      <c r="AY29" s="598">
        <v>0</v>
      </c>
      <c r="AZ29" s="598">
        <v>0</v>
      </c>
      <c r="BA29" s="598">
        <v>0</v>
      </c>
      <c r="BB29" s="598">
        <v>0</v>
      </c>
      <c r="BC29" s="598">
        <v>0</v>
      </c>
      <c r="BD29" s="598">
        <v>0</v>
      </c>
      <c r="BE29" s="598">
        <v>0</v>
      </c>
      <c r="BF29" s="598">
        <v>0</v>
      </c>
      <c r="BG29" s="598">
        <v>0</v>
      </c>
      <c r="BH29" s="598">
        <v>0</v>
      </c>
      <c r="BI29" s="598">
        <v>0</v>
      </c>
      <c r="BJ29" s="598">
        <v>0</v>
      </c>
      <c r="BK29" s="598">
        <v>0</v>
      </c>
      <c r="BL29" s="598">
        <v>4.8805712103383497E-2</v>
      </c>
      <c r="BM29" s="598">
        <v>5.5777956689581139E-2</v>
      </c>
      <c r="BN29" s="598">
        <v>6.9722445861976429E-2</v>
      </c>
      <c r="BO29" s="598">
        <v>0.27888978344790571</v>
      </c>
      <c r="BP29" s="598">
        <v>0.24402856051691749</v>
      </c>
      <c r="BQ29" s="598">
        <v>0</v>
      </c>
      <c r="BR29" s="598">
        <v>0</v>
      </c>
      <c r="BS29" s="598">
        <v>0</v>
      </c>
      <c r="BT29" s="598">
        <v>0</v>
      </c>
      <c r="BU29" s="598">
        <v>0</v>
      </c>
      <c r="BV29" s="598">
        <v>0</v>
      </c>
      <c r="BW29" s="598">
        <v>0</v>
      </c>
      <c r="BX29" s="598">
        <v>0</v>
      </c>
      <c r="BY29" s="598">
        <v>0</v>
      </c>
      <c r="BZ29" s="598">
        <v>0</v>
      </c>
      <c r="CA29" s="598">
        <v>0</v>
      </c>
      <c r="CB29" s="598">
        <v>0</v>
      </c>
      <c r="CC29" s="598">
        <v>0</v>
      </c>
      <c r="CD29" s="598">
        <v>0</v>
      </c>
      <c r="CE29" s="599">
        <v>0</v>
      </c>
      <c r="CF29" s="599">
        <v>9.4260698581779892E-2</v>
      </c>
      <c r="CG29" s="599">
        <v>0.10772651266489131</v>
      </c>
      <c r="CH29" s="599">
        <v>0.13465814083111413</v>
      </c>
      <c r="CI29" s="599">
        <v>0.53863256332445653</v>
      </c>
      <c r="CJ29" s="599">
        <v>0.4713034929088995</v>
      </c>
      <c r="CK29" s="599">
        <v>0</v>
      </c>
      <c r="CL29" s="599">
        <v>0</v>
      </c>
      <c r="CM29" s="599">
        <v>0</v>
      </c>
      <c r="CN29" s="599">
        <v>0</v>
      </c>
      <c r="CO29" s="599">
        <v>0</v>
      </c>
      <c r="CP29" s="599">
        <v>0</v>
      </c>
      <c r="CQ29" s="599">
        <v>0</v>
      </c>
      <c r="CR29" s="599">
        <v>0</v>
      </c>
      <c r="CS29" s="599">
        <v>0</v>
      </c>
      <c r="CT29" s="599">
        <v>0</v>
      </c>
      <c r="CU29" s="599">
        <v>0</v>
      </c>
      <c r="CV29" s="599">
        <v>0</v>
      </c>
      <c r="CW29" s="599">
        <v>0</v>
      </c>
      <c r="CX29" s="599">
        <v>0</v>
      </c>
      <c r="CY29" s="600">
        <v>0</v>
      </c>
      <c r="CZ29" s="601">
        <v>0</v>
      </c>
      <c r="DA29" s="602">
        <v>0</v>
      </c>
      <c r="DB29" s="602">
        <v>0</v>
      </c>
      <c r="DC29" s="602">
        <v>0</v>
      </c>
      <c r="DD29" s="602">
        <v>0</v>
      </c>
      <c r="DE29" s="602">
        <v>0</v>
      </c>
      <c r="DF29" s="602">
        <v>0</v>
      </c>
      <c r="DG29" s="602">
        <v>0</v>
      </c>
      <c r="DH29" s="602">
        <v>0</v>
      </c>
      <c r="DI29" s="602">
        <v>0</v>
      </c>
      <c r="DJ29" s="602">
        <v>0</v>
      </c>
      <c r="DK29" s="602">
        <v>0</v>
      </c>
      <c r="DL29" s="602">
        <v>0</v>
      </c>
      <c r="DM29" s="602">
        <v>0</v>
      </c>
      <c r="DN29" s="602">
        <v>0</v>
      </c>
      <c r="DO29" s="602">
        <v>0</v>
      </c>
      <c r="DP29" s="602">
        <v>0</v>
      </c>
      <c r="DQ29" s="602">
        <v>0</v>
      </c>
      <c r="DR29" s="602">
        <v>0</v>
      </c>
      <c r="DS29" s="602">
        <v>0</v>
      </c>
      <c r="DT29" s="602">
        <v>0</v>
      </c>
      <c r="DU29" s="602">
        <v>0</v>
      </c>
      <c r="DV29" s="602">
        <v>0</v>
      </c>
      <c r="DW29" s="603">
        <v>0</v>
      </c>
    </row>
    <row r="30" spans="2:128" x14ac:dyDescent="0.2">
      <c r="B30" s="633"/>
      <c r="C30" s="626"/>
      <c r="D30" s="627"/>
      <c r="E30" s="627"/>
      <c r="F30" s="627"/>
      <c r="G30" s="627"/>
      <c r="H30" s="627"/>
      <c r="I30" s="628"/>
      <c r="J30" s="628"/>
      <c r="K30" s="628"/>
      <c r="L30" s="628"/>
      <c r="M30" s="628"/>
      <c r="N30" s="628"/>
      <c r="O30" s="628"/>
      <c r="P30" s="628"/>
      <c r="Q30" s="628"/>
      <c r="R30" s="629"/>
      <c r="S30" s="628"/>
      <c r="T30" s="628"/>
      <c r="U30" s="616" t="s">
        <v>498</v>
      </c>
      <c r="V30" s="617" t="s">
        <v>124</v>
      </c>
      <c r="W30" s="630" t="s">
        <v>492</v>
      </c>
      <c r="X30" s="598">
        <v>0</v>
      </c>
      <c r="Y30" s="598">
        <v>0</v>
      </c>
      <c r="Z30" s="598">
        <v>0</v>
      </c>
      <c r="AA30" s="598">
        <v>0</v>
      </c>
      <c r="AB30" s="598">
        <v>0</v>
      </c>
      <c r="AC30" s="598">
        <v>1.58</v>
      </c>
      <c r="AD30" s="598">
        <v>1.58</v>
      </c>
      <c r="AE30" s="598">
        <v>1.58</v>
      </c>
      <c r="AF30" s="598">
        <v>1.58</v>
      </c>
      <c r="AG30" s="598">
        <v>1.58</v>
      </c>
      <c r="AH30" s="598">
        <v>1.58</v>
      </c>
      <c r="AI30" s="598">
        <v>1.58</v>
      </c>
      <c r="AJ30" s="598">
        <v>1.58</v>
      </c>
      <c r="AK30" s="598">
        <v>1.58</v>
      </c>
      <c r="AL30" s="598">
        <v>1.58</v>
      </c>
      <c r="AM30" s="598">
        <v>1.58</v>
      </c>
      <c r="AN30" s="598">
        <v>1.58</v>
      </c>
      <c r="AO30" s="598">
        <v>1.58</v>
      </c>
      <c r="AP30" s="598">
        <v>1.58</v>
      </c>
      <c r="AQ30" s="598">
        <v>1.58</v>
      </c>
      <c r="AR30" s="598">
        <v>1.58</v>
      </c>
      <c r="AS30" s="598">
        <v>1.58</v>
      </c>
      <c r="AT30" s="598">
        <v>1.58</v>
      </c>
      <c r="AU30" s="598">
        <v>1.58</v>
      </c>
      <c r="AV30" s="598">
        <v>1.58</v>
      </c>
      <c r="AW30" s="598">
        <v>1.58</v>
      </c>
      <c r="AX30" s="598">
        <v>1.58</v>
      </c>
      <c r="AY30" s="598">
        <v>1.58</v>
      </c>
      <c r="AZ30" s="598">
        <v>1.58</v>
      </c>
      <c r="BA30" s="598">
        <v>1.58</v>
      </c>
      <c r="BB30" s="598">
        <v>1.58</v>
      </c>
      <c r="BC30" s="598">
        <v>1.58</v>
      </c>
      <c r="BD30" s="598">
        <v>1.58</v>
      </c>
      <c r="BE30" s="598">
        <v>1.58</v>
      </c>
      <c r="BF30" s="598">
        <v>1.58</v>
      </c>
      <c r="BG30" s="598">
        <v>1.58</v>
      </c>
      <c r="BH30" s="598">
        <v>1.58</v>
      </c>
      <c r="BI30" s="598">
        <v>1.58</v>
      </c>
      <c r="BJ30" s="598">
        <v>1.58</v>
      </c>
      <c r="BK30" s="598">
        <v>1.58</v>
      </c>
      <c r="BL30" s="598">
        <v>1.58</v>
      </c>
      <c r="BM30" s="598">
        <v>1.58</v>
      </c>
      <c r="BN30" s="598">
        <v>1.58</v>
      </c>
      <c r="BO30" s="598">
        <v>1.58</v>
      </c>
      <c r="BP30" s="598">
        <v>1.58</v>
      </c>
      <c r="BQ30" s="598">
        <v>1.58</v>
      </c>
      <c r="BR30" s="598">
        <v>1.58</v>
      </c>
      <c r="BS30" s="598">
        <v>1.58</v>
      </c>
      <c r="BT30" s="598">
        <v>1.58</v>
      </c>
      <c r="BU30" s="598">
        <v>1.58</v>
      </c>
      <c r="BV30" s="598">
        <v>1.58</v>
      </c>
      <c r="BW30" s="598">
        <v>1.58</v>
      </c>
      <c r="BX30" s="598">
        <v>1.58</v>
      </c>
      <c r="BY30" s="598">
        <v>1.58</v>
      </c>
      <c r="BZ30" s="598">
        <v>1.58</v>
      </c>
      <c r="CA30" s="598">
        <v>1.58</v>
      </c>
      <c r="CB30" s="598">
        <v>1.58</v>
      </c>
      <c r="CC30" s="598">
        <v>1.58</v>
      </c>
      <c r="CD30" s="598">
        <v>1.58</v>
      </c>
      <c r="CE30" s="599">
        <v>1.58</v>
      </c>
      <c r="CF30" s="599">
        <v>1.58</v>
      </c>
      <c r="CG30" s="599">
        <v>1.58</v>
      </c>
      <c r="CH30" s="599">
        <v>1.58</v>
      </c>
      <c r="CI30" s="599">
        <v>1.58</v>
      </c>
      <c r="CJ30" s="599">
        <v>1.58</v>
      </c>
      <c r="CK30" s="599">
        <v>1.58</v>
      </c>
      <c r="CL30" s="599">
        <v>1.58</v>
      </c>
      <c r="CM30" s="599">
        <v>1.58</v>
      </c>
      <c r="CN30" s="599">
        <v>1.58</v>
      </c>
      <c r="CO30" s="599">
        <v>1.58</v>
      </c>
      <c r="CP30" s="599">
        <v>1.58</v>
      </c>
      <c r="CQ30" s="599">
        <v>1.58</v>
      </c>
      <c r="CR30" s="599">
        <v>1.58</v>
      </c>
      <c r="CS30" s="599">
        <v>1.58</v>
      </c>
      <c r="CT30" s="599">
        <v>1.58</v>
      </c>
      <c r="CU30" s="599">
        <v>1.58</v>
      </c>
      <c r="CV30" s="599">
        <v>1.58</v>
      </c>
      <c r="CW30" s="599">
        <v>1.58</v>
      </c>
      <c r="CX30" s="599">
        <v>1.58</v>
      </c>
      <c r="CY30" s="600">
        <v>1.58</v>
      </c>
      <c r="CZ30" s="601">
        <v>0</v>
      </c>
      <c r="DA30" s="602">
        <v>0</v>
      </c>
      <c r="DB30" s="602">
        <v>0</v>
      </c>
      <c r="DC30" s="602">
        <v>0</v>
      </c>
      <c r="DD30" s="602">
        <v>0</v>
      </c>
      <c r="DE30" s="602">
        <v>0</v>
      </c>
      <c r="DF30" s="602">
        <v>0</v>
      </c>
      <c r="DG30" s="602">
        <v>0</v>
      </c>
      <c r="DH30" s="602">
        <v>0</v>
      </c>
      <c r="DI30" s="602">
        <v>0</v>
      </c>
      <c r="DJ30" s="602">
        <v>0</v>
      </c>
      <c r="DK30" s="602">
        <v>0</v>
      </c>
      <c r="DL30" s="602">
        <v>0</v>
      </c>
      <c r="DM30" s="602">
        <v>0</v>
      </c>
      <c r="DN30" s="602">
        <v>0</v>
      </c>
      <c r="DO30" s="602">
        <v>0</v>
      </c>
      <c r="DP30" s="602">
        <v>0</v>
      </c>
      <c r="DQ30" s="602">
        <v>0</v>
      </c>
      <c r="DR30" s="602">
        <v>0</v>
      </c>
      <c r="DS30" s="602">
        <v>0</v>
      </c>
      <c r="DT30" s="602">
        <v>0</v>
      </c>
      <c r="DU30" s="602">
        <v>0</v>
      </c>
      <c r="DV30" s="602">
        <v>0</v>
      </c>
      <c r="DW30" s="603">
        <v>0</v>
      </c>
    </row>
    <row r="31" spans="2:128" x14ac:dyDescent="0.2">
      <c r="B31" s="633"/>
      <c r="C31" s="626"/>
      <c r="D31" s="627"/>
      <c r="E31" s="627"/>
      <c r="F31" s="627"/>
      <c r="G31" s="627"/>
      <c r="H31" s="627"/>
      <c r="I31" s="628"/>
      <c r="J31" s="628"/>
      <c r="K31" s="628"/>
      <c r="L31" s="628"/>
      <c r="M31" s="628"/>
      <c r="N31" s="628"/>
      <c r="O31" s="628"/>
      <c r="P31" s="628"/>
      <c r="Q31" s="628"/>
      <c r="R31" s="629"/>
      <c r="S31" s="628"/>
      <c r="T31" s="628"/>
      <c r="U31" s="616" t="s">
        <v>499</v>
      </c>
      <c r="V31" s="617" t="s">
        <v>124</v>
      </c>
      <c r="W31" s="630" t="s">
        <v>492</v>
      </c>
      <c r="X31" s="598">
        <v>8.5329999999999995</v>
      </c>
      <c r="Y31" s="598">
        <v>9.7520000000000007</v>
      </c>
      <c r="Z31" s="598">
        <v>12.19</v>
      </c>
      <c r="AA31" s="598">
        <v>48.76</v>
      </c>
      <c r="AB31" s="598">
        <v>42.664999999999999</v>
      </c>
      <c r="AC31" s="598">
        <v>0</v>
      </c>
      <c r="AD31" s="598">
        <v>0</v>
      </c>
      <c r="AE31" s="598">
        <v>0</v>
      </c>
      <c r="AF31" s="598">
        <v>0</v>
      </c>
      <c r="AG31" s="598">
        <v>0</v>
      </c>
      <c r="AH31" s="598">
        <v>0</v>
      </c>
      <c r="AI31" s="598">
        <v>0</v>
      </c>
      <c r="AJ31" s="598">
        <v>0</v>
      </c>
      <c r="AK31" s="598">
        <v>0</v>
      </c>
      <c r="AL31" s="598">
        <v>0</v>
      </c>
      <c r="AM31" s="598">
        <v>0</v>
      </c>
      <c r="AN31" s="598">
        <v>0</v>
      </c>
      <c r="AO31" s="598">
        <v>0</v>
      </c>
      <c r="AP31" s="598">
        <v>0</v>
      </c>
      <c r="AQ31" s="598">
        <v>0</v>
      </c>
      <c r="AR31" s="598">
        <v>0.44901255135112822</v>
      </c>
      <c r="AS31" s="598">
        <v>0.51315720154414646</v>
      </c>
      <c r="AT31" s="598">
        <v>0.64144650193018315</v>
      </c>
      <c r="AU31" s="598">
        <v>2.5657860077207326</v>
      </c>
      <c r="AV31" s="598">
        <v>2.2450627567556407</v>
      </c>
      <c r="AW31" s="598">
        <v>0</v>
      </c>
      <c r="AX31" s="598">
        <v>0</v>
      </c>
      <c r="AY31" s="598">
        <v>0</v>
      </c>
      <c r="AZ31" s="598">
        <v>0</v>
      </c>
      <c r="BA31" s="598">
        <v>0</v>
      </c>
      <c r="BB31" s="598">
        <v>0</v>
      </c>
      <c r="BC31" s="598">
        <v>0</v>
      </c>
      <c r="BD31" s="598">
        <v>0</v>
      </c>
      <c r="BE31" s="598">
        <v>0</v>
      </c>
      <c r="BF31" s="598">
        <v>0</v>
      </c>
      <c r="BG31" s="598">
        <v>0</v>
      </c>
      <c r="BH31" s="598">
        <v>0</v>
      </c>
      <c r="BI31" s="598">
        <v>0</v>
      </c>
      <c r="BJ31" s="598">
        <v>0</v>
      </c>
      <c r="BK31" s="598">
        <v>0</v>
      </c>
      <c r="BL31" s="598">
        <v>0.44901255135112822</v>
      </c>
      <c r="BM31" s="598">
        <v>0.51315720154414646</v>
      </c>
      <c r="BN31" s="598">
        <v>0.64144650193018315</v>
      </c>
      <c r="BO31" s="598">
        <v>2.5657860077207326</v>
      </c>
      <c r="BP31" s="598">
        <v>2.2450627567556407</v>
      </c>
      <c r="BQ31" s="598">
        <v>0</v>
      </c>
      <c r="BR31" s="598">
        <v>0</v>
      </c>
      <c r="BS31" s="598">
        <v>0</v>
      </c>
      <c r="BT31" s="598">
        <v>0</v>
      </c>
      <c r="BU31" s="598">
        <v>0</v>
      </c>
      <c r="BV31" s="598">
        <v>0</v>
      </c>
      <c r="BW31" s="598">
        <v>0</v>
      </c>
      <c r="BX31" s="598">
        <v>0</v>
      </c>
      <c r="BY31" s="598">
        <v>0</v>
      </c>
      <c r="BZ31" s="598">
        <v>0</v>
      </c>
      <c r="CA31" s="598">
        <v>0</v>
      </c>
      <c r="CB31" s="598">
        <v>0</v>
      </c>
      <c r="CC31" s="598">
        <v>0</v>
      </c>
      <c r="CD31" s="598">
        <v>0</v>
      </c>
      <c r="CE31" s="599">
        <v>0</v>
      </c>
      <c r="CF31" s="599">
        <v>0.86719842695237503</v>
      </c>
      <c r="CG31" s="599">
        <v>0.99108391651700001</v>
      </c>
      <c r="CH31" s="599">
        <v>1.23885489564625</v>
      </c>
      <c r="CI31" s="599">
        <v>4.9554195825849998</v>
      </c>
      <c r="CJ31" s="599">
        <v>4.3359921347618755</v>
      </c>
      <c r="CK31" s="599">
        <v>0</v>
      </c>
      <c r="CL31" s="599">
        <v>0</v>
      </c>
      <c r="CM31" s="599">
        <v>0</v>
      </c>
      <c r="CN31" s="599">
        <v>0</v>
      </c>
      <c r="CO31" s="599">
        <v>0</v>
      </c>
      <c r="CP31" s="599">
        <v>0</v>
      </c>
      <c r="CQ31" s="599">
        <v>0</v>
      </c>
      <c r="CR31" s="599">
        <v>0</v>
      </c>
      <c r="CS31" s="599">
        <v>0</v>
      </c>
      <c r="CT31" s="599">
        <v>0</v>
      </c>
      <c r="CU31" s="599">
        <v>0</v>
      </c>
      <c r="CV31" s="599">
        <v>0</v>
      </c>
      <c r="CW31" s="599">
        <v>0</v>
      </c>
      <c r="CX31" s="599">
        <v>0</v>
      </c>
      <c r="CY31" s="600">
        <v>0</v>
      </c>
      <c r="CZ31" s="601">
        <v>0</v>
      </c>
      <c r="DA31" s="602">
        <v>0</v>
      </c>
      <c r="DB31" s="602">
        <v>0</v>
      </c>
      <c r="DC31" s="602">
        <v>0</v>
      </c>
      <c r="DD31" s="602">
        <v>0</v>
      </c>
      <c r="DE31" s="602">
        <v>0</v>
      </c>
      <c r="DF31" s="602">
        <v>0</v>
      </c>
      <c r="DG31" s="602">
        <v>0</v>
      </c>
      <c r="DH31" s="602">
        <v>0</v>
      </c>
      <c r="DI31" s="602">
        <v>0</v>
      </c>
      <c r="DJ31" s="602">
        <v>0</v>
      </c>
      <c r="DK31" s="602">
        <v>0</v>
      </c>
      <c r="DL31" s="602">
        <v>0</v>
      </c>
      <c r="DM31" s="602">
        <v>0</v>
      </c>
      <c r="DN31" s="602">
        <v>0</v>
      </c>
      <c r="DO31" s="602">
        <v>0</v>
      </c>
      <c r="DP31" s="602">
        <v>0</v>
      </c>
      <c r="DQ31" s="602">
        <v>0</v>
      </c>
      <c r="DR31" s="602">
        <v>0</v>
      </c>
      <c r="DS31" s="602">
        <v>0</v>
      </c>
      <c r="DT31" s="602">
        <v>0</v>
      </c>
      <c r="DU31" s="602">
        <v>0</v>
      </c>
      <c r="DV31" s="602">
        <v>0</v>
      </c>
      <c r="DW31" s="603">
        <v>0</v>
      </c>
    </row>
    <row r="32" spans="2:128" x14ac:dyDescent="0.2">
      <c r="B32" s="633"/>
      <c r="C32" s="626"/>
      <c r="D32" s="627"/>
      <c r="E32" s="627"/>
      <c r="F32" s="627"/>
      <c r="G32" s="627"/>
      <c r="H32" s="627"/>
      <c r="I32" s="628"/>
      <c r="J32" s="628"/>
      <c r="K32" s="628"/>
      <c r="L32" s="628"/>
      <c r="M32" s="628"/>
      <c r="N32" s="628"/>
      <c r="O32" s="628"/>
      <c r="P32" s="628"/>
      <c r="Q32" s="628"/>
      <c r="R32" s="629"/>
      <c r="S32" s="628"/>
      <c r="T32" s="628"/>
      <c r="U32" s="616" t="s">
        <v>500</v>
      </c>
      <c r="V32" s="617" t="s">
        <v>124</v>
      </c>
      <c r="W32" s="630" t="s">
        <v>492</v>
      </c>
      <c r="X32" s="598">
        <v>0</v>
      </c>
      <c r="Y32" s="598">
        <v>0</v>
      </c>
      <c r="Z32" s="598">
        <v>0</v>
      </c>
      <c r="AA32" s="598">
        <v>0</v>
      </c>
      <c r="AB32" s="598">
        <v>0</v>
      </c>
      <c r="AC32" s="598">
        <v>21.447768283019837</v>
      </c>
      <c r="AD32" s="598">
        <v>19.86851746375077</v>
      </c>
      <c r="AE32" s="598">
        <v>18.884223714500745</v>
      </c>
      <c r="AF32" s="598">
        <v>18.548842955523895</v>
      </c>
      <c r="AG32" s="598">
        <v>17.284766516927998</v>
      </c>
      <c r="AH32" s="598">
        <v>16.316693598102759</v>
      </c>
      <c r="AI32" s="598">
        <v>15.348620679277523</v>
      </c>
      <c r="AJ32" s="598">
        <v>14.380547760452286</v>
      </c>
      <c r="AK32" s="598">
        <v>13.41247484162705</v>
      </c>
      <c r="AL32" s="598">
        <v>12.444401922801813</v>
      </c>
      <c r="AM32" s="598">
        <v>11.476329003976575</v>
      </c>
      <c r="AN32" s="598">
        <v>10.508256085151338</v>
      </c>
      <c r="AO32" s="598">
        <v>9.5401831663261003</v>
      </c>
      <c r="AP32" s="598">
        <v>8.5721102475008664</v>
      </c>
      <c r="AQ32" s="598">
        <v>7.6040373286756298</v>
      </c>
      <c r="AR32" s="598">
        <v>6.635964409850394</v>
      </c>
      <c r="AS32" s="598">
        <v>5.6678914910251574</v>
      </c>
      <c r="AT32" s="598">
        <v>4.6998185721999217</v>
      </c>
      <c r="AU32" s="598">
        <v>3.7317456533746856</v>
      </c>
      <c r="AV32" s="598">
        <v>2.763672734549449</v>
      </c>
      <c r="AW32" s="598">
        <v>2.763672734549449</v>
      </c>
      <c r="AX32" s="598">
        <v>2.763672734549449</v>
      </c>
      <c r="AY32" s="598">
        <v>2.763672734549449</v>
      </c>
      <c r="AZ32" s="598">
        <v>2.763672734549449</v>
      </c>
      <c r="BA32" s="598">
        <v>2.763672734549449</v>
      </c>
      <c r="BB32" s="598">
        <v>2.763672734549449</v>
      </c>
      <c r="BC32" s="598">
        <v>2.763672734549449</v>
      </c>
      <c r="BD32" s="598">
        <v>2.763672734549449</v>
      </c>
      <c r="BE32" s="598">
        <v>2.763672734549449</v>
      </c>
      <c r="BF32" s="598">
        <v>2.763672734549449</v>
      </c>
      <c r="BG32" s="598">
        <v>2.763672734549449</v>
      </c>
      <c r="BH32" s="598">
        <v>2.763672734549449</v>
      </c>
      <c r="BI32" s="598">
        <v>2.763672734549449</v>
      </c>
      <c r="BJ32" s="598">
        <v>2.763672734549449</v>
      </c>
      <c r="BK32" s="598">
        <v>2.763672734549449</v>
      </c>
      <c r="BL32" s="598">
        <v>2.763672734549449</v>
      </c>
      <c r="BM32" s="598">
        <v>2.763672734549449</v>
      </c>
      <c r="BN32" s="598">
        <v>2.763672734549449</v>
      </c>
      <c r="BO32" s="598">
        <v>2.763672734549449</v>
      </c>
      <c r="BP32" s="598">
        <v>2.763672734549449</v>
      </c>
      <c r="BQ32" s="598">
        <v>2.763672734549449</v>
      </c>
      <c r="BR32" s="598">
        <v>2.763672734549449</v>
      </c>
      <c r="BS32" s="598">
        <v>2.763672734549449</v>
      </c>
      <c r="BT32" s="598">
        <v>2.763672734549449</v>
      </c>
      <c r="BU32" s="598">
        <v>2.763672734549449</v>
      </c>
      <c r="BV32" s="598">
        <v>2.763672734549449</v>
      </c>
      <c r="BW32" s="598">
        <v>2.763672734549449</v>
      </c>
      <c r="BX32" s="598">
        <v>2.763672734549449</v>
      </c>
      <c r="BY32" s="598">
        <v>2.763672734549449</v>
      </c>
      <c r="BZ32" s="598">
        <v>2.763672734549449</v>
      </c>
      <c r="CA32" s="598">
        <v>2.763672734549449</v>
      </c>
      <c r="CB32" s="598">
        <v>2.763672734549449</v>
      </c>
      <c r="CC32" s="598">
        <v>2.763672734549449</v>
      </c>
      <c r="CD32" s="598">
        <v>2.763672734549449</v>
      </c>
      <c r="CE32" s="599">
        <v>2.763672734549449</v>
      </c>
      <c r="CF32" s="599">
        <v>2.763672734549449</v>
      </c>
      <c r="CG32" s="599">
        <v>2.763672734549449</v>
      </c>
      <c r="CH32" s="599">
        <v>2.763672734549449</v>
      </c>
      <c r="CI32" s="599">
        <v>2.763672734549449</v>
      </c>
      <c r="CJ32" s="599">
        <v>2.763672734549449</v>
      </c>
      <c r="CK32" s="599">
        <v>2.763672734549449</v>
      </c>
      <c r="CL32" s="599">
        <v>2.763672734549449</v>
      </c>
      <c r="CM32" s="599">
        <v>2.763672734549449</v>
      </c>
      <c r="CN32" s="599">
        <v>2.763672734549449</v>
      </c>
      <c r="CO32" s="599">
        <v>2.763672734549449</v>
      </c>
      <c r="CP32" s="599">
        <v>2.763672734549449</v>
      </c>
      <c r="CQ32" s="599">
        <v>2.763672734549449</v>
      </c>
      <c r="CR32" s="599">
        <v>2.763672734549449</v>
      </c>
      <c r="CS32" s="599">
        <v>2.763672734549449</v>
      </c>
      <c r="CT32" s="599">
        <v>2.763672734549449</v>
      </c>
      <c r="CU32" s="599">
        <v>2.763672734549449</v>
      </c>
      <c r="CV32" s="599">
        <v>2.763672734549449</v>
      </c>
      <c r="CW32" s="599">
        <v>2.763672734549449</v>
      </c>
      <c r="CX32" s="599">
        <v>2.763672734549449</v>
      </c>
      <c r="CY32" s="600">
        <v>2.763672734549449</v>
      </c>
      <c r="CZ32" s="601">
        <v>0</v>
      </c>
      <c r="DA32" s="602">
        <v>0</v>
      </c>
      <c r="DB32" s="602">
        <v>0</v>
      </c>
      <c r="DC32" s="602">
        <v>0</v>
      </c>
      <c r="DD32" s="602">
        <v>0</v>
      </c>
      <c r="DE32" s="602">
        <v>0</v>
      </c>
      <c r="DF32" s="602">
        <v>0</v>
      </c>
      <c r="DG32" s="602">
        <v>0</v>
      </c>
      <c r="DH32" s="602">
        <v>0</v>
      </c>
      <c r="DI32" s="602">
        <v>0</v>
      </c>
      <c r="DJ32" s="602">
        <v>0</v>
      </c>
      <c r="DK32" s="602">
        <v>0</v>
      </c>
      <c r="DL32" s="602">
        <v>0</v>
      </c>
      <c r="DM32" s="602">
        <v>0</v>
      </c>
      <c r="DN32" s="602">
        <v>0</v>
      </c>
      <c r="DO32" s="602">
        <v>0</v>
      </c>
      <c r="DP32" s="602">
        <v>0</v>
      </c>
      <c r="DQ32" s="602">
        <v>0</v>
      </c>
      <c r="DR32" s="602">
        <v>0</v>
      </c>
      <c r="DS32" s="602">
        <v>0</v>
      </c>
      <c r="DT32" s="602">
        <v>0</v>
      </c>
      <c r="DU32" s="602">
        <v>0</v>
      </c>
      <c r="DV32" s="602">
        <v>0</v>
      </c>
      <c r="DW32" s="603">
        <v>0</v>
      </c>
    </row>
    <row r="33" spans="2:127" x14ac:dyDescent="0.2">
      <c r="B33" s="633"/>
      <c r="C33" s="626"/>
      <c r="D33" s="627"/>
      <c r="E33" s="627"/>
      <c r="F33" s="627"/>
      <c r="G33" s="627"/>
      <c r="H33" s="627"/>
      <c r="I33" s="628"/>
      <c r="J33" s="628"/>
      <c r="K33" s="628"/>
      <c r="L33" s="628"/>
      <c r="M33" s="628"/>
      <c r="N33" s="628"/>
      <c r="O33" s="628"/>
      <c r="P33" s="628"/>
      <c r="Q33" s="628"/>
      <c r="R33" s="629"/>
      <c r="S33" s="628"/>
      <c r="T33" s="628"/>
      <c r="U33" s="634" t="s">
        <v>501</v>
      </c>
      <c r="V33" s="617" t="s">
        <v>124</v>
      </c>
      <c r="W33" s="630" t="s">
        <v>492</v>
      </c>
      <c r="X33" s="598">
        <v>0</v>
      </c>
      <c r="Y33" s="598">
        <v>0</v>
      </c>
      <c r="Z33" s="598">
        <v>0</v>
      </c>
      <c r="AA33" s="598">
        <v>0</v>
      </c>
      <c r="AB33" s="598">
        <v>0</v>
      </c>
      <c r="AC33" s="598">
        <v>0</v>
      </c>
      <c r="AD33" s="598">
        <v>0</v>
      </c>
      <c r="AE33" s="598">
        <v>0</v>
      </c>
      <c r="AF33" s="598">
        <v>0</v>
      </c>
      <c r="AG33" s="598">
        <v>0</v>
      </c>
      <c r="AH33" s="598">
        <v>0</v>
      </c>
      <c r="AI33" s="598">
        <v>0</v>
      </c>
      <c r="AJ33" s="598">
        <v>0</v>
      </c>
      <c r="AK33" s="598">
        <v>0</v>
      </c>
      <c r="AL33" s="598">
        <v>0</v>
      </c>
      <c r="AM33" s="598">
        <v>0</v>
      </c>
      <c r="AN33" s="598">
        <v>0</v>
      </c>
      <c r="AO33" s="598">
        <v>0</v>
      </c>
      <c r="AP33" s="598">
        <v>0</v>
      </c>
      <c r="AQ33" s="598">
        <v>0</v>
      </c>
      <c r="AR33" s="598">
        <v>0</v>
      </c>
      <c r="AS33" s="598">
        <v>0</v>
      </c>
      <c r="AT33" s="598">
        <v>0</v>
      </c>
      <c r="AU33" s="598">
        <v>0</v>
      </c>
      <c r="AV33" s="598">
        <v>0</v>
      </c>
      <c r="AW33" s="598">
        <v>0</v>
      </c>
      <c r="AX33" s="598">
        <v>0</v>
      </c>
      <c r="AY33" s="598">
        <v>0</v>
      </c>
      <c r="AZ33" s="598">
        <v>0</v>
      </c>
      <c r="BA33" s="598">
        <v>0</v>
      </c>
      <c r="BB33" s="598">
        <v>0</v>
      </c>
      <c r="BC33" s="598">
        <v>0</v>
      </c>
      <c r="BD33" s="598">
        <v>0</v>
      </c>
      <c r="BE33" s="598">
        <v>0</v>
      </c>
      <c r="BF33" s="598">
        <v>0</v>
      </c>
      <c r="BG33" s="598">
        <v>0</v>
      </c>
      <c r="BH33" s="598">
        <v>0</v>
      </c>
      <c r="BI33" s="598">
        <v>0</v>
      </c>
      <c r="BJ33" s="598">
        <v>0</v>
      </c>
      <c r="BK33" s="598">
        <v>0</v>
      </c>
      <c r="BL33" s="598">
        <v>0</v>
      </c>
      <c r="BM33" s="598">
        <v>0</v>
      </c>
      <c r="BN33" s="598">
        <v>0</v>
      </c>
      <c r="BO33" s="598">
        <v>0</v>
      </c>
      <c r="BP33" s="598">
        <v>0</v>
      </c>
      <c r="BQ33" s="598">
        <v>0</v>
      </c>
      <c r="BR33" s="598">
        <v>0</v>
      </c>
      <c r="BS33" s="598">
        <v>0</v>
      </c>
      <c r="BT33" s="598">
        <v>0</v>
      </c>
      <c r="BU33" s="598">
        <v>0</v>
      </c>
      <c r="BV33" s="598">
        <v>0</v>
      </c>
      <c r="BW33" s="598">
        <v>0</v>
      </c>
      <c r="BX33" s="598">
        <v>0</v>
      </c>
      <c r="BY33" s="598">
        <v>0</v>
      </c>
      <c r="BZ33" s="598">
        <v>0</v>
      </c>
      <c r="CA33" s="598">
        <v>0</v>
      </c>
      <c r="CB33" s="598">
        <v>0</v>
      </c>
      <c r="CC33" s="598">
        <v>0</v>
      </c>
      <c r="CD33" s="598">
        <v>0</v>
      </c>
      <c r="CE33" s="598">
        <v>0</v>
      </c>
      <c r="CF33" s="598">
        <v>0</v>
      </c>
      <c r="CG33" s="598">
        <v>0</v>
      </c>
      <c r="CH33" s="598">
        <v>0</v>
      </c>
      <c r="CI33" s="598">
        <v>0</v>
      </c>
      <c r="CJ33" s="598">
        <v>0</v>
      </c>
      <c r="CK33" s="598">
        <v>0</v>
      </c>
      <c r="CL33" s="598">
        <v>0</v>
      </c>
      <c r="CM33" s="598">
        <v>0</v>
      </c>
      <c r="CN33" s="598">
        <v>0</v>
      </c>
      <c r="CO33" s="598">
        <v>0</v>
      </c>
      <c r="CP33" s="598">
        <v>0</v>
      </c>
      <c r="CQ33" s="598">
        <v>0</v>
      </c>
      <c r="CR33" s="598">
        <v>0</v>
      </c>
      <c r="CS33" s="598">
        <v>0</v>
      </c>
      <c r="CT33" s="598">
        <v>0</v>
      </c>
      <c r="CU33" s="598">
        <v>0</v>
      </c>
      <c r="CV33" s="598">
        <v>0</v>
      </c>
      <c r="CW33" s="598">
        <v>0</v>
      </c>
      <c r="CX33" s="598">
        <v>0</v>
      </c>
      <c r="CY33" s="598">
        <v>0</v>
      </c>
      <c r="CZ33" s="601">
        <v>0</v>
      </c>
      <c r="DA33" s="602">
        <v>0</v>
      </c>
      <c r="DB33" s="602">
        <v>0</v>
      </c>
      <c r="DC33" s="602">
        <v>0</v>
      </c>
      <c r="DD33" s="602">
        <v>0</v>
      </c>
      <c r="DE33" s="602">
        <v>0</v>
      </c>
      <c r="DF33" s="602">
        <v>0</v>
      </c>
      <c r="DG33" s="602">
        <v>0</v>
      </c>
      <c r="DH33" s="602">
        <v>0</v>
      </c>
      <c r="DI33" s="602">
        <v>0</v>
      </c>
      <c r="DJ33" s="602">
        <v>0</v>
      </c>
      <c r="DK33" s="602">
        <v>0</v>
      </c>
      <c r="DL33" s="602">
        <v>0</v>
      </c>
      <c r="DM33" s="602">
        <v>0</v>
      </c>
      <c r="DN33" s="602">
        <v>0</v>
      </c>
      <c r="DO33" s="602">
        <v>0</v>
      </c>
      <c r="DP33" s="602">
        <v>0</v>
      </c>
      <c r="DQ33" s="602">
        <v>0</v>
      </c>
      <c r="DR33" s="602">
        <v>0</v>
      </c>
      <c r="DS33" s="602">
        <v>0</v>
      </c>
      <c r="DT33" s="602">
        <v>0</v>
      </c>
      <c r="DU33" s="602">
        <v>0</v>
      </c>
      <c r="DV33" s="602">
        <v>0</v>
      </c>
      <c r="DW33" s="603">
        <v>0</v>
      </c>
    </row>
    <row r="34" spans="2:127" ht="15.75" thickBot="1" x14ac:dyDescent="0.25">
      <c r="B34" s="635"/>
      <c r="C34" s="636"/>
      <c r="D34" s="637"/>
      <c r="E34" s="637"/>
      <c r="F34" s="637"/>
      <c r="G34" s="637"/>
      <c r="H34" s="637"/>
      <c r="I34" s="638"/>
      <c r="J34" s="638"/>
      <c r="K34" s="638"/>
      <c r="L34" s="638"/>
      <c r="M34" s="638"/>
      <c r="N34" s="638"/>
      <c r="O34" s="638"/>
      <c r="P34" s="638"/>
      <c r="Q34" s="638"/>
      <c r="R34" s="639"/>
      <c r="S34" s="638"/>
      <c r="T34" s="638"/>
      <c r="U34" s="640" t="s">
        <v>127</v>
      </c>
      <c r="V34" s="641" t="s">
        <v>502</v>
      </c>
      <c r="W34" s="642" t="s">
        <v>492</v>
      </c>
      <c r="X34" s="643">
        <f>SUM(X23:X33)</f>
        <v>3400.3305</v>
      </c>
      <c r="Y34" s="643">
        <f t="shared" ref="Y34:CJ34" si="19">SUM(Y23:Y33)</f>
        <v>3886.0920000000001</v>
      </c>
      <c r="Z34" s="643">
        <f t="shared" si="19"/>
        <v>4857.6149999999998</v>
      </c>
      <c r="AA34" s="643">
        <f t="shared" si="19"/>
        <v>19430.46</v>
      </c>
      <c r="AB34" s="643">
        <f t="shared" si="19"/>
        <v>17001.6525</v>
      </c>
      <c r="AC34" s="643">
        <f t="shared" si="19"/>
        <v>128.22776828301983</v>
      </c>
      <c r="AD34" s="643">
        <f t="shared" si="19"/>
        <v>126.64851746375075</v>
      </c>
      <c r="AE34" s="643">
        <f t="shared" si="19"/>
        <v>125.66422371450074</v>
      </c>
      <c r="AF34" s="643">
        <f t="shared" si="19"/>
        <v>125.32884295552388</v>
      </c>
      <c r="AG34" s="643">
        <f t="shared" si="19"/>
        <v>124.06476651692799</v>
      </c>
      <c r="AH34" s="643">
        <f t="shared" si="19"/>
        <v>123.09669359810275</v>
      </c>
      <c r="AI34" s="643">
        <f t="shared" si="19"/>
        <v>122.1286206792775</v>
      </c>
      <c r="AJ34" s="643">
        <f t="shared" si="19"/>
        <v>121.16054776045227</v>
      </c>
      <c r="AK34" s="643">
        <f t="shared" si="19"/>
        <v>120.19247484162703</v>
      </c>
      <c r="AL34" s="643">
        <f t="shared" si="19"/>
        <v>119.2244019228018</v>
      </c>
      <c r="AM34" s="643">
        <f t="shared" si="19"/>
        <v>118.25632900397656</v>
      </c>
      <c r="AN34" s="643">
        <f t="shared" si="19"/>
        <v>117.28825608515132</v>
      </c>
      <c r="AO34" s="643">
        <f t="shared" si="19"/>
        <v>116.32018316632609</v>
      </c>
      <c r="AP34" s="643">
        <f t="shared" si="19"/>
        <v>115.35211024750086</v>
      </c>
      <c r="AQ34" s="643">
        <f t="shared" si="19"/>
        <v>114.38403732867562</v>
      </c>
      <c r="AR34" s="643">
        <f t="shared" si="19"/>
        <v>292.34378267330487</v>
      </c>
      <c r="AS34" s="643">
        <f t="shared" si="19"/>
        <v>316.93682664925888</v>
      </c>
      <c r="AT34" s="643">
        <f t="shared" si="19"/>
        <v>367.09098751999215</v>
      </c>
      <c r="AU34" s="643">
        <f t="shared" si="19"/>
        <v>1132.9564214445434</v>
      </c>
      <c r="AV34" s="643">
        <f t="shared" si="19"/>
        <v>1004.182764051822</v>
      </c>
      <c r="AW34" s="643">
        <f t="shared" si="19"/>
        <v>109.54367273454943</v>
      </c>
      <c r="AX34" s="643">
        <f t="shared" si="19"/>
        <v>109.54367273454943</v>
      </c>
      <c r="AY34" s="643">
        <f t="shared" si="19"/>
        <v>109.54367273454943</v>
      </c>
      <c r="AZ34" s="643">
        <f t="shared" si="19"/>
        <v>109.54367273454943</v>
      </c>
      <c r="BA34" s="643">
        <f t="shared" si="19"/>
        <v>109.54367273454943</v>
      </c>
      <c r="BB34" s="643">
        <f t="shared" si="19"/>
        <v>109.54367273454943</v>
      </c>
      <c r="BC34" s="643">
        <f t="shared" si="19"/>
        <v>109.54367273454943</v>
      </c>
      <c r="BD34" s="643">
        <f t="shared" si="19"/>
        <v>109.54367273454943</v>
      </c>
      <c r="BE34" s="643">
        <f t="shared" si="19"/>
        <v>109.54367273454943</v>
      </c>
      <c r="BF34" s="643">
        <f t="shared" si="19"/>
        <v>109.54367273454943</v>
      </c>
      <c r="BG34" s="643">
        <f t="shared" si="19"/>
        <v>109.54367273454943</v>
      </c>
      <c r="BH34" s="643">
        <f t="shared" si="19"/>
        <v>109.54367273454943</v>
      </c>
      <c r="BI34" s="643">
        <f t="shared" si="19"/>
        <v>109.54367273454943</v>
      </c>
      <c r="BJ34" s="643">
        <f t="shared" si="19"/>
        <v>109.54367273454943</v>
      </c>
      <c r="BK34" s="643">
        <f t="shared" si="19"/>
        <v>109.54367273454943</v>
      </c>
      <c r="BL34" s="643">
        <f t="shared" si="19"/>
        <v>288.47149099800396</v>
      </c>
      <c r="BM34" s="643">
        <f t="shared" si="19"/>
        <v>314.03260789278318</v>
      </c>
      <c r="BN34" s="643">
        <f t="shared" si="19"/>
        <v>365.15484168234167</v>
      </c>
      <c r="BO34" s="643">
        <f t="shared" si="19"/>
        <v>1131.988348525718</v>
      </c>
      <c r="BP34" s="643">
        <f t="shared" si="19"/>
        <v>1004.182764051822</v>
      </c>
      <c r="BQ34" s="643">
        <f t="shared" si="19"/>
        <v>109.54367273454943</v>
      </c>
      <c r="BR34" s="643">
        <f t="shared" si="19"/>
        <v>109.54367273454943</v>
      </c>
      <c r="BS34" s="643">
        <f t="shared" si="19"/>
        <v>109.54367273454943</v>
      </c>
      <c r="BT34" s="643">
        <f t="shared" si="19"/>
        <v>109.54367273454943</v>
      </c>
      <c r="BU34" s="643">
        <f t="shared" si="19"/>
        <v>109.54367273454943</v>
      </c>
      <c r="BV34" s="643">
        <f t="shared" si="19"/>
        <v>109.54367273454943</v>
      </c>
      <c r="BW34" s="643">
        <f t="shared" si="19"/>
        <v>109.54367273454943</v>
      </c>
      <c r="BX34" s="643">
        <f t="shared" si="19"/>
        <v>109.54367273454943</v>
      </c>
      <c r="BY34" s="643">
        <f t="shared" si="19"/>
        <v>109.54367273454943</v>
      </c>
      <c r="BZ34" s="643">
        <f t="shared" si="19"/>
        <v>109.54367273454943</v>
      </c>
      <c r="CA34" s="643">
        <f t="shared" si="19"/>
        <v>109.54367273454943</v>
      </c>
      <c r="CB34" s="643">
        <f t="shared" si="19"/>
        <v>109.54367273454943</v>
      </c>
      <c r="CC34" s="643">
        <f t="shared" si="19"/>
        <v>109.54367273454943</v>
      </c>
      <c r="CD34" s="643">
        <f t="shared" si="19"/>
        <v>109.54367273454943</v>
      </c>
      <c r="CE34" s="643">
        <f t="shared" si="19"/>
        <v>109.54367273454943</v>
      </c>
      <c r="CF34" s="643">
        <f t="shared" si="19"/>
        <v>455.11513186008364</v>
      </c>
      <c r="CG34" s="643">
        <f t="shared" si="19"/>
        <v>504.48248316373133</v>
      </c>
      <c r="CH34" s="643">
        <f t="shared" si="19"/>
        <v>603.21718577102683</v>
      </c>
      <c r="CI34" s="643">
        <f t="shared" si="19"/>
        <v>2084.2377248804587</v>
      </c>
      <c r="CJ34" s="643">
        <f t="shared" si="19"/>
        <v>1837.4009683622198</v>
      </c>
      <c r="CK34" s="643">
        <f t="shared" ref="CK34:DW34" si="20">SUM(CK23:CK33)</f>
        <v>109.54367273454943</v>
      </c>
      <c r="CL34" s="643">
        <f t="shared" si="20"/>
        <v>109.54367273454943</v>
      </c>
      <c r="CM34" s="643">
        <f t="shared" si="20"/>
        <v>109.54367273454943</v>
      </c>
      <c r="CN34" s="643">
        <f t="shared" si="20"/>
        <v>109.54367273454943</v>
      </c>
      <c r="CO34" s="643">
        <f t="shared" si="20"/>
        <v>109.54367273454943</v>
      </c>
      <c r="CP34" s="643">
        <f t="shared" si="20"/>
        <v>109.54367273454943</v>
      </c>
      <c r="CQ34" s="643">
        <f t="shared" si="20"/>
        <v>109.54367273454943</v>
      </c>
      <c r="CR34" s="643">
        <f t="shared" si="20"/>
        <v>109.54367273454943</v>
      </c>
      <c r="CS34" s="643">
        <f t="shared" si="20"/>
        <v>109.54367273454943</v>
      </c>
      <c r="CT34" s="643">
        <f t="shared" si="20"/>
        <v>109.54367273454943</v>
      </c>
      <c r="CU34" s="643">
        <f t="shared" si="20"/>
        <v>109.54367273454943</v>
      </c>
      <c r="CV34" s="643">
        <f t="shared" si="20"/>
        <v>109.54367273454943</v>
      </c>
      <c r="CW34" s="643">
        <f t="shared" si="20"/>
        <v>109.54367273454943</v>
      </c>
      <c r="CX34" s="643">
        <f t="shared" si="20"/>
        <v>109.54367273454943</v>
      </c>
      <c r="CY34" s="644">
        <f t="shared" si="20"/>
        <v>109.54367273454943</v>
      </c>
      <c r="CZ34" s="645">
        <f t="shared" si="20"/>
        <v>0</v>
      </c>
      <c r="DA34" s="646">
        <f t="shared" si="20"/>
        <v>0</v>
      </c>
      <c r="DB34" s="646">
        <f t="shared" si="20"/>
        <v>0</v>
      </c>
      <c r="DC34" s="646">
        <f t="shared" si="20"/>
        <v>0</v>
      </c>
      <c r="DD34" s="646">
        <f t="shared" si="20"/>
        <v>0</v>
      </c>
      <c r="DE34" s="646">
        <f t="shared" si="20"/>
        <v>0</v>
      </c>
      <c r="DF34" s="646">
        <f t="shared" si="20"/>
        <v>0</v>
      </c>
      <c r="DG34" s="646">
        <f t="shared" si="20"/>
        <v>0</v>
      </c>
      <c r="DH34" s="646">
        <f t="shared" si="20"/>
        <v>0</v>
      </c>
      <c r="DI34" s="646">
        <f t="shared" si="20"/>
        <v>0</v>
      </c>
      <c r="DJ34" s="646">
        <f t="shared" si="20"/>
        <v>0</v>
      </c>
      <c r="DK34" s="646">
        <f t="shared" si="20"/>
        <v>0</v>
      </c>
      <c r="DL34" s="646">
        <f t="shared" si="20"/>
        <v>0</v>
      </c>
      <c r="DM34" s="646">
        <f t="shared" si="20"/>
        <v>0</v>
      </c>
      <c r="DN34" s="646">
        <f t="shared" si="20"/>
        <v>0</v>
      </c>
      <c r="DO34" s="646">
        <f t="shared" si="20"/>
        <v>0</v>
      </c>
      <c r="DP34" s="646">
        <f t="shared" si="20"/>
        <v>0</v>
      </c>
      <c r="DQ34" s="646">
        <f t="shared" si="20"/>
        <v>0</v>
      </c>
      <c r="DR34" s="646">
        <f t="shared" si="20"/>
        <v>0</v>
      </c>
      <c r="DS34" s="646">
        <f t="shared" si="20"/>
        <v>0</v>
      </c>
      <c r="DT34" s="646">
        <f t="shared" si="20"/>
        <v>0</v>
      </c>
      <c r="DU34" s="646">
        <f t="shared" si="20"/>
        <v>0</v>
      </c>
      <c r="DV34" s="646">
        <f t="shared" si="20"/>
        <v>0</v>
      </c>
      <c r="DW34" s="647">
        <f t="shared" si="20"/>
        <v>0</v>
      </c>
    </row>
    <row r="35" spans="2:127" ht="25.5" x14ac:dyDescent="0.2">
      <c r="B35" s="584" t="s">
        <v>487</v>
      </c>
      <c r="C35" s="585" t="s">
        <v>802</v>
      </c>
      <c r="D35" s="586" t="s">
        <v>803</v>
      </c>
      <c r="E35" s="587" t="s">
        <v>550</v>
      </c>
      <c r="F35" s="588" t="s">
        <v>756</v>
      </c>
      <c r="G35" s="589" t="s">
        <v>59</v>
      </c>
      <c r="H35" s="590" t="s">
        <v>489</v>
      </c>
      <c r="I35" s="591">
        <f>MAX(X35:AV35)</f>
        <v>30</v>
      </c>
      <c r="J35" s="591">
        <f>SUMPRODUCT($X$2:$CY$2,$X35:$CY35)*365</f>
        <v>261233.47514465122</v>
      </c>
      <c r="K35" s="591">
        <f>SUMPRODUCT($X$2:$CY$2,$X36:$CY36)+SUMPRODUCT($X$2:$CY$2,$X37:$CY37)+SUMPRODUCT($X$2:$CY$2,$X38:$CY38)</f>
        <v>45181.897967810255</v>
      </c>
      <c r="L35" s="591">
        <f>SUMPRODUCT($X$2:$CY$2,$X39:$CY39) +SUMPRODUCT($X$2:$CY$2,$X40:$CY40)</f>
        <v>2182.9098607977717</v>
      </c>
      <c r="M35" s="591">
        <f>SUMPRODUCT($X$2:$CY$2,$X41:$CY41)</f>
        <v>0</v>
      </c>
      <c r="N35" s="591">
        <f>SUMPRODUCT($X$2:$CY$2,$X44:$CY44) +SUMPRODUCT($X$2:$CY$2,$X45:$CY45)</f>
        <v>271.87872751331395</v>
      </c>
      <c r="O35" s="591">
        <f>SUMPRODUCT($X$2:$CY$2,$X42:$CY42) +SUMPRODUCT($X$2:$CY$2,$X43:$CY43) +SUMPRODUCT($X$2:$CY$2,$X46:$CY46)</f>
        <v>88.791108147246376</v>
      </c>
      <c r="P35" s="591">
        <f>SUM(K35:O35)</f>
        <v>47725.47766426859</v>
      </c>
      <c r="Q35" s="591">
        <f>(SUM(K35:M35)*100000)/(J35*1000)</f>
        <v>18.131216836732353</v>
      </c>
      <c r="R35" s="592">
        <f>(P35*100000)/(J35*1000)</f>
        <v>18.269281009197556</v>
      </c>
      <c r="S35" s="593">
        <v>3</v>
      </c>
      <c r="T35" s="594">
        <v>3</v>
      </c>
      <c r="U35" s="595" t="s">
        <v>490</v>
      </c>
      <c r="V35" s="596" t="s">
        <v>124</v>
      </c>
      <c r="W35" s="597" t="s">
        <v>75</v>
      </c>
      <c r="X35" s="598">
        <v>0</v>
      </c>
      <c r="Y35" s="598">
        <v>0</v>
      </c>
      <c r="Z35" s="598">
        <v>0</v>
      </c>
      <c r="AA35" s="598">
        <v>0</v>
      </c>
      <c r="AB35" s="598">
        <v>0</v>
      </c>
      <c r="AC35" s="598">
        <v>30</v>
      </c>
      <c r="AD35" s="598">
        <v>30</v>
      </c>
      <c r="AE35" s="598">
        <v>30</v>
      </c>
      <c r="AF35" s="598">
        <v>30</v>
      </c>
      <c r="AG35" s="598">
        <v>30</v>
      </c>
      <c r="AH35" s="598">
        <v>30</v>
      </c>
      <c r="AI35" s="598">
        <v>30</v>
      </c>
      <c r="AJ35" s="598">
        <v>30</v>
      </c>
      <c r="AK35" s="598">
        <v>30</v>
      </c>
      <c r="AL35" s="598">
        <v>30</v>
      </c>
      <c r="AM35" s="598">
        <v>30</v>
      </c>
      <c r="AN35" s="598">
        <v>30</v>
      </c>
      <c r="AO35" s="598">
        <v>30</v>
      </c>
      <c r="AP35" s="598">
        <v>30</v>
      </c>
      <c r="AQ35" s="598">
        <v>30</v>
      </c>
      <c r="AR35" s="598">
        <v>30</v>
      </c>
      <c r="AS35" s="598">
        <v>30</v>
      </c>
      <c r="AT35" s="598">
        <v>30</v>
      </c>
      <c r="AU35" s="598">
        <v>30</v>
      </c>
      <c r="AV35" s="598">
        <v>30</v>
      </c>
      <c r="AW35" s="598">
        <v>30</v>
      </c>
      <c r="AX35" s="598">
        <v>30</v>
      </c>
      <c r="AY35" s="598">
        <v>30</v>
      </c>
      <c r="AZ35" s="598">
        <v>30</v>
      </c>
      <c r="BA35" s="598">
        <v>30</v>
      </c>
      <c r="BB35" s="598">
        <v>30</v>
      </c>
      <c r="BC35" s="598">
        <v>30</v>
      </c>
      <c r="BD35" s="598">
        <v>30</v>
      </c>
      <c r="BE35" s="598">
        <v>30</v>
      </c>
      <c r="BF35" s="598">
        <v>30</v>
      </c>
      <c r="BG35" s="598">
        <v>30</v>
      </c>
      <c r="BH35" s="598">
        <v>30</v>
      </c>
      <c r="BI35" s="598">
        <v>30</v>
      </c>
      <c r="BJ35" s="598">
        <v>30</v>
      </c>
      <c r="BK35" s="598">
        <v>30</v>
      </c>
      <c r="BL35" s="598">
        <v>30</v>
      </c>
      <c r="BM35" s="598">
        <v>30</v>
      </c>
      <c r="BN35" s="598">
        <v>30</v>
      </c>
      <c r="BO35" s="598">
        <v>30</v>
      </c>
      <c r="BP35" s="598">
        <v>30</v>
      </c>
      <c r="BQ35" s="598">
        <v>30</v>
      </c>
      <c r="BR35" s="598">
        <v>30</v>
      </c>
      <c r="BS35" s="598">
        <v>30</v>
      </c>
      <c r="BT35" s="598">
        <v>30</v>
      </c>
      <c r="BU35" s="598">
        <v>30</v>
      </c>
      <c r="BV35" s="598">
        <v>30</v>
      </c>
      <c r="BW35" s="598">
        <v>30</v>
      </c>
      <c r="BX35" s="598">
        <v>30</v>
      </c>
      <c r="BY35" s="598">
        <v>30</v>
      </c>
      <c r="BZ35" s="598">
        <v>30</v>
      </c>
      <c r="CA35" s="598">
        <v>30</v>
      </c>
      <c r="CB35" s="598">
        <v>30</v>
      </c>
      <c r="CC35" s="598">
        <v>30</v>
      </c>
      <c r="CD35" s="598">
        <v>30</v>
      </c>
      <c r="CE35" s="599">
        <v>30</v>
      </c>
      <c r="CF35" s="599">
        <v>30</v>
      </c>
      <c r="CG35" s="599">
        <v>30</v>
      </c>
      <c r="CH35" s="599">
        <v>30</v>
      </c>
      <c r="CI35" s="599">
        <v>30</v>
      </c>
      <c r="CJ35" s="599">
        <v>30</v>
      </c>
      <c r="CK35" s="599">
        <v>30</v>
      </c>
      <c r="CL35" s="599">
        <v>30</v>
      </c>
      <c r="CM35" s="599">
        <v>30</v>
      </c>
      <c r="CN35" s="599">
        <v>30</v>
      </c>
      <c r="CO35" s="599">
        <v>30</v>
      </c>
      <c r="CP35" s="599">
        <v>30</v>
      </c>
      <c r="CQ35" s="599">
        <v>30</v>
      </c>
      <c r="CR35" s="599">
        <v>30</v>
      </c>
      <c r="CS35" s="599">
        <v>30</v>
      </c>
      <c r="CT35" s="599">
        <v>30</v>
      </c>
      <c r="CU35" s="599">
        <v>30</v>
      </c>
      <c r="CV35" s="599">
        <v>30</v>
      </c>
      <c r="CW35" s="599">
        <v>30</v>
      </c>
      <c r="CX35" s="599">
        <v>30</v>
      </c>
      <c r="CY35" s="600">
        <v>30</v>
      </c>
      <c r="CZ35" s="601">
        <v>0</v>
      </c>
      <c r="DA35" s="602">
        <v>0</v>
      </c>
      <c r="DB35" s="602">
        <v>0</v>
      </c>
      <c r="DC35" s="602">
        <v>0</v>
      </c>
      <c r="DD35" s="602">
        <v>0</v>
      </c>
      <c r="DE35" s="602">
        <v>0</v>
      </c>
      <c r="DF35" s="602">
        <v>0</v>
      </c>
      <c r="DG35" s="602">
        <v>0</v>
      </c>
      <c r="DH35" s="602">
        <v>0</v>
      </c>
      <c r="DI35" s="602">
        <v>0</v>
      </c>
      <c r="DJ35" s="602">
        <v>0</v>
      </c>
      <c r="DK35" s="602">
        <v>0</v>
      </c>
      <c r="DL35" s="602">
        <v>0</v>
      </c>
      <c r="DM35" s="602">
        <v>0</v>
      </c>
      <c r="DN35" s="602">
        <v>0</v>
      </c>
      <c r="DO35" s="602">
        <v>0</v>
      </c>
      <c r="DP35" s="602">
        <v>0</v>
      </c>
      <c r="DQ35" s="602">
        <v>0</v>
      </c>
      <c r="DR35" s="602">
        <v>0</v>
      </c>
      <c r="DS35" s="602">
        <v>0</v>
      </c>
      <c r="DT35" s="602">
        <v>0</v>
      </c>
      <c r="DU35" s="602">
        <v>0</v>
      </c>
      <c r="DV35" s="602">
        <v>0</v>
      </c>
      <c r="DW35" s="603">
        <v>0</v>
      </c>
    </row>
    <row r="36" spans="2:127" x14ac:dyDescent="0.2">
      <c r="B36" s="604"/>
      <c r="C36" s="605"/>
      <c r="D36" s="606"/>
      <c r="E36" s="607"/>
      <c r="F36" s="607"/>
      <c r="G36" s="606"/>
      <c r="H36" s="607"/>
      <c r="I36" s="608"/>
      <c r="J36" s="608"/>
      <c r="K36" s="608"/>
      <c r="L36" s="608"/>
      <c r="M36" s="608"/>
      <c r="N36" s="608"/>
      <c r="O36" s="608"/>
      <c r="P36" s="608"/>
      <c r="Q36" s="608"/>
      <c r="R36" s="609"/>
      <c r="S36" s="608"/>
      <c r="T36" s="608"/>
      <c r="U36" s="610" t="s">
        <v>491</v>
      </c>
      <c r="V36" s="596" t="s">
        <v>124</v>
      </c>
      <c r="W36" s="597" t="s">
        <v>492</v>
      </c>
      <c r="X36" s="598">
        <v>3357.0600000000004</v>
      </c>
      <c r="Y36" s="598">
        <v>3836.64</v>
      </c>
      <c r="Z36" s="598">
        <v>4795.8</v>
      </c>
      <c r="AA36" s="598">
        <v>19183.2</v>
      </c>
      <c r="AB36" s="598">
        <v>16785.3</v>
      </c>
      <c r="AC36" s="598">
        <v>0</v>
      </c>
      <c r="AD36" s="598">
        <v>0</v>
      </c>
      <c r="AE36" s="598">
        <v>0</v>
      </c>
      <c r="AF36" s="598">
        <v>0</v>
      </c>
      <c r="AG36" s="598">
        <v>0</v>
      </c>
      <c r="AH36" s="598">
        <v>0</v>
      </c>
      <c r="AI36" s="598">
        <v>0</v>
      </c>
      <c r="AJ36" s="598">
        <v>0</v>
      </c>
      <c r="AK36" s="598">
        <v>0</v>
      </c>
      <c r="AL36" s="598">
        <v>0</v>
      </c>
      <c r="AM36" s="598">
        <v>0</v>
      </c>
      <c r="AN36" s="598">
        <v>0</v>
      </c>
      <c r="AO36" s="598">
        <v>0</v>
      </c>
      <c r="AP36" s="598">
        <v>0</v>
      </c>
      <c r="AQ36" s="598">
        <v>0</v>
      </c>
      <c r="AR36" s="598">
        <v>118.09</v>
      </c>
      <c r="AS36" s="598">
        <v>134.96</v>
      </c>
      <c r="AT36" s="598">
        <v>168.7</v>
      </c>
      <c r="AU36" s="598">
        <v>674.8</v>
      </c>
      <c r="AV36" s="598">
        <v>590.45000000000005</v>
      </c>
      <c r="AW36" s="598">
        <v>0</v>
      </c>
      <c r="AX36" s="598">
        <v>0</v>
      </c>
      <c r="AY36" s="598">
        <v>0</v>
      </c>
      <c r="AZ36" s="598">
        <v>0</v>
      </c>
      <c r="BA36" s="598">
        <v>0</v>
      </c>
      <c r="BB36" s="598">
        <v>0</v>
      </c>
      <c r="BC36" s="598">
        <v>0</v>
      </c>
      <c r="BD36" s="598">
        <v>0</v>
      </c>
      <c r="BE36" s="598">
        <v>0</v>
      </c>
      <c r="BF36" s="598">
        <v>0</v>
      </c>
      <c r="BG36" s="598">
        <v>0</v>
      </c>
      <c r="BH36" s="598">
        <v>0</v>
      </c>
      <c r="BI36" s="598">
        <v>0</v>
      </c>
      <c r="BJ36" s="598">
        <v>0</v>
      </c>
      <c r="BK36" s="598">
        <v>0</v>
      </c>
      <c r="BL36" s="598">
        <v>118.09</v>
      </c>
      <c r="BM36" s="598">
        <v>134.96</v>
      </c>
      <c r="BN36" s="598">
        <v>168.7</v>
      </c>
      <c r="BO36" s="598">
        <v>674.8</v>
      </c>
      <c r="BP36" s="598">
        <v>590.45000000000005</v>
      </c>
      <c r="BQ36" s="598">
        <v>0</v>
      </c>
      <c r="BR36" s="598">
        <v>0</v>
      </c>
      <c r="BS36" s="598">
        <v>0</v>
      </c>
      <c r="BT36" s="598">
        <v>0</v>
      </c>
      <c r="BU36" s="598">
        <v>0</v>
      </c>
      <c r="BV36" s="598">
        <v>0</v>
      </c>
      <c r="BW36" s="598">
        <v>0</v>
      </c>
      <c r="BX36" s="598">
        <v>0</v>
      </c>
      <c r="BY36" s="598">
        <v>0</v>
      </c>
      <c r="BZ36" s="598">
        <v>0</v>
      </c>
      <c r="CA36" s="598">
        <v>0</v>
      </c>
      <c r="CB36" s="598">
        <v>0</v>
      </c>
      <c r="CC36" s="598">
        <v>0</v>
      </c>
      <c r="CD36" s="598">
        <v>0</v>
      </c>
      <c r="CE36" s="599">
        <v>0</v>
      </c>
      <c r="CF36" s="599">
        <v>273.7</v>
      </c>
      <c r="CG36" s="599">
        <v>312.8</v>
      </c>
      <c r="CH36" s="599">
        <v>391</v>
      </c>
      <c r="CI36" s="599">
        <v>1564</v>
      </c>
      <c r="CJ36" s="599">
        <v>1368.5</v>
      </c>
      <c r="CK36" s="599">
        <v>0</v>
      </c>
      <c r="CL36" s="599">
        <v>0</v>
      </c>
      <c r="CM36" s="599">
        <v>0</v>
      </c>
      <c r="CN36" s="599">
        <v>0</v>
      </c>
      <c r="CO36" s="599">
        <v>0</v>
      </c>
      <c r="CP36" s="599">
        <v>0</v>
      </c>
      <c r="CQ36" s="599">
        <v>0</v>
      </c>
      <c r="CR36" s="599">
        <v>0</v>
      </c>
      <c r="CS36" s="599">
        <v>0</v>
      </c>
      <c r="CT36" s="599">
        <v>0</v>
      </c>
      <c r="CU36" s="599">
        <v>0</v>
      </c>
      <c r="CV36" s="599">
        <v>0</v>
      </c>
      <c r="CW36" s="599">
        <v>0</v>
      </c>
      <c r="CX36" s="599">
        <v>0</v>
      </c>
      <c r="CY36" s="600">
        <v>0</v>
      </c>
      <c r="CZ36" s="601">
        <v>0</v>
      </c>
      <c r="DA36" s="602">
        <v>0</v>
      </c>
      <c r="DB36" s="602">
        <v>0</v>
      </c>
      <c r="DC36" s="602">
        <v>0</v>
      </c>
      <c r="DD36" s="602">
        <v>0</v>
      </c>
      <c r="DE36" s="602">
        <v>0</v>
      </c>
      <c r="DF36" s="602">
        <v>0</v>
      </c>
      <c r="DG36" s="602">
        <v>0</v>
      </c>
      <c r="DH36" s="602">
        <v>0</v>
      </c>
      <c r="DI36" s="602">
        <v>0</v>
      </c>
      <c r="DJ36" s="602">
        <v>0</v>
      </c>
      <c r="DK36" s="602">
        <v>0</v>
      </c>
      <c r="DL36" s="602">
        <v>0</v>
      </c>
      <c r="DM36" s="602">
        <v>0</v>
      </c>
      <c r="DN36" s="602">
        <v>0</v>
      </c>
      <c r="DO36" s="602">
        <v>0</v>
      </c>
      <c r="DP36" s="602">
        <v>0</v>
      </c>
      <c r="DQ36" s="602">
        <v>0</v>
      </c>
      <c r="DR36" s="602">
        <v>0</v>
      </c>
      <c r="DS36" s="602">
        <v>0</v>
      </c>
      <c r="DT36" s="602">
        <v>0</v>
      </c>
      <c r="DU36" s="602">
        <v>0</v>
      </c>
      <c r="DV36" s="602">
        <v>0</v>
      </c>
      <c r="DW36" s="603">
        <v>0</v>
      </c>
    </row>
    <row r="37" spans="2:127" x14ac:dyDescent="0.2">
      <c r="B37" s="611"/>
      <c r="C37" s="612"/>
      <c r="D37" s="613"/>
      <c r="E37" s="613"/>
      <c r="F37" s="613"/>
      <c r="G37" s="613"/>
      <c r="H37" s="613"/>
      <c r="I37" s="614"/>
      <c r="J37" s="614"/>
      <c r="K37" s="614"/>
      <c r="L37" s="614"/>
      <c r="M37" s="614"/>
      <c r="N37" s="614"/>
      <c r="O37" s="614"/>
      <c r="P37" s="614"/>
      <c r="Q37" s="614"/>
      <c r="R37" s="615"/>
      <c r="S37" s="614"/>
      <c r="T37" s="614"/>
      <c r="U37" s="610" t="s">
        <v>493</v>
      </c>
      <c r="V37" s="596" t="s">
        <v>124</v>
      </c>
      <c r="W37" s="597" t="s">
        <v>492</v>
      </c>
      <c r="X37" s="598">
        <v>0</v>
      </c>
      <c r="Y37" s="598">
        <v>0</v>
      </c>
      <c r="Z37" s="598">
        <v>0</v>
      </c>
      <c r="AA37" s="598">
        <v>0</v>
      </c>
      <c r="AB37" s="598">
        <v>0</v>
      </c>
      <c r="AC37" s="598">
        <v>0</v>
      </c>
      <c r="AD37" s="598">
        <v>0</v>
      </c>
      <c r="AE37" s="598">
        <v>0</v>
      </c>
      <c r="AF37" s="598">
        <v>0</v>
      </c>
      <c r="AG37" s="598">
        <v>0</v>
      </c>
      <c r="AH37" s="598">
        <v>0</v>
      </c>
      <c r="AI37" s="598">
        <v>0</v>
      </c>
      <c r="AJ37" s="598">
        <v>0</v>
      </c>
      <c r="AK37" s="598">
        <v>0</v>
      </c>
      <c r="AL37" s="598">
        <v>0</v>
      </c>
      <c r="AM37" s="598">
        <v>0</v>
      </c>
      <c r="AN37" s="598">
        <v>0</v>
      </c>
      <c r="AO37" s="598">
        <v>0</v>
      </c>
      <c r="AP37" s="598">
        <v>0</v>
      </c>
      <c r="AQ37" s="598">
        <v>0</v>
      </c>
      <c r="AR37" s="598">
        <v>0</v>
      </c>
      <c r="AS37" s="598">
        <v>0</v>
      </c>
      <c r="AT37" s="598">
        <v>0</v>
      </c>
      <c r="AU37" s="598">
        <v>0</v>
      </c>
      <c r="AV37" s="598">
        <v>0</v>
      </c>
      <c r="AW37" s="598">
        <v>0</v>
      </c>
      <c r="AX37" s="598">
        <v>0</v>
      </c>
      <c r="AY37" s="598">
        <v>0</v>
      </c>
      <c r="AZ37" s="598">
        <v>0</v>
      </c>
      <c r="BA37" s="598">
        <v>0</v>
      </c>
      <c r="BB37" s="598">
        <v>0</v>
      </c>
      <c r="BC37" s="598">
        <v>0</v>
      </c>
      <c r="BD37" s="598">
        <v>0</v>
      </c>
      <c r="BE37" s="598">
        <v>0</v>
      </c>
      <c r="BF37" s="598">
        <v>0</v>
      </c>
      <c r="BG37" s="598">
        <v>0</v>
      </c>
      <c r="BH37" s="598">
        <v>0</v>
      </c>
      <c r="BI37" s="598">
        <v>0</v>
      </c>
      <c r="BJ37" s="598">
        <v>0</v>
      </c>
      <c r="BK37" s="598">
        <v>0</v>
      </c>
      <c r="BL37" s="598">
        <v>0</v>
      </c>
      <c r="BM37" s="598">
        <v>0</v>
      </c>
      <c r="BN37" s="598">
        <v>0</v>
      </c>
      <c r="BO37" s="598">
        <v>0</v>
      </c>
      <c r="BP37" s="598">
        <v>0</v>
      </c>
      <c r="BQ37" s="598">
        <v>0</v>
      </c>
      <c r="BR37" s="598">
        <v>0</v>
      </c>
      <c r="BS37" s="598">
        <v>0</v>
      </c>
      <c r="BT37" s="598">
        <v>0</v>
      </c>
      <c r="BU37" s="598">
        <v>0</v>
      </c>
      <c r="BV37" s="598">
        <v>0</v>
      </c>
      <c r="BW37" s="598">
        <v>0</v>
      </c>
      <c r="BX37" s="598">
        <v>0</v>
      </c>
      <c r="BY37" s="598">
        <v>0</v>
      </c>
      <c r="BZ37" s="598">
        <v>0</v>
      </c>
      <c r="CA37" s="598">
        <v>0</v>
      </c>
      <c r="CB37" s="598">
        <v>0</v>
      </c>
      <c r="CC37" s="598">
        <v>0</v>
      </c>
      <c r="CD37" s="598">
        <v>0</v>
      </c>
      <c r="CE37" s="599">
        <v>0</v>
      </c>
      <c r="CF37" s="599">
        <v>0</v>
      </c>
      <c r="CG37" s="599">
        <v>0</v>
      </c>
      <c r="CH37" s="599">
        <v>0</v>
      </c>
      <c r="CI37" s="599">
        <v>0</v>
      </c>
      <c r="CJ37" s="599">
        <v>0</v>
      </c>
      <c r="CK37" s="599">
        <v>0</v>
      </c>
      <c r="CL37" s="599">
        <v>0</v>
      </c>
      <c r="CM37" s="599">
        <v>0</v>
      </c>
      <c r="CN37" s="599">
        <v>0</v>
      </c>
      <c r="CO37" s="599">
        <v>0</v>
      </c>
      <c r="CP37" s="599">
        <v>0</v>
      </c>
      <c r="CQ37" s="599">
        <v>0</v>
      </c>
      <c r="CR37" s="599">
        <v>0</v>
      </c>
      <c r="CS37" s="599">
        <v>0</v>
      </c>
      <c r="CT37" s="599">
        <v>0</v>
      </c>
      <c r="CU37" s="599">
        <v>0</v>
      </c>
      <c r="CV37" s="599">
        <v>0</v>
      </c>
      <c r="CW37" s="599">
        <v>0</v>
      </c>
      <c r="CX37" s="599">
        <v>0</v>
      </c>
      <c r="CY37" s="600">
        <v>0</v>
      </c>
      <c r="CZ37" s="601">
        <v>0</v>
      </c>
      <c r="DA37" s="602">
        <v>0</v>
      </c>
      <c r="DB37" s="602">
        <v>0</v>
      </c>
      <c r="DC37" s="602">
        <v>0</v>
      </c>
      <c r="DD37" s="602">
        <v>0</v>
      </c>
      <c r="DE37" s="602">
        <v>0</v>
      </c>
      <c r="DF37" s="602">
        <v>0</v>
      </c>
      <c r="DG37" s="602">
        <v>0</v>
      </c>
      <c r="DH37" s="602">
        <v>0</v>
      </c>
      <c r="DI37" s="602">
        <v>0</v>
      </c>
      <c r="DJ37" s="602">
        <v>0</v>
      </c>
      <c r="DK37" s="602">
        <v>0</v>
      </c>
      <c r="DL37" s="602">
        <v>0</v>
      </c>
      <c r="DM37" s="602">
        <v>0</v>
      </c>
      <c r="DN37" s="602">
        <v>0</v>
      </c>
      <c r="DO37" s="602">
        <v>0</v>
      </c>
      <c r="DP37" s="602">
        <v>0</v>
      </c>
      <c r="DQ37" s="602">
        <v>0</v>
      </c>
      <c r="DR37" s="602">
        <v>0</v>
      </c>
      <c r="DS37" s="602">
        <v>0</v>
      </c>
      <c r="DT37" s="602">
        <v>0</v>
      </c>
      <c r="DU37" s="602">
        <v>0</v>
      </c>
      <c r="DV37" s="602">
        <v>0</v>
      </c>
      <c r="DW37" s="603">
        <v>0</v>
      </c>
    </row>
    <row r="38" spans="2:127" x14ac:dyDescent="0.2">
      <c r="B38" s="611"/>
      <c r="C38" s="612"/>
      <c r="D38" s="613"/>
      <c r="E38" s="613"/>
      <c r="F38" s="613"/>
      <c r="G38" s="613"/>
      <c r="H38" s="613"/>
      <c r="I38" s="614"/>
      <c r="J38" s="614"/>
      <c r="K38" s="614"/>
      <c r="L38" s="614"/>
      <c r="M38" s="614"/>
      <c r="N38" s="614"/>
      <c r="O38" s="614"/>
      <c r="P38" s="614"/>
      <c r="Q38" s="614"/>
      <c r="R38" s="615"/>
      <c r="S38" s="614"/>
      <c r="T38" s="614"/>
      <c r="U38" s="616" t="s">
        <v>809</v>
      </c>
      <c r="V38" s="617" t="s">
        <v>124</v>
      </c>
      <c r="W38" s="618" t="s">
        <v>492</v>
      </c>
      <c r="X38" s="598">
        <v>0</v>
      </c>
      <c r="Y38" s="598">
        <v>0</v>
      </c>
      <c r="Z38" s="598">
        <v>0</v>
      </c>
      <c r="AA38" s="598">
        <v>0</v>
      </c>
      <c r="AB38" s="598">
        <v>0</v>
      </c>
      <c r="AC38" s="598">
        <v>0</v>
      </c>
      <c r="AD38" s="598">
        <v>0</v>
      </c>
      <c r="AE38" s="598">
        <v>0</v>
      </c>
      <c r="AF38" s="598">
        <v>0</v>
      </c>
      <c r="AG38" s="598">
        <v>0</v>
      </c>
      <c r="AH38" s="598">
        <v>0</v>
      </c>
      <c r="AI38" s="598">
        <v>0</v>
      </c>
      <c r="AJ38" s="598">
        <v>0</v>
      </c>
      <c r="AK38" s="598">
        <v>0</v>
      </c>
      <c r="AL38" s="598">
        <v>0</v>
      </c>
      <c r="AM38" s="598">
        <v>0</v>
      </c>
      <c r="AN38" s="598">
        <v>0</v>
      </c>
      <c r="AO38" s="598">
        <v>0</v>
      </c>
      <c r="AP38" s="598">
        <v>0</v>
      </c>
      <c r="AQ38" s="598">
        <v>0</v>
      </c>
      <c r="AR38" s="598">
        <v>0</v>
      </c>
      <c r="AS38" s="598">
        <v>0</v>
      </c>
      <c r="AT38" s="598">
        <v>0</v>
      </c>
      <c r="AU38" s="598">
        <v>0</v>
      </c>
      <c r="AV38" s="598">
        <v>0</v>
      </c>
      <c r="AW38" s="598">
        <v>0</v>
      </c>
      <c r="AX38" s="598">
        <v>0</v>
      </c>
      <c r="AY38" s="598">
        <v>0</v>
      </c>
      <c r="AZ38" s="598">
        <v>0</v>
      </c>
      <c r="BA38" s="598">
        <v>0</v>
      </c>
      <c r="BB38" s="598">
        <v>0</v>
      </c>
      <c r="BC38" s="598">
        <v>0</v>
      </c>
      <c r="BD38" s="598">
        <v>0</v>
      </c>
      <c r="BE38" s="598">
        <v>0</v>
      </c>
      <c r="BF38" s="598">
        <v>0</v>
      </c>
      <c r="BG38" s="598">
        <v>0</v>
      </c>
      <c r="BH38" s="598">
        <v>0</v>
      </c>
      <c r="BI38" s="598">
        <v>0</v>
      </c>
      <c r="BJ38" s="598">
        <v>0</v>
      </c>
      <c r="BK38" s="598">
        <v>0</v>
      </c>
      <c r="BL38" s="598">
        <v>0</v>
      </c>
      <c r="BM38" s="598">
        <v>0</v>
      </c>
      <c r="BN38" s="598">
        <v>0</v>
      </c>
      <c r="BO38" s="598">
        <v>0</v>
      </c>
      <c r="BP38" s="598">
        <v>0</v>
      </c>
      <c r="BQ38" s="598">
        <v>0</v>
      </c>
      <c r="BR38" s="598">
        <v>0</v>
      </c>
      <c r="BS38" s="598">
        <v>0</v>
      </c>
      <c r="BT38" s="598">
        <v>0</v>
      </c>
      <c r="BU38" s="598">
        <v>0</v>
      </c>
      <c r="BV38" s="598">
        <v>0</v>
      </c>
      <c r="BW38" s="598">
        <v>0</v>
      </c>
      <c r="BX38" s="598">
        <v>0</v>
      </c>
      <c r="BY38" s="598">
        <v>0</v>
      </c>
      <c r="BZ38" s="598">
        <v>0</v>
      </c>
      <c r="CA38" s="598">
        <v>0</v>
      </c>
      <c r="CB38" s="598">
        <v>0</v>
      </c>
      <c r="CC38" s="598">
        <v>0</v>
      </c>
      <c r="CD38" s="598">
        <v>0</v>
      </c>
      <c r="CE38" s="598">
        <v>0</v>
      </c>
      <c r="CF38" s="598">
        <v>0</v>
      </c>
      <c r="CG38" s="598">
        <v>0</v>
      </c>
      <c r="CH38" s="598">
        <v>0</v>
      </c>
      <c r="CI38" s="598">
        <v>0</v>
      </c>
      <c r="CJ38" s="598">
        <v>0</v>
      </c>
      <c r="CK38" s="598">
        <v>0</v>
      </c>
      <c r="CL38" s="598">
        <v>0</v>
      </c>
      <c r="CM38" s="598">
        <v>0</v>
      </c>
      <c r="CN38" s="598">
        <v>0</v>
      </c>
      <c r="CO38" s="598">
        <v>0</v>
      </c>
      <c r="CP38" s="598">
        <v>0</v>
      </c>
      <c r="CQ38" s="598">
        <v>0</v>
      </c>
      <c r="CR38" s="598">
        <v>0</v>
      </c>
      <c r="CS38" s="598">
        <v>0</v>
      </c>
      <c r="CT38" s="598">
        <v>0</v>
      </c>
      <c r="CU38" s="598">
        <v>0</v>
      </c>
      <c r="CV38" s="598">
        <v>0</v>
      </c>
      <c r="CW38" s="598">
        <v>0</v>
      </c>
      <c r="CX38" s="598">
        <v>0</v>
      </c>
      <c r="CY38" s="598">
        <v>0</v>
      </c>
      <c r="CZ38" s="601">
        <v>0</v>
      </c>
      <c r="DA38" s="602">
        <v>0</v>
      </c>
      <c r="DB38" s="602">
        <v>0</v>
      </c>
      <c r="DC38" s="602">
        <v>0</v>
      </c>
      <c r="DD38" s="602">
        <v>0</v>
      </c>
      <c r="DE38" s="602">
        <v>0</v>
      </c>
      <c r="DF38" s="602">
        <v>0</v>
      </c>
      <c r="DG38" s="602">
        <v>0</v>
      </c>
      <c r="DH38" s="602">
        <v>0</v>
      </c>
      <c r="DI38" s="602">
        <v>0</v>
      </c>
      <c r="DJ38" s="602">
        <v>0</v>
      </c>
      <c r="DK38" s="602">
        <v>0</v>
      </c>
      <c r="DL38" s="602">
        <v>0</v>
      </c>
      <c r="DM38" s="602">
        <v>0</v>
      </c>
      <c r="DN38" s="602">
        <v>0</v>
      </c>
      <c r="DO38" s="602">
        <v>0</v>
      </c>
      <c r="DP38" s="602">
        <v>0</v>
      </c>
      <c r="DQ38" s="602">
        <v>0</v>
      </c>
      <c r="DR38" s="602">
        <v>0</v>
      </c>
      <c r="DS38" s="602">
        <v>0</v>
      </c>
      <c r="DT38" s="602">
        <v>0</v>
      </c>
      <c r="DU38" s="602">
        <v>0</v>
      </c>
      <c r="DV38" s="602">
        <v>0</v>
      </c>
      <c r="DW38" s="603">
        <v>0</v>
      </c>
    </row>
    <row r="39" spans="2:127" x14ac:dyDescent="0.2">
      <c r="B39" s="619"/>
      <c r="C39" s="620"/>
      <c r="D39" s="621"/>
      <c r="E39" s="621"/>
      <c r="F39" s="621"/>
      <c r="G39" s="621"/>
      <c r="H39" s="621"/>
      <c r="I39" s="622"/>
      <c r="J39" s="622"/>
      <c r="K39" s="622"/>
      <c r="L39" s="622"/>
      <c r="M39" s="622"/>
      <c r="N39" s="622"/>
      <c r="O39" s="622"/>
      <c r="P39" s="622"/>
      <c r="Q39" s="622"/>
      <c r="R39" s="623"/>
      <c r="S39" s="622"/>
      <c r="T39" s="622"/>
      <c r="U39" s="610" t="s">
        <v>494</v>
      </c>
      <c r="V39" s="596" t="s">
        <v>124</v>
      </c>
      <c r="W39" s="624" t="s">
        <v>492</v>
      </c>
      <c r="X39" s="598">
        <v>0</v>
      </c>
      <c r="Y39" s="598">
        <v>0</v>
      </c>
      <c r="Z39" s="598">
        <v>0</v>
      </c>
      <c r="AA39" s="598">
        <v>0</v>
      </c>
      <c r="AB39" s="598">
        <v>0</v>
      </c>
      <c r="AC39" s="598">
        <v>3.3</v>
      </c>
      <c r="AD39" s="598">
        <v>3.3</v>
      </c>
      <c r="AE39" s="598">
        <v>3.3</v>
      </c>
      <c r="AF39" s="598">
        <v>3.3</v>
      </c>
      <c r="AG39" s="598">
        <v>3.3</v>
      </c>
      <c r="AH39" s="598">
        <v>3.3</v>
      </c>
      <c r="AI39" s="598">
        <v>3.3</v>
      </c>
      <c r="AJ39" s="598">
        <v>3.3</v>
      </c>
      <c r="AK39" s="598">
        <v>3.3</v>
      </c>
      <c r="AL39" s="598">
        <v>3.3</v>
      </c>
      <c r="AM39" s="598">
        <v>3.3</v>
      </c>
      <c r="AN39" s="598">
        <v>3.3</v>
      </c>
      <c r="AO39" s="598">
        <v>3.3</v>
      </c>
      <c r="AP39" s="598">
        <v>3.3</v>
      </c>
      <c r="AQ39" s="598">
        <v>3.3</v>
      </c>
      <c r="AR39" s="598">
        <v>3.3</v>
      </c>
      <c r="AS39" s="598">
        <v>3.3</v>
      </c>
      <c r="AT39" s="598">
        <v>3.3</v>
      </c>
      <c r="AU39" s="598">
        <v>3.3</v>
      </c>
      <c r="AV39" s="598">
        <v>3.3</v>
      </c>
      <c r="AW39" s="598">
        <v>3.3</v>
      </c>
      <c r="AX39" s="598">
        <v>3.3</v>
      </c>
      <c r="AY39" s="598">
        <v>3.3</v>
      </c>
      <c r="AZ39" s="598">
        <v>3.3</v>
      </c>
      <c r="BA39" s="598">
        <v>3.3</v>
      </c>
      <c r="BB39" s="598">
        <v>3.3</v>
      </c>
      <c r="BC39" s="598">
        <v>3.3</v>
      </c>
      <c r="BD39" s="598">
        <v>3.3</v>
      </c>
      <c r="BE39" s="598">
        <v>3.3</v>
      </c>
      <c r="BF39" s="598">
        <v>3.3</v>
      </c>
      <c r="BG39" s="598">
        <v>3.3</v>
      </c>
      <c r="BH39" s="598">
        <v>3.3</v>
      </c>
      <c r="BI39" s="598">
        <v>3.3</v>
      </c>
      <c r="BJ39" s="598">
        <v>3.3</v>
      </c>
      <c r="BK39" s="598">
        <v>3.3</v>
      </c>
      <c r="BL39" s="598">
        <v>3.3</v>
      </c>
      <c r="BM39" s="598">
        <v>3.3</v>
      </c>
      <c r="BN39" s="598">
        <v>3.3</v>
      </c>
      <c r="BO39" s="598">
        <v>3.3</v>
      </c>
      <c r="BP39" s="598">
        <v>3.3</v>
      </c>
      <c r="BQ39" s="598">
        <v>3.3</v>
      </c>
      <c r="BR39" s="598">
        <v>3.3</v>
      </c>
      <c r="BS39" s="598">
        <v>3.3</v>
      </c>
      <c r="BT39" s="598">
        <v>3.3</v>
      </c>
      <c r="BU39" s="598">
        <v>3.3</v>
      </c>
      <c r="BV39" s="598">
        <v>3.3</v>
      </c>
      <c r="BW39" s="598">
        <v>3.3</v>
      </c>
      <c r="BX39" s="598">
        <v>3.3</v>
      </c>
      <c r="BY39" s="598">
        <v>3.3</v>
      </c>
      <c r="BZ39" s="598">
        <v>3.3</v>
      </c>
      <c r="CA39" s="598">
        <v>3.3</v>
      </c>
      <c r="CB39" s="598">
        <v>3.3</v>
      </c>
      <c r="CC39" s="598">
        <v>3.3</v>
      </c>
      <c r="CD39" s="598">
        <v>3.3</v>
      </c>
      <c r="CE39" s="599">
        <v>3.3</v>
      </c>
      <c r="CF39" s="599">
        <v>3.3</v>
      </c>
      <c r="CG39" s="599">
        <v>3.3</v>
      </c>
      <c r="CH39" s="599">
        <v>3.3</v>
      </c>
      <c r="CI39" s="599">
        <v>3.3</v>
      </c>
      <c r="CJ39" s="599">
        <v>3.3</v>
      </c>
      <c r="CK39" s="599">
        <v>3.3</v>
      </c>
      <c r="CL39" s="599">
        <v>3.3</v>
      </c>
      <c r="CM39" s="599">
        <v>3.3</v>
      </c>
      <c r="CN39" s="599">
        <v>3.3</v>
      </c>
      <c r="CO39" s="599">
        <v>3.3</v>
      </c>
      <c r="CP39" s="599">
        <v>3.3</v>
      </c>
      <c r="CQ39" s="599">
        <v>3.3</v>
      </c>
      <c r="CR39" s="599">
        <v>3.3</v>
      </c>
      <c r="CS39" s="599">
        <v>3.3</v>
      </c>
      <c r="CT39" s="599">
        <v>3.3</v>
      </c>
      <c r="CU39" s="599">
        <v>3.3</v>
      </c>
      <c r="CV39" s="599">
        <v>3.3</v>
      </c>
      <c r="CW39" s="599">
        <v>3.3</v>
      </c>
      <c r="CX39" s="599">
        <v>3.3</v>
      </c>
      <c r="CY39" s="600">
        <v>3.3</v>
      </c>
      <c r="CZ39" s="601">
        <v>0</v>
      </c>
      <c r="DA39" s="602">
        <v>0</v>
      </c>
      <c r="DB39" s="602">
        <v>0</v>
      </c>
      <c r="DC39" s="602">
        <v>0</v>
      </c>
      <c r="DD39" s="602">
        <v>0</v>
      </c>
      <c r="DE39" s="602">
        <v>0</v>
      </c>
      <c r="DF39" s="602">
        <v>0</v>
      </c>
      <c r="DG39" s="602">
        <v>0</v>
      </c>
      <c r="DH39" s="602">
        <v>0</v>
      </c>
      <c r="DI39" s="602">
        <v>0</v>
      </c>
      <c r="DJ39" s="602">
        <v>0</v>
      </c>
      <c r="DK39" s="602">
        <v>0</v>
      </c>
      <c r="DL39" s="602">
        <v>0</v>
      </c>
      <c r="DM39" s="602">
        <v>0</v>
      </c>
      <c r="DN39" s="602">
        <v>0</v>
      </c>
      <c r="DO39" s="602">
        <v>0</v>
      </c>
      <c r="DP39" s="602">
        <v>0</v>
      </c>
      <c r="DQ39" s="602">
        <v>0</v>
      </c>
      <c r="DR39" s="602">
        <v>0</v>
      </c>
      <c r="DS39" s="602">
        <v>0</v>
      </c>
      <c r="DT39" s="602">
        <v>0</v>
      </c>
      <c r="DU39" s="602">
        <v>0</v>
      </c>
      <c r="DV39" s="602">
        <v>0</v>
      </c>
      <c r="DW39" s="603">
        <v>0</v>
      </c>
    </row>
    <row r="40" spans="2:127" x14ac:dyDescent="0.2">
      <c r="B40" s="625"/>
      <c r="C40" s="626"/>
      <c r="D40" s="627"/>
      <c r="E40" s="627"/>
      <c r="F40" s="627"/>
      <c r="G40" s="627"/>
      <c r="H40" s="627"/>
      <c r="I40" s="628"/>
      <c r="J40" s="628"/>
      <c r="K40" s="628"/>
      <c r="L40" s="628"/>
      <c r="M40" s="628"/>
      <c r="N40" s="628"/>
      <c r="O40" s="628"/>
      <c r="P40" s="628"/>
      <c r="Q40" s="628"/>
      <c r="R40" s="629"/>
      <c r="S40" s="628"/>
      <c r="T40" s="628"/>
      <c r="U40" s="616" t="s">
        <v>495</v>
      </c>
      <c r="V40" s="617" t="s">
        <v>124</v>
      </c>
      <c r="W40" s="630" t="s">
        <v>492</v>
      </c>
      <c r="X40" s="598">
        <v>0</v>
      </c>
      <c r="Y40" s="598">
        <v>0</v>
      </c>
      <c r="Z40" s="598">
        <v>0</v>
      </c>
      <c r="AA40" s="598">
        <v>0</v>
      </c>
      <c r="AB40" s="598">
        <v>0</v>
      </c>
      <c r="AC40" s="598">
        <v>88.2</v>
      </c>
      <c r="AD40" s="598">
        <v>88.2</v>
      </c>
      <c r="AE40" s="598">
        <v>88.2</v>
      </c>
      <c r="AF40" s="598">
        <v>88.2</v>
      </c>
      <c r="AG40" s="598">
        <v>88.2</v>
      </c>
      <c r="AH40" s="598">
        <v>88.2</v>
      </c>
      <c r="AI40" s="598">
        <v>88.2</v>
      </c>
      <c r="AJ40" s="598">
        <v>88.2</v>
      </c>
      <c r="AK40" s="598">
        <v>88.2</v>
      </c>
      <c r="AL40" s="598">
        <v>88.2</v>
      </c>
      <c r="AM40" s="598">
        <v>88.2</v>
      </c>
      <c r="AN40" s="598">
        <v>88.2</v>
      </c>
      <c r="AO40" s="598">
        <v>88.2</v>
      </c>
      <c r="AP40" s="598">
        <v>88.2</v>
      </c>
      <c r="AQ40" s="598">
        <v>88.2</v>
      </c>
      <c r="AR40" s="598">
        <v>88.2</v>
      </c>
      <c r="AS40" s="598">
        <v>88.2</v>
      </c>
      <c r="AT40" s="598">
        <v>88.2</v>
      </c>
      <c r="AU40" s="598">
        <v>88.2</v>
      </c>
      <c r="AV40" s="598">
        <v>88.2</v>
      </c>
      <c r="AW40" s="598">
        <v>88.2</v>
      </c>
      <c r="AX40" s="598">
        <v>88.2</v>
      </c>
      <c r="AY40" s="598">
        <v>88.2</v>
      </c>
      <c r="AZ40" s="598">
        <v>88.2</v>
      </c>
      <c r="BA40" s="598">
        <v>88.2</v>
      </c>
      <c r="BB40" s="598">
        <v>88.2</v>
      </c>
      <c r="BC40" s="598">
        <v>88.2</v>
      </c>
      <c r="BD40" s="598">
        <v>88.2</v>
      </c>
      <c r="BE40" s="598">
        <v>88.2</v>
      </c>
      <c r="BF40" s="598">
        <v>88.2</v>
      </c>
      <c r="BG40" s="598">
        <v>88.2</v>
      </c>
      <c r="BH40" s="598">
        <v>88.2</v>
      </c>
      <c r="BI40" s="598">
        <v>88.2</v>
      </c>
      <c r="BJ40" s="598">
        <v>88.2</v>
      </c>
      <c r="BK40" s="598">
        <v>88.2</v>
      </c>
      <c r="BL40" s="598">
        <v>88.2</v>
      </c>
      <c r="BM40" s="598">
        <v>88.2</v>
      </c>
      <c r="BN40" s="598">
        <v>88.2</v>
      </c>
      <c r="BO40" s="598">
        <v>88.2</v>
      </c>
      <c r="BP40" s="598">
        <v>88.2</v>
      </c>
      <c r="BQ40" s="598">
        <v>88.2</v>
      </c>
      <c r="BR40" s="598">
        <v>88.2</v>
      </c>
      <c r="BS40" s="598">
        <v>88.2</v>
      </c>
      <c r="BT40" s="598">
        <v>88.2</v>
      </c>
      <c r="BU40" s="598">
        <v>88.2</v>
      </c>
      <c r="BV40" s="598">
        <v>88.2</v>
      </c>
      <c r="BW40" s="598">
        <v>88.2</v>
      </c>
      <c r="BX40" s="598">
        <v>88.2</v>
      </c>
      <c r="BY40" s="598">
        <v>88.2</v>
      </c>
      <c r="BZ40" s="598">
        <v>88.2</v>
      </c>
      <c r="CA40" s="598">
        <v>88.2</v>
      </c>
      <c r="CB40" s="598">
        <v>88.2</v>
      </c>
      <c r="CC40" s="598">
        <v>88.2</v>
      </c>
      <c r="CD40" s="598">
        <v>88.2</v>
      </c>
      <c r="CE40" s="599">
        <v>88.2</v>
      </c>
      <c r="CF40" s="599">
        <v>88.2</v>
      </c>
      <c r="CG40" s="599">
        <v>88.2</v>
      </c>
      <c r="CH40" s="599">
        <v>88.2</v>
      </c>
      <c r="CI40" s="599">
        <v>88.2</v>
      </c>
      <c r="CJ40" s="599">
        <v>88.2</v>
      </c>
      <c r="CK40" s="599">
        <v>88.2</v>
      </c>
      <c r="CL40" s="599">
        <v>88.2</v>
      </c>
      <c r="CM40" s="599">
        <v>88.2</v>
      </c>
      <c r="CN40" s="599">
        <v>88.2</v>
      </c>
      <c r="CO40" s="599">
        <v>88.2</v>
      </c>
      <c r="CP40" s="599">
        <v>88.2</v>
      </c>
      <c r="CQ40" s="599">
        <v>88.2</v>
      </c>
      <c r="CR40" s="599">
        <v>88.2</v>
      </c>
      <c r="CS40" s="599">
        <v>88.2</v>
      </c>
      <c r="CT40" s="599">
        <v>88.2</v>
      </c>
      <c r="CU40" s="599">
        <v>88.2</v>
      </c>
      <c r="CV40" s="599">
        <v>88.2</v>
      </c>
      <c r="CW40" s="599">
        <v>88.2</v>
      </c>
      <c r="CX40" s="599">
        <v>88.2</v>
      </c>
      <c r="CY40" s="600">
        <v>88.2</v>
      </c>
      <c r="CZ40" s="601">
        <v>0</v>
      </c>
      <c r="DA40" s="602">
        <v>0</v>
      </c>
      <c r="DB40" s="602">
        <v>0</v>
      </c>
      <c r="DC40" s="602">
        <v>0</v>
      </c>
      <c r="DD40" s="602">
        <v>0</v>
      </c>
      <c r="DE40" s="602">
        <v>0</v>
      </c>
      <c r="DF40" s="602">
        <v>0</v>
      </c>
      <c r="DG40" s="602">
        <v>0</v>
      </c>
      <c r="DH40" s="602">
        <v>0</v>
      </c>
      <c r="DI40" s="602">
        <v>0</v>
      </c>
      <c r="DJ40" s="602">
        <v>0</v>
      </c>
      <c r="DK40" s="602">
        <v>0</v>
      </c>
      <c r="DL40" s="602">
        <v>0</v>
      </c>
      <c r="DM40" s="602">
        <v>0</v>
      </c>
      <c r="DN40" s="602">
        <v>0</v>
      </c>
      <c r="DO40" s="602">
        <v>0</v>
      </c>
      <c r="DP40" s="602">
        <v>0</v>
      </c>
      <c r="DQ40" s="602">
        <v>0</v>
      </c>
      <c r="DR40" s="602">
        <v>0</v>
      </c>
      <c r="DS40" s="602">
        <v>0</v>
      </c>
      <c r="DT40" s="602">
        <v>0</v>
      </c>
      <c r="DU40" s="602">
        <v>0</v>
      </c>
      <c r="DV40" s="602">
        <v>0</v>
      </c>
      <c r="DW40" s="603">
        <v>0</v>
      </c>
    </row>
    <row r="41" spans="2:127" x14ac:dyDescent="0.2">
      <c r="B41" s="625"/>
      <c r="C41" s="626"/>
      <c r="D41" s="627"/>
      <c r="E41" s="627"/>
      <c r="F41" s="627"/>
      <c r="G41" s="627"/>
      <c r="H41" s="627"/>
      <c r="I41" s="628"/>
      <c r="J41" s="628"/>
      <c r="K41" s="628"/>
      <c r="L41" s="628"/>
      <c r="M41" s="628"/>
      <c r="N41" s="628"/>
      <c r="O41" s="628"/>
      <c r="P41" s="628"/>
      <c r="Q41" s="628"/>
      <c r="R41" s="629"/>
      <c r="S41" s="628"/>
      <c r="T41" s="628"/>
      <c r="U41" s="631" t="s">
        <v>496</v>
      </c>
      <c r="V41" s="632" t="s">
        <v>124</v>
      </c>
      <c r="W41" s="630" t="s">
        <v>492</v>
      </c>
      <c r="X41" s="598">
        <v>0</v>
      </c>
      <c r="Y41" s="598">
        <v>0</v>
      </c>
      <c r="Z41" s="598">
        <v>0</v>
      </c>
      <c r="AA41" s="598">
        <v>0</v>
      </c>
      <c r="AB41" s="598">
        <v>0</v>
      </c>
      <c r="AC41" s="598">
        <v>0</v>
      </c>
      <c r="AD41" s="598">
        <v>0</v>
      </c>
      <c r="AE41" s="598">
        <v>0</v>
      </c>
      <c r="AF41" s="598">
        <v>0</v>
      </c>
      <c r="AG41" s="598">
        <v>0</v>
      </c>
      <c r="AH41" s="598">
        <v>0</v>
      </c>
      <c r="AI41" s="598">
        <v>0</v>
      </c>
      <c r="AJ41" s="598">
        <v>0</v>
      </c>
      <c r="AK41" s="598">
        <v>0</v>
      </c>
      <c r="AL41" s="598">
        <v>0</v>
      </c>
      <c r="AM41" s="598">
        <v>0</v>
      </c>
      <c r="AN41" s="598">
        <v>0</v>
      </c>
      <c r="AO41" s="598">
        <v>0</v>
      </c>
      <c r="AP41" s="598">
        <v>0</v>
      </c>
      <c r="AQ41" s="598">
        <v>0</v>
      </c>
      <c r="AR41" s="598">
        <v>0</v>
      </c>
      <c r="AS41" s="598">
        <v>0</v>
      </c>
      <c r="AT41" s="598">
        <v>0</v>
      </c>
      <c r="AU41" s="598">
        <v>0</v>
      </c>
      <c r="AV41" s="598">
        <v>0</v>
      </c>
      <c r="AW41" s="598">
        <v>0</v>
      </c>
      <c r="AX41" s="598">
        <v>0</v>
      </c>
      <c r="AY41" s="598">
        <v>0</v>
      </c>
      <c r="AZ41" s="598">
        <v>0</v>
      </c>
      <c r="BA41" s="598">
        <v>0</v>
      </c>
      <c r="BB41" s="598">
        <v>0</v>
      </c>
      <c r="BC41" s="598">
        <v>0</v>
      </c>
      <c r="BD41" s="598">
        <v>0</v>
      </c>
      <c r="BE41" s="598">
        <v>0</v>
      </c>
      <c r="BF41" s="598">
        <v>0</v>
      </c>
      <c r="BG41" s="598">
        <v>0</v>
      </c>
      <c r="BH41" s="598">
        <v>0</v>
      </c>
      <c r="BI41" s="598">
        <v>0</v>
      </c>
      <c r="BJ41" s="598">
        <v>0</v>
      </c>
      <c r="BK41" s="598">
        <v>0</v>
      </c>
      <c r="BL41" s="598">
        <v>0</v>
      </c>
      <c r="BM41" s="598">
        <v>0</v>
      </c>
      <c r="BN41" s="598">
        <v>0</v>
      </c>
      <c r="BO41" s="598">
        <v>0</v>
      </c>
      <c r="BP41" s="598">
        <v>0</v>
      </c>
      <c r="BQ41" s="598">
        <v>0</v>
      </c>
      <c r="BR41" s="598">
        <v>0</v>
      </c>
      <c r="BS41" s="598">
        <v>0</v>
      </c>
      <c r="BT41" s="598">
        <v>0</v>
      </c>
      <c r="BU41" s="598">
        <v>0</v>
      </c>
      <c r="BV41" s="598">
        <v>0</v>
      </c>
      <c r="BW41" s="598">
        <v>0</v>
      </c>
      <c r="BX41" s="598">
        <v>0</v>
      </c>
      <c r="BY41" s="598">
        <v>0</v>
      </c>
      <c r="BZ41" s="598">
        <v>0</v>
      </c>
      <c r="CA41" s="598">
        <v>0</v>
      </c>
      <c r="CB41" s="598">
        <v>0</v>
      </c>
      <c r="CC41" s="598">
        <v>0</v>
      </c>
      <c r="CD41" s="598">
        <v>0</v>
      </c>
      <c r="CE41" s="599">
        <v>0</v>
      </c>
      <c r="CF41" s="599">
        <v>0</v>
      </c>
      <c r="CG41" s="599">
        <v>0</v>
      </c>
      <c r="CH41" s="599">
        <v>0</v>
      </c>
      <c r="CI41" s="599">
        <v>0</v>
      </c>
      <c r="CJ41" s="599">
        <v>0</v>
      </c>
      <c r="CK41" s="599">
        <v>0</v>
      </c>
      <c r="CL41" s="599">
        <v>0</v>
      </c>
      <c r="CM41" s="599">
        <v>0</v>
      </c>
      <c r="CN41" s="599">
        <v>0</v>
      </c>
      <c r="CO41" s="599">
        <v>0</v>
      </c>
      <c r="CP41" s="599">
        <v>0</v>
      </c>
      <c r="CQ41" s="599">
        <v>0</v>
      </c>
      <c r="CR41" s="599">
        <v>0</v>
      </c>
      <c r="CS41" s="599">
        <v>0</v>
      </c>
      <c r="CT41" s="599">
        <v>0</v>
      </c>
      <c r="CU41" s="599">
        <v>0</v>
      </c>
      <c r="CV41" s="599">
        <v>0</v>
      </c>
      <c r="CW41" s="599">
        <v>0</v>
      </c>
      <c r="CX41" s="599">
        <v>0</v>
      </c>
      <c r="CY41" s="600">
        <v>0</v>
      </c>
      <c r="CZ41" s="601">
        <v>0</v>
      </c>
      <c r="DA41" s="602">
        <v>0</v>
      </c>
      <c r="DB41" s="602">
        <v>0</v>
      </c>
      <c r="DC41" s="602">
        <v>0</v>
      </c>
      <c r="DD41" s="602">
        <v>0</v>
      </c>
      <c r="DE41" s="602">
        <v>0</v>
      </c>
      <c r="DF41" s="602">
        <v>0</v>
      </c>
      <c r="DG41" s="602">
        <v>0</v>
      </c>
      <c r="DH41" s="602">
        <v>0</v>
      </c>
      <c r="DI41" s="602">
        <v>0</v>
      </c>
      <c r="DJ41" s="602">
        <v>0</v>
      </c>
      <c r="DK41" s="602">
        <v>0</v>
      </c>
      <c r="DL41" s="602">
        <v>0</v>
      </c>
      <c r="DM41" s="602">
        <v>0</v>
      </c>
      <c r="DN41" s="602">
        <v>0</v>
      </c>
      <c r="DO41" s="602">
        <v>0</v>
      </c>
      <c r="DP41" s="602">
        <v>0</v>
      </c>
      <c r="DQ41" s="602">
        <v>0</v>
      </c>
      <c r="DR41" s="602">
        <v>0</v>
      </c>
      <c r="DS41" s="602">
        <v>0</v>
      </c>
      <c r="DT41" s="602">
        <v>0</v>
      </c>
      <c r="DU41" s="602">
        <v>0</v>
      </c>
      <c r="DV41" s="602">
        <v>0</v>
      </c>
      <c r="DW41" s="603">
        <v>0</v>
      </c>
    </row>
    <row r="42" spans="2:127" x14ac:dyDescent="0.2">
      <c r="B42" s="625"/>
      <c r="C42" s="626"/>
      <c r="D42" s="627"/>
      <c r="E42" s="627"/>
      <c r="F42" s="627"/>
      <c r="G42" s="627"/>
      <c r="H42" s="627"/>
      <c r="I42" s="628"/>
      <c r="J42" s="628"/>
      <c r="K42" s="628"/>
      <c r="L42" s="628"/>
      <c r="M42" s="628"/>
      <c r="N42" s="628"/>
      <c r="O42" s="628"/>
      <c r="P42" s="628"/>
      <c r="Q42" s="628"/>
      <c r="R42" s="629"/>
      <c r="S42" s="628"/>
      <c r="T42" s="628"/>
      <c r="U42" s="616" t="s">
        <v>497</v>
      </c>
      <c r="V42" s="617" t="s">
        <v>124</v>
      </c>
      <c r="W42" s="630" t="s">
        <v>492</v>
      </c>
      <c r="X42" s="598">
        <v>1.5631000000000002</v>
      </c>
      <c r="Y42" s="598">
        <v>1.7864</v>
      </c>
      <c r="Z42" s="598">
        <v>2.2330000000000001</v>
      </c>
      <c r="AA42" s="598">
        <v>8.9320000000000004</v>
      </c>
      <c r="AB42" s="598">
        <v>7.8154999999999992</v>
      </c>
      <c r="AC42" s="598">
        <v>0</v>
      </c>
      <c r="AD42" s="598">
        <v>0</v>
      </c>
      <c r="AE42" s="598">
        <v>0</v>
      </c>
      <c r="AF42" s="598">
        <v>0</v>
      </c>
      <c r="AG42" s="598">
        <v>0</v>
      </c>
      <c r="AH42" s="598">
        <v>0</v>
      </c>
      <c r="AI42" s="598">
        <v>0</v>
      </c>
      <c r="AJ42" s="598">
        <v>0</v>
      </c>
      <c r="AK42" s="598">
        <v>0</v>
      </c>
      <c r="AL42" s="598">
        <v>0</v>
      </c>
      <c r="AM42" s="598">
        <v>0</v>
      </c>
      <c r="AN42" s="598">
        <v>0</v>
      </c>
      <c r="AO42" s="598">
        <v>0</v>
      </c>
      <c r="AP42" s="598">
        <v>0</v>
      </c>
      <c r="AQ42" s="598">
        <v>0</v>
      </c>
      <c r="AR42" s="598">
        <v>5.4984563576462739E-2</v>
      </c>
      <c r="AS42" s="598">
        <v>6.2839501230243136E-2</v>
      </c>
      <c r="AT42" s="598">
        <v>7.8549376537803903E-2</v>
      </c>
      <c r="AU42" s="598">
        <v>0.31419750615121561</v>
      </c>
      <c r="AV42" s="598">
        <v>0.27492281788231365</v>
      </c>
      <c r="AW42" s="598">
        <v>0</v>
      </c>
      <c r="AX42" s="598">
        <v>0</v>
      </c>
      <c r="AY42" s="598">
        <v>0</v>
      </c>
      <c r="AZ42" s="598">
        <v>0</v>
      </c>
      <c r="BA42" s="598">
        <v>0</v>
      </c>
      <c r="BB42" s="598">
        <v>0</v>
      </c>
      <c r="BC42" s="598">
        <v>0</v>
      </c>
      <c r="BD42" s="598">
        <v>0</v>
      </c>
      <c r="BE42" s="598">
        <v>0</v>
      </c>
      <c r="BF42" s="598">
        <v>0</v>
      </c>
      <c r="BG42" s="598">
        <v>0</v>
      </c>
      <c r="BH42" s="598">
        <v>0</v>
      </c>
      <c r="BI42" s="598">
        <v>0</v>
      </c>
      <c r="BJ42" s="598">
        <v>0</v>
      </c>
      <c r="BK42" s="598">
        <v>0</v>
      </c>
      <c r="BL42" s="598">
        <v>5.4984563576462739E-2</v>
      </c>
      <c r="BM42" s="598">
        <v>6.2839501230243136E-2</v>
      </c>
      <c r="BN42" s="598">
        <v>7.8549376537803903E-2</v>
      </c>
      <c r="BO42" s="598">
        <v>0.31419750615121561</v>
      </c>
      <c r="BP42" s="598">
        <v>0.27492281788231365</v>
      </c>
      <c r="BQ42" s="598">
        <v>0</v>
      </c>
      <c r="BR42" s="598">
        <v>0</v>
      </c>
      <c r="BS42" s="598">
        <v>0</v>
      </c>
      <c r="BT42" s="598">
        <v>0</v>
      </c>
      <c r="BU42" s="598">
        <v>0</v>
      </c>
      <c r="BV42" s="598">
        <v>0</v>
      </c>
      <c r="BW42" s="598">
        <v>0</v>
      </c>
      <c r="BX42" s="598">
        <v>0</v>
      </c>
      <c r="BY42" s="598">
        <v>0</v>
      </c>
      <c r="BZ42" s="598">
        <v>0</v>
      </c>
      <c r="CA42" s="598">
        <v>0</v>
      </c>
      <c r="CB42" s="598">
        <v>0</v>
      </c>
      <c r="CC42" s="598">
        <v>0</v>
      </c>
      <c r="CD42" s="598">
        <v>0</v>
      </c>
      <c r="CE42" s="599">
        <v>0</v>
      </c>
      <c r="CF42" s="599">
        <v>0.12743902998456982</v>
      </c>
      <c r="CG42" s="599">
        <v>0.14564460569665125</v>
      </c>
      <c r="CH42" s="599">
        <v>0.18205575712081404</v>
      </c>
      <c r="CI42" s="599">
        <v>0.72822302848325615</v>
      </c>
      <c r="CJ42" s="599">
        <v>0.6371951499228492</v>
      </c>
      <c r="CK42" s="599">
        <v>0</v>
      </c>
      <c r="CL42" s="599">
        <v>0</v>
      </c>
      <c r="CM42" s="599">
        <v>0</v>
      </c>
      <c r="CN42" s="599">
        <v>0</v>
      </c>
      <c r="CO42" s="599">
        <v>0</v>
      </c>
      <c r="CP42" s="599">
        <v>0</v>
      </c>
      <c r="CQ42" s="599">
        <v>0</v>
      </c>
      <c r="CR42" s="599">
        <v>0</v>
      </c>
      <c r="CS42" s="599">
        <v>0</v>
      </c>
      <c r="CT42" s="599">
        <v>0</v>
      </c>
      <c r="CU42" s="599">
        <v>0</v>
      </c>
      <c r="CV42" s="599">
        <v>0</v>
      </c>
      <c r="CW42" s="599">
        <v>0</v>
      </c>
      <c r="CX42" s="599">
        <v>0</v>
      </c>
      <c r="CY42" s="600">
        <v>0</v>
      </c>
      <c r="CZ42" s="601">
        <v>0</v>
      </c>
      <c r="DA42" s="602">
        <v>0</v>
      </c>
      <c r="DB42" s="602">
        <v>0</v>
      </c>
      <c r="DC42" s="602">
        <v>0</v>
      </c>
      <c r="DD42" s="602">
        <v>0</v>
      </c>
      <c r="DE42" s="602">
        <v>0</v>
      </c>
      <c r="DF42" s="602">
        <v>0</v>
      </c>
      <c r="DG42" s="602">
        <v>0</v>
      </c>
      <c r="DH42" s="602">
        <v>0</v>
      </c>
      <c r="DI42" s="602">
        <v>0</v>
      </c>
      <c r="DJ42" s="602">
        <v>0</v>
      </c>
      <c r="DK42" s="602">
        <v>0</v>
      </c>
      <c r="DL42" s="602">
        <v>0</v>
      </c>
      <c r="DM42" s="602">
        <v>0</v>
      </c>
      <c r="DN42" s="602">
        <v>0</v>
      </c>
      <c r="DO42" s="602">
        <v>0</v>
      </c>
      <c r="DP42" s="602">
        <v>0</v>
      </c>
      <c r="DQ42" s="602">
        <v>0</v>
      </c>
      <c r="DR42" s="602">
        <v>0</v>
      </c>
      <c r="DS42" s="602">
        <v>0</v>
      </c>
      <c r="DT42" s="602">
        <v>0</v>
      </c>
      <c r="DU42" s="602">
        <v>0</v>
      </c>
      <c r="DV42" s="602">
        <v>0</v>
      </c>
      <c r="DW42" s="603">
        <v>0</v>
      </c>
    </row>
    <row r="43" spans="2:127" x14ac:dyDescent="0.2">
      <c r="B43" s="633"/>
      <c r="C43" s="626"/>
      <c r="D43" s="627"/>
      <c r="E43" s="627"/>
      <c r="F43" s="627"/>
      <c r="G43" s="627"/>
      <c r="H43" s="627"/>
      <c r="I43" s="628"/>
      <c r="J43" s="628"/>
      <c r="K43" s="628"/>
      <c r="L43" s="628"/>
      <c r="M43" s="628"/>
      <c r="N43" s="628"/>
      <c r="O43" s="628"/>
      <c r="P43" s="628"/>
      <c r="Q43" s="628"/>
      <c r="R43" s="629"/>
      <c r="S43" s="628"/>
      <c r="T43" s="628"/>
      <c r="U43" s="616" t="s">
        <v>498</v>
      </c>
      <c r="V43" s="617" t="s">
        <v>124</v>
      </c>
      <c r="W43" s="630" t="s">
        <v>492</v>
      </c>
      <c r="X43" s="598">
        <v>0</v>
      </c>
      <c r="Y43" s="598">
        <v>0</v>
      </c>
      <c r="Z43" s="598">
        <v>0</v>
      </c>
      <c r="AA43" s="598">
        <v>0</v>
      </c>
      <c r="AB43" s="598">
        <v>0</v>
      </c>
      <c r="AC43" s="598">
        <v>2.84</v>
      </c>
      <c r="AD43" s="598">
        <v>2.84</v>
      </c>
      <c r="AE43" s="598">
        <v>2.84</v>
      </c>
      <c r="AF43" s="598">
        <v>2.84</v>
      </c>
      <c r="AG43" s="598">
        <v>2.84</v>
      </c>
      <c r="AH43" s="598">
        <v>2.84</v>
      </c>
      <c r="AI43" s="598">
        <v>2.84</v>
      </c>
      <c r="AJ43" s="598">
        <v>2.84</v>
      </c>
      <c r="AK43" s="598">
        <v>2.84</v>
      </c>
      <c r="AL43" s="598">
        <v>2.84</v>
      </c>
      <c r="AM43" s="598">
        <v>2.84</v>
      </c>
      <c r="AN43" s="598">
        <v>2.84</v>
      </c>
      <c r="AO43" s="598">
        <v>2.84</v>
      </c>
      <c r="AP43" s="598">
        <v>2.84</v>
      </c>
      <c r="AQ43" s="598">
        <v>2.84</v>
      </c>
      <c r="AR43" s="598">
        <v>2.84</v>
      </c>
      <c r="AS43" s="598">
        <v>2.84</v>
      </c>
      <c r="AT43" s="598">
        <v>2.84</v>
      </c>
      <c r="AU43" s="598">
        <v>2.84</v>
      </c>
      <c r="AV43" s="598">
        <v>2.84</v>
      </c>
      <c r="AW43" s="598">
        <v>2.84</v>
      </c>
      <c r="AX43" s="598">
        <v>2.84</v>
      </c>
      <c r="AY43" s="598">
        <v>2.84</v>
      </c>
      <c r="AZ43" s="598">
        <v>2.84</v>
      </c>
      <c r="BA43" s="598">
        <v>2.84</v>
      </c>
      <c r="BB43" s="598">
        <v>2.84</v>
      </c>
      <c r="BC43" s="598">
        <v>2.84</v>
      </c>
      <c r="BD43" s="598">
        <v>2.84</v>
      </c>
      <c r="BE43" s="598">
        <v>2.84</v>
      </c>
      <c r="BF43" s="598">
        <v>2.84</v>
      </c>
      <c r="BG43" s="598">
        <v>2.84</v>
      </c>
      <c r="BH43" s="598">
        <v>2.84</v>
      </c>
      <c r="BI43" s="598">
        <v>2.84</v>
      </c>
      <c r="BJ43" s="598">
        <v>2.84</v>
      </c>
      <c r="BK43" s="598">
        <v>2.84</v>
      </c>
      <c r="BL43" s="598">
        <v>2.84</v>
      </c>
      <c r="BM43" s="598">
        <v>2.84</v>
      </c>
      <c r="BN43" s="598">
        <v>2.84</v>
      </c>
      <c r="BO43" s="598">
        <v>2.84</v>
      </c>
      <c r="BP43" s="598">
        <v>2.84</v>
      </c>
      <c r="BQ43" s="598">
        <v>2.84</v>
      </c>
      <c r="BR43" s="598">
        <v>2.84</v>
      </c>
      <c r="BS43" s="598">
        <v>2.84</v>
      </c>
      <c r="BT43" s="598">
        <v>2.84</v>
      </c>
      <c r="BU43" s="598">
        <v>2.84</v>
      </c>
      <c r="BV43" s="598">
        <v>2.84</v>
      </c>
      <c r="BW43" s="598">
        <v>2.84</v>
      </c>
      <c r="BX43" s="598">
        <v>2.84</v>
      </c>
      <c r="BY43" s="598">
        <v>2.84</v>
      </c>
      <c r="BZ43" s="598">
        <v>2.84</v>
      </c>
      <c r="CA43" s="598">
        <v>2.84</v>
      </c>
      <c r="CB43" s="598">
        <v>2.84</v>
      </c>
      <c r="CC43" s="598">
        <v>2.84</v>
      </c>
      <c r="CD43" s="598">
        <v>2.84</v>
      </c>
      <c r="CE43" s="599">
        <v>2.84</v>
      </c>
      <c r="CF43" s="599">
        <v>2.84</v>
      </c>
      <c r="CG43" s="599">
        <v>2.84</v>
      </c>
      <c r="CH43" s="599">
        <v>2.84</v>
      </c>
      <c r="CI43" s="599">
        <v>2.84</v>
      </c>
      <c r="CJ43" s="599">
        <v>2.84</v>
      </c>
      <c r="CK43" s="599">
        <v>2.84</v>
      </c>
      <c r="CL43" s="599">
        <v>2.84</v>
      </c>
      <c r="CM43" s="599">
        <v>2.84</v>
      </c>
      <c r="CN43" s="599">
        <v>2.84</v>
      </c>
      <c r="CO43" s="599">
        <v>2.84</v>
      </c>
      <c r="CP43" s="599">
        <v>2.84</v>
      </c>
      <c r="CQ43" s="599">
        <v>2.84</v>
      </c>
      <c r="CR43" s="599">
        <v>2.84</v>
      </c>
      <c r="CS43" s="599">
        <v>2.84</v>
      </c>
      <c r="CT43" s="599">
        <v>2.84</v>
      </c>
      <c r="CU43" s="599">
        <v>2.84</v>
      </c>
      <c r="CV43" s="599">
        <v>2.84</v>
      </c>
      <c r="CW43" s="599">
        <v>2.84</v>
      </c>
      <c r="CX43" s="599">
        <v>2.84</v>
      </c>
      <c r="CY43" s="600">
        <v>2.84</v>
      </c>
      <c r="CZ43" s="601">
        <v>0</v>
      </c>
      <c r="DA43" s="602">
        <v>0</v>
      </c>
      <c r="DB43" s="602">
        <v>0</v>
      </c>
      <c r="DC43" s="602">
        <v>0</v>
      </c>
      <c r="DD43" s="602">
        <v>0</v>
      </c>
      <c r="DE43" s="602">
        <v>0</v>
      </c>
      <c r="DF43" s="602">
        <v>0</v>
      </c>
      <c r="DG43" s="602">
        <v>0</v>
      </c>
      <c r="DH43" s="602">
        <v>0</v>
      </c>
      <c r="DI43" s="602">
        <v>0</v>
      </c>
      <c r="DJ43" s="602">
        <v>0</v>
      </c>
      <c r="DK43" s="602">
        <v>0</v>
      </c>
      <c r="DL43" s="602">
        <v>0</v>
      </c>
      <c r="DM43" s="602">
        <v>0</v>
      </c>
      <c r="DN43" s="602">
        <v>0</v>
      </c>
      <c r="DO43" s="602">
        <v>0</v>
      </c>
      <c r="DP43" s="602">
        <v>0</v>
      </c>
      <c r="DQ43" s="602">
        <v>0</v>
      </c>
      <c r="DR43" s="602">
        <v>0</v>
      </c>
      <c r="DS43" s="602">
        <v>0</v>
      </c>
      <c r="DT43" s="602">
        <v>0</v>
      </c>
      <c r="DU43" s="602">
        <v>0</v>
      </c>
      <c r="DV43" s="602">
        <v>0</v>
      </c>
      <c r="DW43" s="603">
        <v>0</v>
      </c>
    </row>
    <row r="44" spans="2:127" x14ac:dyDescent="0.2">
      <c r="B44" s="633"/>
      <c r="C44" s="626"/>
      <c r="D44" s="627"/>
      <c r="E44" s="627"/>
      <c r="F44" s="627"/>
      <c r="G44" s="627"/>
      <c r="H44" s="627"/>
      <c r="I44" s="628"/>
      <c r="J44" s="628"/>
      <c r="K44" s="628"/>
      <c r="L44" s="628"/>
      <c r="M44" s="628"/>
      <c r="N44" s="628"/>
      <c r="O44" s="628"/>
      <c r="P44" s="628"/>
      <c r="Q44" s="628"/>
      <c r="R44" s="629"/>
      <c r="S44" s="628"/>
      <c r="T44" s="628"/>
      <c r="U44" s="616" t="s">
        <v>499</v>
      </c>
      <c r="V44" s="617" t="s">
        <v>124</v>
      </c>
      <c r="W44" s="630" t="s">
        <v>492</v>
      </c>
      <c r="X44" s="598">
        <v>7.3383800000000008</v>
      </c>
      <c r="Y44" s="598">
        <v>8.3867199999999986</v>
      </c>
      <c r="Z44" s="598">
        <v>10.483400000000001</v>
      </c>
      <c r="AA44" s="598">
        <v>41.933600000000006</v>
      </c>
      <c r="AB44" s="598">
        <v>36.691899999999997</v>
      </c>
      <c r="AC44" s="598">
        <v>0</v>
      </c>
      <c r="AD44" s="598">
        <v>0</v>
      </c>
      <c r="AE44" s="598">
        <v>0</v>
      </c>
      <c r="AF44" s="598">
        <v>0</v>
      </c>
      <c r="AG44" s="598">
        <v>0</v>
      </c>
      <c r="AH44" s="598">
        <v>0</v>
      </c>
      <c r="AI44" s="598">
        <v>0</v>
      </c>
      <c r="AJ44" s="598">
        <v>0</v>
      </c>
      <c r="AK44" s="598">
        <v>0</v>
      </c>
      <c r="AL44" s="598">
        <v>0</v>
      </c>
      <c r="AM44" s="598">
        <v>0</v>
      </c>
      <c r="AN44" s="598">
        <v>0</v>
      </c>
      <c r="AO44" s="598">
        <v>0</v>
      </c>
      <c r="AP44" s="598">
        <v>0</v>
      </c>
      <c r="AQ44" s="598">
        <v>0</v>
      </c>
      <c r="AR44" s="598">
        <v>0.25813935234997293</v>
      </c>
      <c r="AS44" s="598">
        <v>0.2950164026856833</v>
      </c>
      <c r="AT44" s="598">
        <v>0.36877050335710415</v>
      </c>
      <c r="AU44" s="598">
        <v>1.4750820134284166</v>
      </c>
      <c r="AV44" s="598">
        <v>1.2906967617498644</v>
      </c>
      <c r="AW44" s="598">
        <v>0</v>
      </c>
      <c r="AX44" s="598">
        <v>0</v>
      </c>
      <c r="AY44" s="598">
        <v>0</v>
      </c>
      <c r="AZ44" s="598">
        <v>0</v>
      </c>
      <c r="BA44" s="598">
        <v>0</v>
      </c>
      <c r="BB44" s="598">
        <v>0</v>
      </c>
      <c r="BC44" s="598">
        <v>0</v>
      </c>
      <c r="BD44" s="598">
        <v>0</v>
      </c>
      <c r="BE44" s="598">
        <v>0</v>
      </c>
      <c r="BF44" s="598">
        <v>0</v>
      </c>
      <c r="BG44" s="598">
        <v>0</v>
      </c>
      <c r="BH44" s="598">
        <v>0</v>
      </c>
      <c r="BI44" s="598">
        <v>0</v>
      </c>
      <c r="BJ44" s="598">
        <v>0</v>
      </c>
      <c r="BK44" s="598">
        <v>0</v>
      </c>
      <c r="BL44" s="598">
        <v>0.25813935234997293</v>
      </c>
      <c r="BM44" s="598">
        <v>0.2950164026856833</v>
      </c>
      <c r="BN44" s="598">
        <v>0.36877050335710415</v>
      </c>
      <c r="BO44" s="598">
        <v>1.4750820134284166</v>
      </c>
      <c r="BP44" s="598">
        <v>1.2906967617498644</v>
      </c>
      <c r="BQ44" s="598">
        <v>0</v>
      </c>
      <c r="BR44" s="598">
        <v>0</v>
      </c>
      <c r="BS44" s="598">
        <v>0</v>
      </c>
      <c r="BT44" s="598">
        <v>0</v>
      </c>
      <c r="BU44" s="598">
        <v>0</v>
      </c>
      <c r="BV44" s="598">
        <v>0</v>
      </c>
      <c r="BW44" s="598">
        <v>0</v>
      </c>
      <c r="BX44" s="598">
        <v>0</v>
      </c>
      <c r="BY44" s="598">
        <v>0</v>
      </c>
      <c r="BZ44" s="598">
        <v>0</v>
      </c>
      <c r="CA44" s="598">
        <v>0</v>
      </c>
      <c r="CB44" s="598">
        <v>0</v>
      </c>
      <c r="CC44" s="598">
        <v>0</v>
      </c>
      <c r="CD44" s="598">
        <v>0</v>
      </c>
      <c r="CE44" s="599">
        <v>0</v>
      </c>
      <c r="CF44" s="599">
        <v>0.59829571291546768</v>
      </c>
      <c r="CG44" s="599">
        <v>0.68376652904624879</v>
      </c>
      <c r="CH44" s="599">
        <v>0.85470816130781102</v>
      </c>
      <c r="CI44" s="599">
        <v>3.4188326452312441</v>
      </c>
      <c r="CJ44" s="599">
        <v>2.9914785645773385</v>
      </c>
      <c r="CK44" s="599">
        <v>0</v>
      </c>
      <c r="CL44" s="599">
        <v>0</v>
      </c>
      <c r="CM44" s="599">
        <v>0</v>
      </c>
      <c r="CN44" s="599">
        <v>0</v>
      </c>
      <c r="CO44" s="599">
        <v>0</v>
      </c>
      <c r="CP44" s="599">
        <v>0</v>
      </c>
      <c r="CQ44" s="599">
        <v>0</v>
      </c>
      <c r="CR44" s="599">
        <v>0</v>
      </c>
      <c r="CS44" s="599">
        <v>0</v>
      </c>
      <c r="CT44" s="599">
        <v>0</v>
      </c>
      <c r="CU44" s="599">
        <v>0</v>
      </c>
      <c r="CV44" s="599">
        <v>0</v>
      </c>
      <c r="CW44" s="599">
        <v>0</v>
      </c>
      <c r="CX44" s="599">
        <v>0</v>
      </c>
      <c r="CY44" s="600">
        <v>0</v>
      </c>
      <c r="CZ44" s="601">
        <v>0</v>
      </c>
      <c r="DA44" s="602">
        <v>0</v>
      </c>
      <c r="DB44" s="602">
        <v>0</v>
      </c>
      <c r="DC44" s="602">
        <v>0</v>
      </c>
      <c r="DD44" s="602">
        <v>0</v>
      </c>
      <c r="DE44" s="602">
        <v>0</v>
      </c>
      <c r="DF44" s="602">
        <v>0</v>
      </c>
      <c r="DG44" s="602">
        <v>0</v>
      </c>
      <c r="DH44" s="602">
        <v>0</v>
      </c>
      <c r="DI44" s="602">
        <v>0</v>
      </c>
      <c r="DJ44" s="602">
        <v>0</v>
      </c>
      <c r="DK44" s="602">
        <v>0</v>
      </c>
      <c r="DL44" s="602">
        <v>0</v>
      </c>
      <c r="DM44" s="602">
        <v>0</v>
      </c>
      <c r="DN44" s="602">
        <v>0</v>
      </c>
      <c r="DO44" s="602">
        <v>0</v>
      </c>
      <c r="DP44" s="602">
        <v>0</v>
      </c>
      <c r="DQ44" s="602">
        <v>0</v>
      </c>
      <c r="DR44" s="602">
        <v>0</v>
      </c>
      <c r="DS44" s="602">
        <v>0</v>
      </c>
      <c r="DT44" s="602">
        <v>0</v>
      </c>
      <c r="DU44" s="602">
        <v>0</v>
      </c>
      <c r="DV44" s="602">
        <v>0</v>
      </c>
      <c r="DW44" s="603">
        <v>0</v>
      </c>
    </row>
    <row r="45" spans="2:127" x14ac:dyDescent="0.2">
      <c r="B45" s="633"/>
      <c r="C45" s="626"/>
      <c r="D45" s="627"/>
      <c r="E45" s="627"/>
      <c r="F45" s="627"/>
      <c r="G45" s="627"/>
      <c r="H45" s="627"/>
      <c r="I45" s="628"/>
      <c r="J45" s="628"/>
      <c r="K45" s="628"/>
      <c r="L45" s="628"/>
      <c r="M45" s="628"/>
      <c r="N45" s="628"/>
      <c r="O45" s="628"/>
      <c r="P45" s="628"/>
      <c r="Q45" s="628"/>
      <c r="R45" s="629"/>
      <c r="S45" s="628"/>
      <c r="T45" s="628"/>
      <c r="U45" s="616" t="s">
        <v>500</v>
      </c>
      <c r="V45" s="617" t="s">
        <v>124</v>
      </c>
      <c r="W45" s="630" t="s">
        <v>492</v>
      </c>
      <c r="X45" s="598">
        <v>0</v>
      </c>
      <c r="Y45" s="598">
        <v>0</v>
      </c>
      <c r="Z45" s="598">
        <v>0</v>
      </c>
      <c r="AA45" s="598">
        <v>0</v>
      </c>
      <c r="AB45" s="598">
        <v>0</v>
      </c>
      <c r="AC45" s="598">
        <v>19.199180338827439</v>
      </c>
      <c r="AD45" s="598">
        <v>17.785498463898175</v>
      </c>
      <c r="AE45" s="598">
        <v>16.904398251099209</v>
      </c>
      <c r="AF45" s="598">
        <v>16.604178872150246</v>
      </c>
      <c r="AG45" s="598">
        <v>15.472628438258285</v>
      </c>
      <c r="AH45" s="598">
        <v>14.606048461059657</v>
      </c>
      <c r="AI45" s="598">
        <v>13.73946848386103</v>
      </c>
      <c r="AJ45" s="598">
        <v>12.872888506662401</v>
      </c>
      <c r="AK45" s="598">
        <v>12.006308529463777</v>
      </c>
      <c r="AL45" s="598">
        <v>11.139728552265147</v>
      </c>
      <c r="AM45" s="598">
        <v>10.27314857506652</v>
      </c>
      <c r="AN45" s="598">
        <v>9.4065685978678903</v>
      </c>
      <c r="AO45" s="598">
        <v>8.5399886206692628</v>
      </c>
      <c r="AP45" s="598">
        <v>7.6734086434706397</v>
      </c>
      <c r="AQ45" s="598">
        <v>6.8068286662720121</v>
      </c>
      <c r="AR45" s="598">
        <v>5.9402486890733854</v>
      </c>
      <c r="AS45" s="598">
        <v>5.0736687118747579</v>
      </c>
      <c r="AT45" s="598">
        <v>4.2070887346761312</v>
      </c>
      <c r="AU45" s="598">
        <v>3.3405087574775041</v>
      </c>
      <c r="AV45" s="598">
        <v>2.473928780278877</v>
      </c>
      <c r="AW45" s="598">
        <v>2.473928780278877</v>
      </c>
      <c r="AX45" s="598">
        <v>2.473928780278877</v>
      </c>
      <c r="AY45" s="598">
        <v>2.473928780278877</v>
      </c>
      <c r="AZ45" s="598">
        <v>2.473928780278877</v>
      </c>
      <c r="BA45" s="598">
        <v>2.473928780278877</v>
      </c>
      <c r="BB45" s="598">
        <v>2.473928780278877</v>
      </c>
      <c r="BC45" s="598">
        <v>2.473928780278877</v>
      </c>
      <c r="BD45" s="598">
        <v>2.473928780278877</v>
      </c>
      <c r="BE45" s="598">
        <v>2.473928780278877</v>
      </c>
      <c r="BF45" s="598">
        <v>2.473928780278877</v>
      </c>
      <c r="BG45" s="598">
        <v>2.473928780278877</v>
      </c>
      <c r="BH45" s="598">
        <v>2.473928780278877</v>
      </c>
      <c r="BI45" s="598">
        <v>2.473928780278877</v>
      </c>
      <c r="BJ45" s="598">
        <v>2.473928780278877</v>
      </c>
      <c r="BK45" s="598">
        <v>2.473928780278877</v>
      </c>
      <c r="BL45" s="598">
        <v>2.473928780278877</v>
      </c>
      <c r="BM45" s="598">
        <v>2.473928780278877</v>
      </c>
      <c r="BN45" s="598">
        <v>2.473928780278877</v>
      </c>
      <c r="BO45" s="598">
        <v>2.473928780278877</v>
      </c>
      <c r="BP45" s="598">
        <v>2.473928780278877</v>
      </c>
      <c r="BQ45" s="598">
        <v>2.473928780278877</v>
      </c>
      <c r="BR45" s="598">
        <v>2.473928780278877</v>
      </c>
      <c r="BS45" s="598">
        <v>2.473928780278877</v>
      </c>
      <c r="BT45" s="598">
        <v>2.473928780278877</v>
      </c>
      <c r="BU45" s="598">
        <v>2.473928780278877</v>
      </c>
      <c r="BV45" s="598">
        <v>2.473928780278877</v>
      </c>
      <c r="BW45" s="598">
        <v>2.473928780278877</v>
      </c>
      <c r="BX45" s="598">
        <v>2.473928780278877</v>
      </c>
      <c r="BY45" s="598">
        <v>2.473928780278877</v>
      </c>
      <c r="BZ45" s="598">
        <v>2.473928780278877</v>
      </c>
      <c r="CA45" s="598">
        <v>2.473928780278877</v>
      </c>
      <c r="CB45" s="598">
        <v>2.473928780278877</v>
      </c>
      <c r="CC45" s="598">
        <v>2.473928780278877</v>
      </c>
      <c r="CD45" s="598">
        <v>2.473928780278877</v>
      </c>
      <c r="CE45" s="599">
        <v>2.473928780278877</v>
      </c>
      <c r="CF45" s="599">
        <v>2.473928780278877</v>
      </c>
      <c r="CG45" s="599">
        <v>2.473928780278877</v>
      </c>
      <c r="CH45" s="599">
        <v>2.473928780278877</v>
      </c>
      <c r="CI45" s="599">
        <v>2.473928780278877</v>
      </c>
      <c r="CJ45" s="599">
        <v>2.473928780278877</v>
      </c>
      <c r="CK45" s="599">
        <v>2.473928780278877</v>
      </c>
      <c r="CL45" s="599">
        <v>2.473928780278877</v>
      </c>
      <c r="CM45" s="599">
        <v>2.473928780278877</v>
      </c>
      <c r="CN45" s="599">
        <v>2.473928780278877</v>
      </c>
      <c r="CO45" s="599">
        <v>2.473928780278877</v>
      </c>
      <c r="CP45" s="599">
        <v>2.473928780278877</v>
      </c>
      <c r="CQ45" s="599">
        <v>2.473928780278877</v>
      </c>
      <c r="CR45" s="599">
        <v>2.473928780278877</v>
      </c>
      <c r="CS45" s="599">
        <v>2.473928780278877</v>
      </c>
      <c r="CT45" s="599">
        <v>2.473928780278877</v>
      </c>
      <c r="CU45" s="599">
        <v>2.473928780278877</v>
      </c>
      <c r="CV45" s="599">
        <v>2.473928780278877</v>
      </c>
      <c r="CW45" s="599">
        <v>2.473928780278877</v>
      </c>
      <c r="CX45" s="599">
        <v>2.473928780278877</v>
      </c>
      <c r="CY45" s="600">
        <v>2.473928780278877</v>
      </c>
      <c r="CZ45" s="601">
        <v>0</v>
      </c>
      <c r="DA45" s="602">
        <v>0</v>
      </c>
      <c r="DB45" s="602">
        <v>0</v>
      </c>
      <c r="DC45" s="602">
        <v>0</v>
      </c>
      <c r="DD45" s="602">
        <v>0</v>
      </c>
      <c r="DE45" s="602">
        <v>0</v>
      </c>
      <c r="DF45" s="602">
        <v>0</v>
      </c>
      <c r="DG45" s="602">
        <v>0</v>
      </c>
      <c r="DH45" s="602">
        <v>0</v>
      </c>
      <c r="DI45" s="602">
        <v>0</v>
      </c>
      <c r="DJ45" s="602">
        <v>0</v>
      </c>
      <c r="DK45" s="602">
        <v>0</v>
      </c>
      <c r="DL45" s="602">
        <v>0</v>
      </c>
      <c r="DM45" s="602">
        <v>0</v>
      </c>
      <c r="DN45" s="602">
        <v>0</v>
      </c>
      <c r="DO45" s="602">
        <v>0</v>
      </c>
      <c r="DP45" s="602">
        <v>0</v>
      </c>
      <c r="DQ45" s="602">
        <v>0</v>
      </c>
      <c r="DR45" s="602">
        <v>0</v>
      </c>
      <c r="DS45" s="602">
        <v>0</v>
      </c>
      <c r="DT45" s="602">
        <v>0</v>
      </c>
      <c r="DU45" s="602">
        <v>0</v>
      </c>
      <c r="DV45" s="602">
        <v>0</v>
      </c>
      <c r="DW45" s="603">
        <v>0</v>
      </c>
    </row>
    <row r="46" spans="2:127" x14ac:dyDescent="0.2">
      <c r="B46" s="633"/>
      <c r="C46" s="626"/>
      <c r="D46" s="627"/>
      <c r="E46" s="627"/>
      <c r="F46" s="627"/>
      <c r="G46" s="627"/>
      <c r="H46" s="627"/>
      <c r="I46" s="628"/>
      <c r="J46" s="628"/>
      <c r="K46" s="628"/>
      <c r="L46" s="628"/>
      <c r="M46" s="628"/>
      <c r="N46" s="628"/>
      <c r="O46" s="628"/>
      <c r="P46" s="628"/>
      <c r="Q46" s="628"/>
      <c r="R46" s="629"/>
      <c r="S46" s="628"/>
      <c r="T46" s="628"/>
      <c r="U46" s="634" t="s">
        <v>501</v>
      </c>
      <c r="V46" s="617" t="s">
        <v>124</v>
      </c>
      <c r="W46" s="630" t="s">
        <v>492</v>
      </c>
      <c r="X46" s="598">
        <v>0</v>
      </c>
      <c r="Y46" s="598">
        <v>0</v>
      </c>
      <c r="Z46" s="598">
        <v>0</v>
      </c>
      <c r="AA46" s="598">
        <v>0</v>
      </c>
      <c r="AB46" s="598">
        <v>0</v>
      </c>
      <c r="AC46" s="598">
        <v>0</v>
      </c>
      <c r="AD46" s="598">
        <v>0</v>
      </c>
      <c r="AE46" s="598">
        <v>0</v>
      </c>
      <c r="AF46" s="598">
        <v>0</v>
      </c>
      <c r="AG46" s="598">
        <v>0</v>
      </c>
      <c r="AH46" s="598">
        <v>0</v>
      </c>
      <c r="AI46" s="598">
        <v>0</v>
      </c>
      <c r="AJ46" s="598">
        <v>0</v>
      </c>
      <c r="AK46" s="598">
        <v>0</v>
      </c>
      <c r="AL46" s="598">
        <v>0</v>
      </c>
      <c r="AM46" s="598">
        <v>0</v>
      </c>
      <c r="AN46" s="598">
        <v>0</v>
      </c>
      <c r="AO46" s="598">
        <v>0</v>
      </c>
      <c r="AP46" s="598">
        <v>0</v>
      </c>
      <c r="AQ46" s="598">
        <v>0</v>
      </c>
      <c r="AR46" s="598">
        <v>0</v>
      </c>
      <c r="AS46" s="598">
        <v>0</v>
      </c>
      <c r="AT46" s="598">
        <v>0</v>
      </c>
      <c r="AU46" s="598">
        <v>0</v>
      </c>
      <c r="AV46" s="598">
        <v>0</v>
      </c>
      <c r="AW46" s="598">
        <v>0</v>
      </c>
      <c r="AX46" s="598">
        <v>0</v>
      </c>
      <c r="AY46" s="598">
        <v>0</v>
      </c>
      <c r="AZ46" s="598">
        <v>0</v>
      </c>
      <c r="BA46" s="598">
        <v>0</v>
      </c>
      <c r="BB46" s="598">
        <v>0</v>
      </c>
      <c r="BC46" s="598">
        <v>0</v>
      </c>
      <c r="BD46" s="598">
        <v>0</v>
      </c>
      <c r="BE46" s="598">
        <v>0</v>
      </c>
      <c r="BF46" s="598">
        <v>0</v>
      </c>
      <c r="BG46" s="598">
        <v>0</v>
      </c>
      <c r="BH46" s="598">
        <v>0</v>
      </c>
      <c r="BI46" s="598">
        <v>0</v>
      </c>
      <c r="BJ46" s="598">
        <v>0</v>
      </c>
      <c r="BK46" s="598">
        <v>0</v>
      </c>
      <c r="BL46" s="598">
        <v>0</v>
      </c>
      <c r="BM46" s="598">
        <v>0</v>
      </c>
      <c r="BN46" s="598">
        <v>0</v>
      </c>
      <c r="BO46" s="598">
        <v>0</v>
      </c>
      <c r="BP46" s="598">
        <v>0</v>
      </c>
      <c r="BQ46" s="598">
        <v>0</v>
      </c>
      <c r="BR46" s="598">
        <v>0</v>
      </c>
      <c r="BS46" s="598">
        <v>0</v>
      </c>
      <c r="BT46" s="598">
        <v>0</v>
      </c>
      <c r="BU46" s="598">
        <v>0</v>
      </c>
      <c r="BV46" s="598">
        <v>0</v>
      </c>
      <c r="BW46" s="598">
        <v>0</v>
      </c>
      <c r="BX46" s="598">
        <v>0</v>
      </c>
      <c r="BY46" s="598">
        <v>0</v>
      </c>
      <c r="BZ46" s="598">
        <v>0</v>
      </c>
      <c r="CA46" s="598">
        <v>0</v>
      </c>
      <c r="CB46" s="598">
        <v>0</v>
      </c>
      <c r="CC46" s="598">
        <v>0</v>
      </c>
      <c r="CD46" s="598">
        <v>0</v>
      </c>
      <c r="CE46" s="598">
        <v>0</v>
      </c>
      <c r="CF46" s="598">
        <v>0</v>
      </c>
      <c r="CG46" s="598">
        <v>0</v>
      </c>
      <c r="CH46" s="598">
        <v>0</v>
      </c>
      <c r="CI46" s="598">
        <v>0</v>
      </c>
      <c r="CJ46" s="598">
        <v>0</v>
      </c>
      <c r="CK46" s="598">
        <v>0</v>
      </c>
      <c r="CL46" s="598">
        <v>0</v>
      </c>
      <c r="CM46" s="598">
        <v>0</v>
      </c>
      <c r="CN46" s="598">
        <v>0</v>
      </c>
      <c r="CO46" s="598">
        <v>0</v>
      </c>
      <c r="CP46" s="598">
        <v>0</v>
      </c>
      <c r="CQ46" s="598">
        <v>0</v>
      </c>
      <c r="CR46" s="598">
        <v>0</v>
      </c>
      <c r="CS46" s="598">
        <v>0</v>
      </c>
      <c r="CT46" s="598">
        <v>0</v>
      </c>
      <c r="CU46" s="598">
        <v>0</v>
      </c>
      <c r="CV46" s="598">
        <v>0</v>
      </c>
      <c r="CW46" s="598">
        <v>0</v>
      </c>
      <c r="CX46" s="598">
        <v>0</v>
      </c>
      <c r="CY46" s="598">
        <v>0</v>
      </c>
      <c r="CZ46" s="601">
        <v>0</v>
      </c>
      <c r="DA46" s="602">
        <v>0</v>
      </c>
      <c r="DB46" s="602">
        <v>0</v>
      </c>
      <c r="DC46" s="602">
        <v>0</v>
      </c>
      <c r="DD46" s="602">
        <v>0</v>
      </c>
      <c r="DE46" s="602">
        <v>0</v>
      </c>
      <c r="DF46" s="602">
        <v>0</v>
      </c>
      <c r="DG46" s="602">
        <v>0</v>
      </c>
      <c r="DH46" s="602">
        <v>0</v>
      </c>
      <c r="DI46" s="602">
        <v>0</v>
      </c>
      <c r="DJ46" s="602">
        <v>0</v>
      </c>
      <c r="DK46" s="602">
        <v>0</v>
      </c>
      <c r="DL46" s="602">
        <v>0</v>
      </c>
      <c r="DM46" s="602">
        <v>0</v>
      </c>
      <c r="DN46" s="602">
        <v>0</v>
      </c>
      <c r="DO46" s="602">
        <v>0</v>
      </c>
      <c r="DP46" s="602">
        <v>0</v>
      </c>
      <c r="DQ46" s="602">
        <v>0</v>
      </c>
      <c r="DR46" s="602">
        <v>0</v>
      </c>
      <c r="DS46" s="602">
        <v>0</v>
      </c>
      <c r="DT46" s="602">
        <v>0</v>
      </c>
      <c r="DU46" s="602">
        <v>0</v>
      </c>
      <c r="DV46" s="602">
        <v>0</v>
      </c>
      <c r="DW46" s="603">
        <v>0</v>
      </c>
    </row>
    <row r="47" spans="2:127" ht="15.75" thickBot="1" x14ac:dyDescent="0.25">
      <c r="B47" s="635"/>
      <c r="C47" s="636"/>
      <c r="D47" s="637"/>
      <c r="E47" s="637"/>
      <c r="F47" s="637"/>
      <c r="G47" s="637"/>
      <c r="H47" s="637"/>
      <c r="I47" s="638"/>
      <c r="J47" s="638"/>
      <c r="K47" s="638"/>
      <c r="L47" s="638"/>
      <c r="M47" s="638"/>
      <c r="N47" s="638"/>
      <c r="O47" s="638"/>
      <c r="P47" s="638"/>
      <c r="Q47" s="638"/>
      <c r="R47" s="639"/>
      <c r="S47" s="638"/>
      <c r="T47" s="638"/>
      <c r="U47" s="640" t="s">
        <v>127</v>
      </c>
      <c r="V47" s="641" t="s">
        <v>502</v>
      </c>
      <c r="W47" s="642" t="s">
        <v>492</v>
      </c>
      <c r="X47" s="643">
        <f>SUM(X36:X46)</f>
        <v>3365.9614800000004</v>
      </c>
      <c r="Y47" s="643">
        <f t="shared" ref="Y47:CJ47" si="21">SUM(Y36:Y46)</f>
        <v>3846.8131199999998</v>
      </c>
      <c r="Z47" s="643">
        <f t="shared" si="21"/>
        <v>4808.5164000000004</v>
      </c>
      <c r="AA47" s="643">
        <f t="shared" si="21"/>
        <v>19234.065600000002</v>
      </c>
      <c r="AB47" s="643">
        <f t="shared" si="21"/>
        <v>16829.807400000002</v>
      </c>
      <c r="AC47" s="643">
        <f t="shared" si="21"/>
        <v>113.53918033882744</v>
      </c>
      <c r="AD47" s="643">
        <f t="shared" si="21"/>
        <v>112.12549846389818</v>
      </c>
      <c r="AE47" s="643">
        <f t="shared" si="21"/>
        <v>111.24439825109921</v>
      </c>
      <c r="AF47" s="643">
        <f t="shared" si="21"/>
        <v>110.94417887215025</v>
      </c>
      <c r="AG47" s="643">
        <f t="shared" si="21"/>
        <v>109.81262843825829</v>
      </c>
      <c r="AH47" s="643">
        <f t="shared" si="21"/>
        <v>108.94604846105966</v>
      </c>
      <c r="AI47" s="643">
        <f t="shared" si="21"/>
        <v>108.07946848386104</v>
      </c>
      <c r="AJ47" s="643">
        <f t="shared" si="21"/>
        <v>107.21288850666241</v>
      </c>
      <c r="AK47" s="643">
        <f t="shared" si="21"/>
        <v>106.34630852946378</v>
      </c>
      <c r="AL47" s="643">
        <f t="shared" si="21"/>
        <v>105.47972855226516</v>
      </c>
      <c r="AM47" s="643">
        <f t="shared" si="21"/>
        <v>104.61314857506652</v>
      </c>
      <c r="AN47" s="643">
        <f t="shared" si="21"/>
        <v>103.74656859786789</v>
      </c>
      <c r="AO47" s="643">
        <f t="shared" si="21"/>
        <v>102.87998862066927</v>
      </c>
      <c r="AP47" s="643">
        <f t="shared" si="21"/>
        <v>102.01340864347064</v>
      </c>
      <c r="AQ47" s="643">
        <f t="shared" si="21"/>
        <v>101.14682866627201</v>
      </c>
      <c r="AR47" s="643">
        <f t="shared" si="21"/>
        <v>218.68337260499982</v>
      </c>
      <c r="AS47" s="643">
        <f t="shared" si="21"/>
        <v>234.7315246157907</v>
      </c>
      <c r="AT47" s="643">
        <f t="shared" si="21"/>
        <v>267.69440861457099</v>
      </c>
      <c r="AU47" s="643">
        <f t="shared" si="21"/>
        <v>774.26978827705716</v>
      </c>
      <c r="AV47" s="643">
        <f t="shared" si="21"/>
        <v>688.82954835991109</v>
      </c>
      <c r="AW47" s="643">
        <f t="shared" si="21"/>
        <v>96.813928780278886</v>
      </c>
      <c r="AX47" s="643">
        <f t="shared" si="21"/>
        <v>96.813928780278886</v>
      </c>
      <c r="AY47" s="643">
        <f t="shared" si="21"/>
        <v>96.813928780278886</v>
      </c>
      <c r="AZ47" s="643">
        <f t="shared" si="21"/>
        <v>96.813928780278886</v>
      </c>
      <c r="BA47" s="643">
        <f t="shared" si="21"/>
        <v>96.813928780278886</v>
      </c>
      <c r="BB47" s="643">
        <f t="shared" si="21"/>
        <v>96.813928780278886</v>
      </c>
      <c r="BC47" s="643">
        <f t="shared" si="21"/>
        <v>96.813928780278886</v>
      </c>
      <c r="BD47" s="643">
        <f t="shared" si="21"/>
        <v>96.813928780278886</v>
      </c>
      <c r="BE47" s="643">
        <f t="shared" si="21"/>
        <v>96.813928780278886</v>
      </c>
      <c r="BF47" s="643">
        <f t="shared" si="21"/>
        <v>96.813928780278886</v>
      </c>
      <c r="BG47" s="643">
        <f t="shared" si="21"/>
        <v>96.813928780278886</v>
      </c>
      <c r="BH47" s="643">
        <f t="shared" si="21"/>
        <v>96.813928780278886</v>
      </c>
      <c r="BI47" s="643">
        <f t="shared" si="21"/>
        <v>96.813928780278886</v>
      </c>
      <c r="BJ47" s="643">
        <f t="shared" si="21"/>
        <v>96.813928780278886</v>
      </c>
      <c r="BK47" s="643">
        <f t="shared" si="21"/>
        <v>96.813928780278886</v>
      </c>
      <c r="BL47" s="643">
        <f t="shared" si="21"/>
        <v>215.21705269620531</v>
      </c>
      <c r="BM47" s="643">
        <f t="shared" si="21"/>
        <v>232.13178468419483</v>
      </c>
      <c r="BN47" s="643">
        <f t="shared" si="21"/>
        <v>265.96124866017374</v>
      </c>
      <c r="BO47" s="643">
        <f t="shared" si="21"/>
        <v>773.40320829985853</v>
      </c>
      <c r="BP47" s="643">
        <f t="shared" si="21"/>
        <v>688.82954835991109</v>
      </c>
      <c r="BQ47" s="643">
        <f t="shared" si="21"/>
        <v>96.813928780278886</v>
      </c>
      <c r="BR47" s="643">
        <f t="shared" si="21"/>
        <v>96.813928780278886</v>
      </c>
      <c r="BS47" s="643">
        <f t="shared" si="21"/>
        <v>96.813928780278886</v>
      </c>
      <c r="BT47" s="643">
        <f t="shared" si="21"/>
        <v>96.813928780278886</v>
      </c>
      <c r="BU47" s="643">
        <f t="shared" si="21"/>
        <v>96.813928780278886</v>
      </c>
      <c r="BV47" s="643">
        <f t="shared" si="21"/>
        <v>96.813928780278886</v>
      </c>
      <c r="BW47" s="643">
        <f t="shared" si="21"/>
        <v>96.813928780278886</v>
      </c>
      <c r="BX47" s="643">
        <f t="shared" si="21"/>
        <v>96.813928780278886</v>
      </c>
      <c r="BY47" s="643">
        <f t="shared" si="21"/>
        <v>96.813928780278886</v>
      </c>
      <c r="BZ47" s="643">
        <f t="shared" si="21"/>
        <v>96.813928780278886</v>
      </c>
      <c r="CA47" s="643">
        <f t="shared" si="21"/>
        <v>96.813928780278886</v>
      </c>
      <c r="CB47" s="643">
        <f t="shared" si="21"/>
        <v>96.813928780278886</v>
      </c>
      <c r="CC47" s="643">
        <f t="shared" si="21"/>
        <v>96.813928780278886</v>
      </c>
      <c r="CD47" s="643">
        <f t="shared" si="21"/>
        <v>96.813928780278886</v>
      </c>
      <c r="CE47" s="643">
        <f t="shared" si="21"/>
        <v>96.813928780278886</v>
      </c>
      <c r="CF47" s="643">
        <f t="shared" si="21"/>
        <v>371.23966352317882</v>
      </c>
      <c r="CG47" s="643">
        <f t="shared" si="21"/>
        <v>410.44333991502174</v>
      </c>
      <c r="CH47" s="643">
        <f t="shared" si="21"/>
        <v>488.85069269870746</v>
      </c>
      <c r="CI47" s="643">
        <f t="shared" si="21"/>
        <v>1664.9609844539932</v>
      </c>
      <c r="CJ47" s="643">
        <f t="shared" si="21"/>
        <v>1468.9426024947791</v>
      </c>
      <c r="CK47" s="643">
        <f t="shared" ref="CK47:DW47" si="22">SUM(CK36:CK46)</f>
        <v>96.813928780278886</v>
      </c>
      <c r="CL47" s="643">
        <f t="shared" si="22"/>
        <v>96.813928780278886</v>
      </c>
      <c r="CM47" s="643">
        <f t="shared" si="22"/>
        <v>96.813928780278886</v>
      </c>
      <c r="CN47" s="643">
        <f t="shared" si="22"/>
        <v>96.813928780278886</v>
      </c>
      <c r="CO47" s="643">
        <f t="shared" si="22"/>
        <v>96.813928780278886</v>
      </c>
      <c r="CP47" s="643">
        <f t="shared" si="22"/>
        <v>96.813928780278886</v>
      </c>
      <c r="CQ47" s="643">
        <f t="shared" si="22"/>
        <v>96.813928780278886</v>
      </c>
      <c r="CR47" s="643">
        <f t="shared" si="22"/>
        <v>96.813928780278886</v>
      </c>
      <c r="CS47" s="643">
        <f t="shared" si="22"/>
        <v>96.813928780278886</v>
      </c>
      <c r="CT47" s="643">
        <f t="shared" si="22"/>
        <v>96.813928780278886</v>
      </c>
      <c r="CU47" s="643">
        <f t="shared" si="22"/>
        <v>96.813928780278886</v>
      </c>
      <c r="CV47" s="643">
        <f t="shared" si="22"/>
        <v>96.813928780278886</v>
      </c>
      <c r="CW47" s="643">
        <f t="shared" si="22"/>
        <v>96.813928780278886</v>
      </c>
      <c r="CX47" s="643">
        <f t="shared" si="22"/>
        <v>96.813928780278886</v>
      </c>
      <c r="CY47" s="644">
        <f t="shared" si="22"/>
        <v>96.813928780278886</v>
      </c>
      <c r="CZ47" s="645">
        <f t="shared" si="22"/>
        <v>0</v>
      </c>
      <c r="DA47" s="646">
        <f t="shared" si="22"/>
        <v>0</v>
      </c>
      <c r="DB47" s="646">
        <f t="shared" si="22"/>
        <v>0</v>
      </c>
      <c r="DC47" s="646">
        <f t="shared" si="22"/>
        <v>0</v>
      </c>
      <c r="DD47" s="646">
        <f t="shared" si="22"/>
        <v>0</v>
      </c>
      <c r="DE47" s="646">
        <f t="shared" si="22"/>
        <v>0</v>
      </c>
      <c r="DF47" s="646">
        <f t="shared" si="22"/>
        <v>0</v>
      </c>
      <c r="DG47" s="646">
        <f t="shared" si="22"/>
        <v>0</v>
      </c>
      <c r="DH47" s="646">
        <f t="shared" si="22"/>
        <v>0</v>
      </c>
      <c r="DI47" s="646">
        <f t="shared" si="22"/>
        <v>0</v>
      </c>
      <c r="DJ47" s="646">
        <f t="shared" si="22"/>
        <v>0</v>
      </c>
      <c r="DK47" s="646">
        <f t="shared" si="22"/>
        <v>0</v>
      </c>
      <c r="DL47" s="646">
        <f t="shared" si="22"/>
        <v>0</v>
      </c>
      <c r="DM47" s="646">
        <f t="shared" si="22"/>
        <v>0</v>
      </c>
      <c r="DN47" s="646">
        <f t="shared" si="22"/>
        <v>0</v>
      </c>
      <c r="DO47" s="646">
        <f t="shared" si="22"/>
        <v>0</v>
      </c>
      <c r="DP47" s="646">
        <f t="shared" si="22"/>
        <v>0</v>
      </c>
      <c r="DQ47" s="646">
        <f t="shared" si="22"/>
        <v>0</v>
      </c>
      <c r="DR47" s="646">
        <f t="shared" si="22"/>
        <v>0</v>
      </c>
      <c r="DS47" s="646">
        <f t="shared" si="22"/>
        <v>0</v>
      </c>
      <c r="DT47" s="646">
        <f t="shared" si="22"/>
        <v>0</v>
      </c>
      <c r="DU47" s="646">
        <f t="shared" si="22"/>
        <v>0</v>
      </c>
      <c r="DV47" s="646">
        <f t="shared" si="22"/>
        <v>0</v>
      </c>
      <c r="DW47" s="647">
        <f t="shared" si="22"/>
        <v>0</v>
      </c>
    </row>
    <row r="48" spans="2:127" ht="25.5" x14ac:dyDescent="0.2">
      <c r="B48" s="584" t="s">
        <v>487</v>
      </c>
      <c r="C48" s="585" t="s">
        <v>804</v>
      </c>
      <c r="D48" s="586" t="s">
        <v>805</v>
      </c>
      <c r="E48" s="587" t="s">
        <v>550</v>
      </c>
      <c r="F48" s="588" t="s">
        <v>756</v>
      </c>
      <c r="G48" s="589" t="s">
        <v>59</v>
      </c>
      <c r="H48" s="590" t="s">
        <v>489</v>
      </c>
      <c r="I48" s="591">
        <f>MAX(X48:AV48)</f>
        <v>25</v>
      </c>
      <c r="J48" s="591">
        <f>SUMPRODUCT($X$2:$CY$2,$X48:$CY48)*365</f>
        <v>217694.5626205428</v>
      </c>
      <c r="K48" s="591">
        <f>SUMPRODUCT($X$2:$CY$2,$X49:$CY49)+SUMPRODUCT($X$2:$CY$2,$X50:$CY50)+SUMPRODUCT($X$2:$CY$2,$X51:$CY51)</f>
        <v>59370.034944651081</v>
      </c>
      <c r="L48" s="591">
        <f>SUMPRODUCT($X$2:$CY$2,$X52:$CY52) +SUMPRODUCT($X$2:$CY$2,$X53:$CY53)</f>
        <v>7732.0337255142877</v>
      </c>
      <c r="M48" s="591">
        <f>SUMPRODUCT($X$2:$CY$2,$X54:$CY54)</f>
        <v>0</v>
      </c>
      <c r="N48" s="591">
        <f>SUMPRODUCT($X$2:$CY$2,$X57:$CY57) +SUMPRODUCT($X$2:$CY$2,$X58:$CY58)</f>
        <v>793.60828875902291</v>
      </c>
      <c r="O48" s="591">
        <f>SUMPRODUCT($X$2:$CY$2,$X55:$CY55) +SUMPRODUCT($X$2:$CY$2,$X56:$CY56) +SUMPRODUCT($X$2:$CY$2,$X59:$CY59)</f>
        <v>100.24303034410251</v>
      </c>
      <c r="P48" s="591">
        <f>SUM(K48:O48)</f>
        <v>67995.919989268499</v>
      </c>
      <c r="Q48" s="591">
        <f>(SUM(K48:M48)*100000)/(J48*1000)</f>
        <v>30.823952542686648</v>
      </c>
      <c r="R48" s="592">
        <f>(P48*100000)/(J48*1000)</f>
        <v>31.234551369016167</v>
      </c>
      <c r="S48" s="593">
        <v>3</v>
      </c>
      <c r="T48" s="594">
        <v>3</v>
      </c>
      <c r="U48" s="595" t="s">
        <v>490</v>
      </c>
      <c r="V48" s="596" t="s">
        <v>124</v>
      </c>
      <c r="W48" s="597" t="s">
        <v>75</v>
      </c>
      <c r="X48" s="598">
        <v>0</v>
      </c>
      <c r="Y48" s="598">
        <v>0</v>
      </c>
      <c r="Z48" s="598">
        <v>0</v>
      </c>
      <c r="AA48" s="598">
        <v>0</v>
      </c>
      <c r="AB48" s="598">
        <v>0</v>
      </c>
      <c r="AC48" s="598">
        <v>25</v>
      </c>
      <c r="AD48" s="598">
        <v>25</v>
      </c>
      <c r="AE48" s="598">
        <v>25</v>
      </c>
      <c r="AF48" s="598">
        <v>25</v>
      </c>
      <c r="AG48" s="598">
        <v>25</v>
      </c>
      <c r="AH48" s="598">
        <v>25</v>
      </c>
      <c r="AI48" s="598">
        <v>25</v>
      </c>
      <c r="AJ48" s="598">
        <v>25</v>
      </c>
      <c r="AK48" s="598">
        <v>25</v>
      </c>
      <c r="AL48" s="598">
        <v>25</v>
      </c>
      <c r="AM48" s="598">
        <v>25</v>
      </c>
      <c r="AN48" s="598">
        <v>25</v>
      </c>
      <c r="AO48" s="598">
        <v>25</v>
      </c>
      <c r="AP48" s="598">
        <v>25</v>
      </c>
      <c r="AQ48" s="598">
        <v>25</v>
      </c>
      <c r="AR48" s="598">
        <v>25</v>
      </c>
      <c r="AS48" s="598">
        <v>25</v>
      </c>
      <c r="AT48" s="598">
        <v>25</v>
      </c>
      <c r="AU48" s="598">
        <v>25</v>
      </c>
      <c r="AV48" s="598">
        <v>25</v>
      </c>
      <c r="AW48" s="598">
        <v>25</v>
      </c>
      <c r="AX48" s="598">
        <v>25</v>
      </c>
      <c r="AY48" s="598">
        <v>25</v>
      </c>
      <c r="AZ48" s="598">
        <v>25</v>
      </c>
      <c r="BA48" s="598">
        <v>25</v>
      </c>
      <c r="BB48" s="598">
        <v>25</v>
      </c>
      <c r="BC48" s="598">
        <v>25</v>
      </c>
      <c r="BD48" s="598">
        <v>25</v>
      </c>
      <c r="BE48" s="598">
        <v>25</v>
      </c>
      <c r="BF48" s="598">
        <v>25</v>
      </c>
      <c r="BG48" s="598">
        <v>25</v>
      </c>
      <c r="BH48" s="598">
        <v>25</v>
      </c>
      <c r="BI48" s="598">
        <v>25</v>
      </c>
      <c r="BJ48" s="598">
        <v>25</v>
      </c>
      <c r="BK48" s="598">
        <v>25</v>
      </c>
      <c r="BL48" s="598">
        <v>25</v>
      </c>
      <c r="BM48" s="598">
        <v>25</v>
      </c>
      <c r="BN48" s="598">
        <v>25</v>
      </c>
      <c r="BO48" s="598">
        <v>25</v>
      </c>
      <c r="BP48" s="598">
        <v>25</v>
      </c>
      <c r="BQ48" s="598">
        <v>25</v>
      </c>
      <c r="BR48" s="598">
        <v>25</v>
      </c>
      <c r="BS48" s="598">
        <v>25</v>
      </c>
      <c r="BT48" s="598">
        <v>25</v>
      </c>
      <c r="BU48" s="598">
        <v>25</v>
      </c>
      <c r="BV48" s="598">
        <v>25</v>
      </c>
      <c r="BW48" s="598">
        <v>25</v>
      </c>
      <c r="BX48" s="598">
        <v>25</v>
      </c>
      <c r="BY48" s="598">
        <v>25</v>
      </c>
      <c r="BZ48" s="598">
        <v>25</v>
      </c>
      <c r="CA48" s="598">
        <v>25</v>
      </c>
      <c r="CB48" s="598">
        <v>25</v>
      </c>
      <c r="CC48" s="598">
        <v>25</v>
      </c>
      <c r="CD48" s="598">
        <v>25</v>
      </c>
      <c r="CE48" s="599">
        <v>25</v>
      </c>
      <c r="CF48" s="599">
        <v>25</v>
      </c>
      <c r="CG48" s="599">
        <v>25</v>
      </c>
      <c r="CH48" s="599">
        <v>25</v>
      </c>
      <c r="CI48" s="599">
        <v>25</v>
      </c>
      <c r="CJ48" s="599">
        <v>25</v>
      </c>
      <c r="CK48" s="599">
        <v>25</v>
      </c>
      <c r="CL48" s="599">
        <v>25</v>
      </c>
      <c r="CM48" s="599">
        <v>25</v>
      </c>
      <c r="CN48" s="599">
        <v>25</v>
      </c>
      <c r="CO48" s="599">
        <v>25</v>
      </c>
      <c r="CP48" s="599">
        <v>25</v>
      </c>
      <c r="CQ48" s="599">
        <v>25</v>
      </c>
      <c r="CR48" s="599">
        <v>25</v>
      </c>
      <c r="CS48" s="599">
        <v>25</v>
      </c>
      <c r="CT48" s="599">
        <v>25</v>
      </c>
      <c r="CU48" s="599">
        <v>25</v>
      </c>
      <c r="CV48" s="599">
        <v>25</v>
      </c>
      <c r="CW48" s="599">
        <v>25</v>
      </c>
      <c r="CX48" s="599">
        <v>25</v>
      </c>
      <c r="CY48" s="600">
        <v>25</v>
      </c>
      <c r="CZ48" s="601">
        <v>0</v>
      </c>
      <c r="DA48" s="602">
        <v>0</v>
      </c>
      <c r="DB48" s="602">
        <v>0</v>
      </c>
      <c r="DC48" s="602">
        <v>0</v>
      </c>
      <c r="DD48" s="602">
        <v>0</v>
      </c>
      <c r="DE48" s="602">
        <v>0</v>
      </c>
      <c r="DF48" s="602">
        <v>0</v>
      </c>
      <c r="DG48" s="602">
        <v>0</v>
      </c>
      <c r="DH48" s="602">
        <v>0</v>
      </c>
      <c r="DI48" s="602">
        <v>0</v>
      </c>
      <c r="DJ48" s="602">
        <v>0</v>
      </c>
      <c r="DK48" s="602">
        <v>0</v>
      </c>
      <c r="DL48" s="602">
        <v>0</v>
      </c>
      <c r="DM48" s="602">
        <v>0</v>
      </c>
      <c r="DN48" s="602">
        <v>0</v>
      </c>
      <c r="DO48" s="602">
        <v>0</v>
      </c>
      <c r="DP48" s="602">
        <v>0</v>
      </c>
      <c r="DQ48" s="602">
        <v>0</v>
      </c>
      <c r="DR48" s="602">
        <v>0</v>
      </c>
      <c r="DS48" s="602">
        <v>0</v>
      </c>
      <c r="DT48" s="602">
        <v>0</v>
      </c>
      <c r="DU48" s="602">
        <v>0</v>
      </c>
      <c r="DV48" s="602">
        <v>0</v>
      </c>
      <c r="DW48" s="603">
        <v>0</v>
      </c>
    </row>
    <row r="49" spans="2:127" x14ac:dyDescent="0.2">
      <c r="B49" s="604"/>
      <c r="C49" s="605"/>
      <c r="D49" s="606"/>
      <c r="E49" s="607"/>
      <c r="F49" s="607"/>
      <c r="G49" s="606"/>
      <c r="H49" s="607"/>
      <c r="I49" s="608"/>
      <c r="J49" s="608"/>
      <c r="K49" s="608"/>
      <c r="L49" s="608"/>
      <c r="M49" s="608"/>
      <c r="N49" s="608"/>
      <c r="O49" s="608"/>
      <c r="P49" s="608"/>
      <c r="Q49" s="608"/>
      <c r="R49" s="609"/>
      <c r="S49" s="608"/>
      <c r="T49" s="608"/>
      <c r="U49" s="610" t="s">
        <v>491</v>
      </c>
      <c r="V49" s="596" t="s">
        <v>124</v>
      </c>
      <c r="W49" s="597" t="s">
        <v>492</v>
      </c>
      <c r="X49" s="598">
        <v>4334.3999999999996</v>
      </c>
      <c r="Y49" s="598">
        <v>4953.6000000000004</v>
      </c>
      <c r="Z49" s="598">
        <v>6192</v>
      </c>
      <c r="AA49" s="598">
        <v>24768</v>
      </c>
      <c r="AB49" s="598">
        <v>21672</v>
      </c>
      <c r="AC49" s="598">
        <v>0</v>
      </c>
      <c r="AD49" s="598">
        <v>0</v>
      </c>
      <c r="AE49" s="598">
        <v>0</v>
      </c>
      <c r="AF49" s="598">
        <v>0</v>
      </c>
      <c r="AG49" s="598">
        <v>0</v>
      </c>
      <c r="AH49" s="598">
        <v>0</v>
      </c>
      <c r="AI49" s="598">
        <v>0</v>
      </c>
      <c r="AJ49" s="598">
        <v>0</v>
      </c>
      <c r="AK49" s="598">
        <v>0</v>
      </c>
      <c r="AL49" s="598">
        <v>0</v>
      </c>
      <c r="AM49" s="598">
        <v>0</v>
      </c>
      <c r="AN49" s="598">
        <v>0</v>
      </c>
      <c r="AO49" s="598">
        <v>0</v>
      </c>
      <c r="AP49" s="598">
        <v>0</v>
      </c>
      <c r="AQ49" s="598">
        <v>0</v>
      </c>
      <c r="AR49" s="598">
        <v>234.29</v>
      </c>
      <c r="AS49" s="598">
        <v>267.76</v>
      </c>
      <c r="AT49" s="598">
        <v>334.7</v>
      </c>
      <c r="AU49" s="598">
        <v>1338.8</v>
      </c>
      <c r="AV49" s="598">
        <v>1171.45</v>
      </c>
      <c r="AW49" s="598">
        <v>0</v>
      </c>
      <c r="AX49" s="598">
        <v>0</v>
      </c>
      <c r="AY49" s="598">
        <v>0</v>
      </c>
      <c r="AZ49" s="598">
        <v>0</v>
      </c>
      <c r="BA49" s="598">
        <v>0</v>
      </c>
      <c r="BB49" s="598">
        <v>0</v>
      </c>
      <c r="BC49" s="598">
        <v>0</v>
      </c>
      <c r="BD49" s="598">
        <v>0</v>
      </c>
      <c r="BE49" s="598">
        <v>0</v>
      </c>
      <c r="BF49" s="598">
        <v>0</v>
      </c>
      <c r="BG49" s="598">
        <v>0</v>
      </c>
      <c r="BH49" s="598">
        <v>0</v>
      </c>
      <c r="BI49" s="598">
        <v>0</v>
      </c>
      <c r="BJ49" s="598">
        <v>0</v>
      </c>
      <c r="BK49" s="598">
        <v>0</v>
      </c>
      <c r="BL49" s="598">
        <v>234.29</v>
      </c>
      <c r="BM49" s="598">
        <v>267.76</v>
      </c>
      <c r="BN49" s="598">
        <v>334.7</v>
      </c>
      <c r="BO49" s="598">
        <v>1338.8</v>
      </c>
      <c r="BP49" s="598">
        <v>1171.45</v>
      </c>
      <c r="BQ49" s="598">
        <v>0</v>
      </c>
      <c r="BR49" s="598">
        <v>0</v>
      </c>
      <c r="BS49" s="598">
        <v>0</v>
      </c>
      <c r="BT49" s="598">
        <v>0</v>
      </c>
      <c r="BU49" s="598">
        <v>0</v>
      </c>
      <c r="BV49" s="598">
        <v>0</v>
      </c>
      <c r="BW49" s="598">
        <v>0</v>
      </c>
      <c r="BX49" s="598">
        <v>0</v>
      </c>
      <c r="BY49" s="598">
        <v>0</v>
      </c>
      <c r="BZ49" s="598">
        <v>0</v>
      </c>
      <c r="CA49" s="598">
        <v>0</v>
      </c>
      <c r="CB49" s="598">
        <v>0</v>
      </c>
      <c r="CC49" s="598">
        <v>0</v>
      </c>
      <c r="CD49" s="598">
        <v>0</v>
      </c>
      <c r="CE49" s="599">
        <v>0</v>
      </c>
      <c r="CF49" s="599">
        <v>464.8</v>
      </c>
      <c r="CG49" s="599">
        <v>531.20000000000005</v>
      </c>
      <c r="CH49" s="599">
        <v>664</v>
      </c>
      <c r="CI49" s="599">
        <v>2656</v>
      </c>
      <c r="CJ49" s="599">
        <v>2324</v>
      </c>
      <c r="CK49" s="599">
        <v>0</v>
      </c>
      <c r="CL49" s="599">
        <v>0</v>
      </c>
      <c r="CM49" s="599">
        <v>0</v>
      </c>
      <c r="CN49" s="599">
        <v>0</v>
      </c>
      <c r="CO49" s="599">
        <v>0</v>
      </c>
      <c r="CP49" s="599">
        <v>0</v>
      </c>
      <c r="CQ49" s="599">
        <v>0</v>
      </c>
      <c r="CR49" s="599">
        <v>0</v>
      </c>
      <c r="CS49" s="599">
        <v>0</v>
      </c>
      <c r="CT49" s="599">
        <v>0</v>
      </c>
      <c r="CU49" s="599">
        <v>0</v>
      </c>
      <c r="CV49" s="599">
        <v>0</v>
      </c>
      <c r="CW49" s="599">
        <v>0</v>
      </c>
      <c r="CX49" s="599">
        <v>0</v>
      </c>
      <c r="CY49" s="600">
        <v>0</v>
      </c>
      <c r="CZ49" s="601">
        <v>0</v>
      </c>
      <c r="DA49" s="602">
        <v>0</v>
      </c>
      <c r="DB49" s="602">
        <v>0</v>
      </c>
      <c r="DC49" s="602">
        <v>0</v>
      </c>
      <c r="DD49" s="602">
        <v>0</v>
      </c>
      <c r="DE49" s="602">
        <v>0</v>
      </c>
      <c r="DF49" s="602">
        <v>0</v>
      </c>
      <c r="DG49" s="602">
        <v>0</v>
      </c>
      <c r="DH49" s="602">
        <v>0</v>
      </c>
      <c r="DI49" s="602">
        <v>0</v>
      </c>
      <c r="DJ49" s="602">
        <v>0</v>
      </c>
      <c r="DK49" s="602">
        <v>0</v>
      </c>
      <c r="DL49" s="602">
        <v>0</v>
      </c>
      <c r="DM49" s="602">
        <v>0</v>
      </c>
      <c r="DN49" s="602">
        <v>0</v>
      </c>
      <c r="DO49" s="602">
        <v>0</v>
      </c>
      <c r="DP49" s="602">
        <v>0</v>
      </c>
      <c r="DQ49" s="602">
        <v>0</v>
      </c>
      <c r="DR49" s="602">
        <v>0</v>
      </c>
      <c r="DS49" s="602">
        <v>0</v>
      </c>
      <c r="DT49" s="602">
        <v>0</v>
      </c>
      <c r="DU49" s="602">
        <v>0</v>
      </c>
      <c r="DV49" s="602">
        <v>0</v>
      </c>
      <c r="DW49" s="603">
        <v>0</v>
      </c>
    </row>
    <row r="50" spans="2:127" x14ac:dyDescent="0.2">
      <c r="B50" s="611"/>
      <c r="C50" s="612"/>
      <c r="D50" s="613"/>
      <c r="E50" s="613"/>
      <c r="F50" s="613"/>
      <c r="G50" s="613"/>
      <c r="H50" s="613"/>
      <c r="I50" s="614"/>
      <c r="J50" s="614"/>
      <c r="K50" s="614"/>
      <c r="L50" s="614"/>
      <c r="M50" s="614"/>
      <c r="N50" s="614"/>
      <c r="O50" s="614"/>
      <c r="P50" s="614"/>
      <c r="Q50" s="614"/>
      <c r="R50" s="615"/>
      <c r="S50" s="614"/>
      <c r="T50" s="614"/>
      <c r="U50" s="610" t="s">
        <v>493</v>
      </c>
      <c r="V50" s="596" t="s">
        <v>124</v>
      </c>
      <c r="W50" s="597" t="s">
        <v>492</v>
      </c>
      <c r="X50" s="598">
        <v>0</v>
      </c>
      <c r="Y50" s="598">
        <v>0</v>
      </c>
      <c r="Z50" s="598">
        <v>0</v>
      </c>
      <c r="AA50" s="598">
        <v>0</v>
      </c>
      <c r="AB50" s="598">
        <v>0</v>
      </c>
      <c r="AC50" s="598">
        <v>0</v>
      </c>
      <c r="AD50" s="598">
        <v>0</v>
      </c>
      <c r="AE50" s="598">
        <v>0</v>
      </c>
      <c r="AF50" s="598">
        <v>0</v>
      </c>
      <c r="AG50" s="598">
        <v>0</v>
      </c>
      <c r="AH50" s="598">
        <v>0</v>
      </c>
      <c r="AI50" s="598">
        <v>0</v>
      </c>
      <c r="AJ50" s="598">
        <v>0</v>
      </c>
      <c r="AK50" s="598">
        <v>0</v>
      </c>
      <c r="AL50" s="598">
        <v>0</v>
      </c>
      <c r="AM50" s="598">
        <v>0</v>
      </c>
      <c r="AN50" s="598">
        <v>0</v>
      </c>
      <c r="AO50" s="598">
        <v>0</v>
      </c>
      <c r="AP50" s="598">
        <v>0</v>
      </c>
      <c r="AQ50" s="598">
        <v>0</v>
      </c>
      <c r="AR50" s="598">
        <v>0</v>
      </c>
      <c r="AS50" s="598">
        <v>0</v>
      </c>
      <c r="AT50" s="598">
        <v>0</v>
      </c>
      <c r="AU50" s="598">
        <v>0</v>
      </c>
      <c r="AV50" s="598">
        <v>0</v>
      </c>
      <c r="AW50" s="598">
        <v>0</v>
      </c>
      <c r="AX50" s="598">
        <v>0</v>
      </c>
      <c r="AY50" s="598">
        <v>0</v>
      </c>
      <c r="AZ50" s="598">
        <v>0</v>
      </c>
      <c r="BA50" s="598">
        <v>0</v>
      </c>
      <c r="BB50" s="598">
        <v>0</v>
      </c>
      <c r="BC50" s="598">
        <v>0</v>
      </c>
      <c r="BD50" s="598">
        <v>0</v>
      </c>
      <c r="BE50" s="598">
        <v>0</v>
      </c>
      <c r="BF50" s="598">
        <v>0</v>
      </c>
      <c r="BG50" s="598">
        <v>0</v>
      </c>
      <c r="BH50" s="598">
        <v>0</v>
      </c>
      <c r="BI50" s="598">
        <v>0</v>
      </c>
      <c r="BJ50" s="598">
        <v>0</v>
      </c>
      <c r="BK50" s="598">
        <v>0</v>
      </c>
      <c r="BL50" s="598">
        <v>0</v>
      </c>
      <c r="BM50" s="598">
        <v>0</v>
      </c>
      <c r="BN50" s="598">
        <v>0</v>
      </c>
      <c r="BO50" s="598">
        <v>0</v>
      </c>
      <c r="BP50" s="598">
        <v>0</v>
      </c>
      <c r="BQ50" s="598">
        <v>0</v>
      </c>
      <c r="BR50" s="598">
        <v>0</v>
      </c>
      <c r="BS50" s="598">
        <v>0</v>
      </c>
      <c r="BT50" s="598">
        <v>0</v>
      </c>
      <c r="BU50" s="598">
        <v>0</v>
      </c>
      <c r="BV50" s="598">
        <v>0</v>
      </c>
      <c r="BW50" s="598">
        <v>0</v>
      </c>
      <c r="BX50" s="598">
        <v>0</v>
      </c>
      <c r="BY50" s="598">
        <v>0</v>
      </c>
      <c r="BZ50" s="598">
        <v>0</v>
      </c>
      <c r="CA50" s="598">
        <v>0</v>
      </c>
      <c r="CB50" s="598">
        <v>0</v>
      </c>
      <c r="CC50" s="598">
        <v>0</v>
      </c>
      <c r="CD50" s="598">
        <v>0</v>
      </c>
      <c r="CE50" s="599">
        <v>0</v>
      </c>
      <c r="CF50" s="599">
        <v>0</v>
      </c>
      <c r="CG50" s="599">
        <v>0</v>
      </c>
      <c r="CH50" s="599">
        <v>0</v>
      </c>
      <c r="CI50" s="599">
        <v>0</v>
      </c>
      <c r="CJ50" s="599">
        <v>0</v>
      </c>
      <c r="CK50" s="599">
        <v>0</v>
      </c>
      <c r="CL50" s="599">
        <v>0</v>
      </c>
      <c r="CM50" s="599">
        <v>0</v>
      </c>
      <c r="CN50" s="599">
        <v>0</v>
      </c>
      <c r="CO50" s="599">
        <v>0</v>
      </c>
      <c r="CP50" s="599">
        <v>0</v>
      </c>
      <c r="CQ50" s="599">
        <v>0</v>
      </c>
      <c r="CR50" s="599">
        <v>0</v>
      </c>
      <c r="CS50" s="599">
        <v>0</v>
      </c>
      <c r="CT50" s="599">
        <v>0</v>
      </c>
      <c r="CU50" s="599">
        <v>0</v>
      </c>
      <c r="CV50" s="599">
        <v>0</v>
      </c>
      <c r="CW50" s="599">
        <v>0</v>
      </c>
      <c r="CX50" s="599">
        <v>0</v>
      </c>
      <c r="CY50" s="600">
        <v>0</v>
      </c>
      <c r="CZ50" s="601">
        <v>0</v>
      </c>
      <c r="DA50" s="602">
        <v>0</v>
      </c>
      <c r="DB50" s="602">
        <v>0</v>
      </c>
      <c r="DC50" s="602">
        <v>0</v>
      </c>
      <c r="DD50" s="602">
        <v>0</v>
      </c>
      <c r="DE50" s="602">
        <v>0</v>
      </c>
      <c r="DF50" s="602">
        <v>0</v>
      </c>
      <c r="DG50" s="602">
        <v>0</v>
      </c>
      <c r="DH50" s="602">
        <v>0</v>
      </c>
      <c r="DI50" s="602">
        <v>0</v>
      </c>
      <c r="DJ50" s="602">
        <v>0</v>
      </c>
      <c r="DK50" s="602">
        <v>0</v>
      </c>
      <c r="DL50" s="602">
        <v>0</v>
      </c>
      <c r="DM50" s="602">
        <v>0</v>
      </c>
      <c r="DN50" s="602">
        <v>0</v>
      </c>
      <c r="DO50" s="602">
        <v>0</v>
      </c>
      <c r="DP50" s="602">
        <v>0</v>
      </c>
      <c r="DQ50" s="602">
        <v>0</v>
      </c>
      <c r="DR50" s="602">
        <v>0</v>
      </c>
      <c r="DS50" s="602">
        <v>0</v>
      </c>
      <c r="DT50" s="602">
        <v>0</v>
      </c>
      <c r="DU50" s="602">
        <v>0</v>
      </c>
      <c r="DV50" s="602">
        <v>0</v>
      </c>
      <c r="DW50" s="603">
        <v>0</v>
      </c>
    </row>
    <row r="51" spans="2:127" x14ac:dyDescent="0.2">
      <c r="B51" s="611"/>
      <c r="C51" s="612"/>
      <c r="D51" s="613"/>
      <c r="E51" s="613"/>
      <c r="F51" s="613"/>
      <c r="G51" s="613"/>
      <c r="H51" s="613"/>
      <c r="I51" s="614"/>
      <c r="J51" s="614"/>
      <c r="K51" s="614"/>
      <c r="L51" s="614"/>
      <c r="M51" s="614"/>
      <c r="N51" s="614"/>
      <c r="O51" s="614"/>
      <c r="P51" s="614"/>
      <c r="Q51" s="614"/>
      <c r="R51" s="615"/>
      <c r="S51" s="614"/>
      <c r="T51" s="614"/>
      <c r="U51" s="616" t="s">
        <v>809</v>
      </c>
      <c r="V51" s="617" t="s">
        <v>124</v>
      </c>
      <c r="W51" s="618" t="s">
        <v>492</v>
      </c>
      <c r="X51" s="598">
        <v>0</v>
      </c>
      <c r="Y51" s="598">
        <v>0</v>
      </c>
      <c r="Z51" s="598">
        <v>0</v>
      </c>
      <c r="AA51" s="598">
        <v>0</v>
      </c>
      <c r="AB51" s="598">
        <v>0</v>
      </c>
      <c r="AC51" s="598">
        <v>0</v>
      </c>
      <c r="AD51" s="598">
        <v>0</v>
      </c>
      <c r="AE51" s="598">
        <v>0</v>
      </c>
      <c r="AF51" s="598">
        <v>0</v>
      </c>
      <c r="AG51" s="598">
        <v>0</v>
      </c>
      <c r="AH51" s="598">
        <v>0</v>
      </c>
      <c r="AI51" s="598">
        <v>0</v>
      </c>
      <c r="AJ51" s="598">
        <v>0</v>
      </c>
      <c r="AK51" s="598">
        <v>0</v>
      </c>
      <c r="AL51" s="598">
        <v>0</v>
      </c>
      <c r="AM51" s="598">
        <v>0</v>
      </c>
      <c r="AN51" s="598">
        <v>0</v>
      </c>
      <c r="AO51" s="598">
        <v>0</v>
      </c>
      <c r="AP51" s="598">
        <v>0</v>
      </c>
      <c r="AQ51" s="598">
        <v>0</v>
      </c>
      <c r="AR51" s="598">
        <v>0</v>
      </c>
      <c r="AS51" s="598">
        <v>0</v>
      </c>
      <c r="AT51" s="598">
        <v>0</v>
      </c>
      <c r="AU51" s="598">
        <v>0</v>
      </c>
      <c r="AV51" s="598">
        <v>0</v>
      </c>
      <c r="AW51" s="598">
        <v>0</v>
      </c>
      <c r="AX51" s="598">
        <v>0</v>
      </c>
      <c r="AY51" s="598">
        <v>0</v>
      </c>
      <c r="AZ51" s="598">
        <v>0</v>
      </c>
      <c r="BA51" s="598">
        <v>0</v>
      </c>
      <c r="BB51" s="598">
        <v>0</v>
      </c>
      <c r="BC51" s="598">
        <v>0</v>
      </c>
      <c r="BD51" s="598">
        <v>0</v>
      </c>
      <c r="BE51" s="598">
        <v>0</v>
      </c>
      <c r="BF51" s="598">
        <v>0</v>
      </c>
      <c r="BG51" s="598">
        <v>0</v>
      </c>
      <c r="BH51" s="598">
        <v>0</v>
      </c>
      <c r="BI51" s="598">
        <v>0</v>
      </c>
      <c r="BJ51" s="598">
        <v>0</v>
      </c>
      <c r="BK51" s="598">
        <v>0</v>
      </c>
      <c r="BL51" s="598">
        <v>0</v>
      </c>
      <c r="BM51" s="598">
        <v>0</v>
      </c>
      <c r="BN51" s="598">
        <v>0</v>
      </c>
      <c r="BO51" s="598">
        <v>0</v>
      </c>
      <c r="BP51" s="598">
        <v>0</v>
      </c>
      <c r="BQ51" s="598">
        <v>0</v>
      </c>
      <c r="BR51" s="598">
        <v>0</v>
      </c>
      <c r="BS51" s="598">
        <v>0</v>
      </c>
      <c r="BT51" s="598">
        <v>0</v>
      </c>
      <c r="BU51" s="598">
        <v>0</v>
      </c>
      <c r="BV51" s="598">
        <v>0</v>
      </c>
      <c r="BW51" s="598">
        <v>0</v>
      </c>
      <c r="BX51" s="598">
        <v>0</v>
      </c>
      <c r="BY51" s="598">
        <v>0</v>
      </c>
      <c r="BZ51" s="598">
        <v>0</v>
      </c>
      <c r="CA51" s="598">
        <v>0</v>
      </c>
      <c r="CB51" s="598">
        <v>0</v>
      </c>
      <c r="CC51" s="598">
        <v>0</v>
      </c>
      <c r="CD51" s="598">
        <v>0</v>
      </c>
      <c r="CE51" s="598">
        <v>0</v>
      </c>
      <c r="CF51" s="598">
        <v>0</v>
      </c>
      <c r="CG51" s="598">
        <v>0</v>
      </c>
      <c r="CH51" s="598">
        <v>0</v>
      </c>
      <c r="CI51" s="598">
        <v>0</v>
      </c>
      <c r="CJ51" s="598">
        <v>0</v>
      </c>
      <c r="CK51" s="598">
        <v>0</v>
      </c>
      <c r="CL51" s="598">
        <v>0</v>
      </c>
      <c r="CM51" s="598">
        <v>0</v>
      </c>
      <c r="CN51" s="598">
        <v>0</v>
      </c>
      <c r="CO51" s="598">
        <v>0</v>
      </c>
      <c r="CP51" s="598">
        <v>0</v>
      </c>
      <c r="CQ51" s="598">
        <v>0</v>
      </c>
      <c r="CR51" s="598">
        <v>0</v>
      </c>
      <c r="CS51" s="598">
        <v>0</v>
      </c>
      <c r="CT51" s="598">
        <v>0</v>
      </c>
      <c r="CU51" s="598">
        <v>0</v>
      </c>
      <c r="CV51" s="598">
        <v>0</v>
      </c>
      <c r="CW51" s="598">
        <v>0</v>
      </c>
      <c r="CX51" s="598">
        <v>0</v>
      </c>
      <c r="CY51" s="598">
        <v>0</v>
      </c>
      <c r="CZ51" s="601">
        <v>0</v>
      </c>
      <c r="DA51" s="602">
        <v>0</v>
      </c>
      <c r="DB51" s="602">
        <v>0</v>
      </c>
      <c r="DC51" s="602">
        <v>0</v>
      </c>
      <c r="DD51" s="602">
        <v>0</v>
      </c>
      <c r="DE51" s="602">
        <v>0</v>
      </c>
      <c r="DF51" s="602">
        <v>0</v>
      </c>
      <c r="DG51" s="602">
        <v>0</v>
      </c>
      <c r="DH51" s="602">
        <v>0</v>
      </c>
      <c r="DI51" s="602">
        <v>0</v>
      </c>
      <c r="DJ51" s="602">
        <v>0</v>
      </c>
      <c r="DK51" s="602">
        <v>0</v>
      </c>
      <c r="DL51" s="602">
        <v>0</v>
      </c>
      <c r="DM51" s="602">
        <v>0</v>
      </c>
      <c r="DN51" s="602">
        <v>0</v>
      </c>
      <c r="DO51" s="602">
        <v>0</v>
      </c>
      <c r="DP51" s="602">
        <v>0</v>
      </c>
      <c r="DQ51" s="602">
        <v>0</v>
      </c>
      <c r="DR51" s="602">
        <v>0</v>
      </c>
      <c r="DS51" s="602">
        <v>0</v>
      </c>
      <c r="DT51" s="602">
        <v>0</v>
      </c>
      <c r="DU51" s="602">
        <v>0</v>
      </c>
      <c r="DV51" s="602">
        <v>0</v>
      </c>
      <c r="DW51" s="603">
        <v>0</v>
      </c>
    </row>
    <row r="52" spans="2:127" x14ac:dyDescent="0.2">
      <c r="B52" s="619"/>
      <c r="C52" s="620"/>
      <c r="D52" s="621"/>
      <c r="E52" s="621"/>
      <c r="F52" s="621"/>
      <c r="G52" s="621"/>
      <c r="H52" s="621"/>
      <c r="I52" s="622"/>
      <c r="J52" s="622"/>
      <c r="K52" s="622"/>
      <c r="L52" s="622"/>
      <c r="M52" s="622"/>
      <c r="N52" s="622"/>
      <c r="O52" s="622"/>
      <c r="P52" s="622"/>
      <c r="Q52" s="622"/>
      <c r="R52" s="623"/>
      <c r="S52" s="622"/>
      <c r="T52" s="622"/>
      <c r="U52" s="610" t="s">
        <v>494</v>
      </c>
      <c r="V52" s="596" t="s">
        <v>124</v>
      </c>
      <c r="W52" s="624" t="s">
        <v>492</v>
      </c>
      <c r="X52" s="598">
        <v>0</v>
      </c>
      <c r="Y52" s="598">
        <v>0</v>
      </c>
      <c r="Z52" s="598">
        <v>0</v>
      </c>
      <c r="AA52" s="598">
        <v>0</v>
      </c>
      <c r="AB52" s="598">
        <v>0</v>
      </c>
      <c r="AC52" s="598">
        <v>3.3</v>
      </c>
      <c r="AD52" s="598">
        <v>3.3</v>
      </c>
      <c r="AE52" s="598">
        <v>3.3</v>
      </c>
      <c r="AF52" s="598">
        <v>3.3</v>
      </c>
      <c r="AG52" s="598">
        <v>3.3</v>
      </c>
      <c r="AH52" s="598">
        <v>3.3</v>
      </c>
      <c r="AI52" s="598">
        <v>3.3</v>
      </c>
      <c r="AJ52" s="598">
        <v>3.3</v>
      </c>
      <c r="AK52" s="598">
        <v>3.3</v>
      </c>
      <c r="AL52" s="598">
        <v>3.3</v>
      </c>
      <c r="AM52" s="598">
        <v>3.3</v>
      </c>
      <c r="AN52" s="598">
        <v>3.3</v>
      </c>
      <c r="AO52" s="598">
        <v>3.3</v>
      </c>
      <c r="AP52" s="598">
        <v>3.3</v>
      </c>
      <c r="AQ52" s="598">
        <v>3.3</v>
      </c>
      <c r="AR52" s="598">
        <v>3.3</v>
      </c>
      <c r="AS52" s="598">
        <v>3.3</v>
      </c>
      <c r="AT52" s="598">
        <v>3.3</v>
      </c>
      <c r="AU52" s="598">
        <v>3.3</v>
      </c>
      <c r="AV52" s="598">
        <v>3.3</v>
      </c>
      <c r="AW52" s="598">
        <v>3.3</v>
      </c>
      <c r="AX52" s="598">
        <v>3.3</v>
      </c>
      <c r="AY52" s="598">
        <v>3.3</v>
      </c>
      <c r="AZ52" s="598">
        <v>3.3</v>
      </c>
      <c r="BA52" s="598">
        <v>3.3</v>
      </c>
      <c r="BB52" s="598">
        <v>3.3</v>
      </c>
      <c r="BC52" s="598">
        <v>3.3</v>
      </c>
      <c r="BD52" s="598">
        <v>3.3</v>
      </c>
      <c r="BE52" s="598">
        <v>3.3</v>
      </c>
      <c r="BF52" s="598">
        <v>3.3</v>
      </c>
      <c r="BG52" s="598">
        <v>3.3</v>
      </c>
      <c r="BH52" s="598">
        <v>3.3</v>
      </c>
      <c r="BI52" s="598">
        <v>3.3</v>
      </c>
      <c r="BJ52" s="598">
        <v>3.3</v>
      </c>
      <c r="BK52" s="598">
        <v>3.3</v>
      </c>
      <c r="BL52" s="598">
        <v>3.3</v>
      </c>
      <c r="BM52" s="598">
        <v>3.3</v>
      </c>
      <c r="BN52" s="598">
        <v>3.3</v>
      </c>
      <c r="BO52" s="598">
        <v>3.3</v>
      </c>
      <c r="BP52" s="598">
        <v>3.3</v>
      </c>
      <c r="BQ52" s="598">
        <v>3.3</v>
      </c>
      <c r="BR52" s="598">
        <v>3.3</v>
      </c>
      <c r="BS52" s="598">
        <v>3.3</v>
      </c>
      <c r="BT52" s="598">
        <v>3.3</v>
      </c>
      <c r="BU52" s="598">
        <v>3.3</v>
      </c>
      <c r="BV52" s="598">
        <v>3.3</v>
      </c>
      <c r="BW52" s="598">
        <v>3.3</v>
      </c>
      <c r="BX52" s="598">
        <v>3.3</v>
      </c>
      <c r="BY52" s="598">
        <v>3.3</v>
      </c>
      <c r="BZ52" s="598">
        <v>3.3</v>
      </c>
      <c r="CA52" s="598">
        <v>3.3</v>
      </c>
      <c r="CB52" s="598">
        <v>3.3</v>
      </c>
      <c r="CC52" s="598">
        <v>3.3</v>
      </c>
      <c r="CD52" s="598">
        <v>3.3</v>
      </c>
      <c r="CE52" s="599">
        <v>3.3</v>
      </c>
      <c r="CF52" s="599">
        <v>3.3</v>
      </c>
      <c r="CG52" s="599">
        <v>3.3</v>
      </c>
      <c r="CH52" s="599">
        <v>3.3</v>
      </c>
      <c r="CI52" s="599">
        <v>3.3</v>
      </c>
      <c r="CJ52" s="599">
        <v>3.3</v>
      </c>
      <c r="CK52" s="599">
        <v>3.3</v>
      </c>
      <c r="CL52" s="599">
        <v>3.3</v>
      </c>
      <c r="CM52" s="599">
        <v>3.3</v>
      </c>
      <c r="CN52" s="599">
        <v>3.3</v>
      </c>
      <c r="CO52" s="599">
        <v>3.3</v>
      </c>
      <c r="CP52" s="599">
        <v>3.3</v>
      </c>
      <c r="CQ52" s="599">
        <v>3.3</v>
      </c>
      <c r="CR52" s="599">
        <v>3.3</v>
      </c>
      <c r="CS52" s="599">
        <v>3.3</v>
      </c>
      <c r="CT52" s="599">
        <v>3.3</v>
      </c>
      <c r="CU52" s="599">
        <v>3.3</v>
      </c>
      <c r="CV52" s="599">
        <v>3.3</v>
      </c>
      <c r="CW52" s="599">
        <v>3.3</v>
      </c>
      <c r="CX52" s="599">
        <v>3.3</v>
      </c>
      <c r="CY52" s="600">
        <v>3.3</v>
      </c>
      <c r="CZ52" s="601">
        <v>0</v>
      </c>
      <c r="DA52" s="602">
        <v>0</v>
      </c>
      <c r="DB52" s="602">
        <v>0</v>
      </c>
      <c r="DC52" s="602">
        <v>0</v>
      </c>
      <c r="DD52" s="602">
        <v>0</v>
      </c>
      <c r="DE52" s="602">
        <v>0</v>
      </c>
      <c r="DF52" s="602">
        <v>0</v>
      </c>
      <c r="DG52" s="602">
        <v>0</v>
      </c>
      <c r="DH52" s="602">
        <v>0</v>
      </c>
      <c r="DI52" s="602">
        <v>0</v>
      </c>
      <c r="DJ52" s="602">
        <v>0</v>
      </c>
      <c r="DK52" s="602">
        <v>0</v>
      </c>
      <c r="DL52" s="602">
        <v>0</v>
      </c>
      <c r="DM52" s="602">
        <v>0</v>
      </c>
      <c r="DN52" s="602">
        <v>0</v>
      </c>
      <c r="DO52" s="602">
        <v>0</v>
      </c>
      <c r="DP52" s="602">
        <v>0</v>
      </c>
      <c r="DQ52" s="602">
        <v>0</v>
      </c>
      <c r="DR52" s="602">
        <v>0</v>
      </c>
      <c r="DS52" s="602">
        <v>0</v>
      </c>
      <c r="DT52" s="602">
        <v>0</v>
      </c>
      <c r="DU52" s="602">
        <v>0</v>
      </c>
      <c r="DV52" s="602">
        <v>0</v>
      </c>
      <c r="DW52" s="603">
        <v>0</v>
      </c>
    </row>
    <row r="53" spans="2:127" x14ac:dyDescent="0.2">
      <c r="B53" s="625"/>
      <c r="C53" s="626"/>
      <c r="D53" s="627"/>
      <c r="E53" s="627"/>
      <c r="F53" s="627"/>
      <c r="G53" s="627"/>
      <c r="H53" s="627"/>
      <c r="I53" s="628"/>
      <c r="J53" s="628"/>
      <c r="K53" s="628"/>
      <c r="L53" s="628"/>
      <c r="M53" s="628"/>
      <c r="N53" s="628"/>
      <c r="O53" s="628"/>
      <c r="P53" s="628"/>
      <c r="Q53" s="628"/>
      <c r="R53" s="629"/>
      <c r="S53" s="628"/>
      <c r="T53" s="628"/>
      <c r="U53" s="616" t="s">
        <v>495</v>
      </c>
      <c r="V53" s="617" t="s">
        <v>124</v>
      </c>
      <c r="W53" s="630" t="s">
        <v>492</v>
      </c>
      <c r="X53" s="598">
        <v>0</v>
      </c>
      <c r="Y53" s="598">
        <v>0</v>
      </c>
      <c r="Z53" s="598">
        <v>0</v>
      </c>
      <c r="AA53" s="598">
        <v>0</v>
      </c>
      <c r="AB53" s="598">
        <v>0</v>
      </c>
      <c r="AC53" s="598">
        <v>320.8</v>
      </c>
      <c r="AD53" s="598">
        <v>320.8</v>
      </c>
      <c r="AE53" s="598">
        <v>320.8</v>
      </c>
      <c r="AF53" s="598">
        <v>320.8</v>
      </c>
      <c r="AG53" s="598">
        <v>320.8</v>
      </c>
      <c r="AH53" s="598">
        <v>320.8</v>
      </c>
      <c r="AI53" s="598">
        <v>320.8</v>
      </c>
      <c r="AJ53" s="598">
        <v>320.8</v>
      </c>
      <c r="AK53" s="598">
        <v>320.8</v>
      </c>
      <c r="AL53" s="598">
        <v>320.8</v>
      </c>
      <c r="AM53" s="598">
        <v>320.8</v>
      </c>
      <c r="AN53" s="598">
        <v>320.8</v>
      </c>
      <c r="AO53" s="598">
        <v>320.8</v>
      </c>
      <c r="AP53" s="598">
        <v>320.8</v>
      </c>
      <c r="AQ53" s="598">
        <v>320.8</v>
      </c>
      <c r="AR53" s="598">
        <v>320.8</v>
      </c>
      <c r="AS53" s="598">
        <v>320.8</v>
      </c>
      <c r="AT53" s="598">
        <v>320.8</v>
      </c>
      <c r="AU53" s="598">
        <v>320.8</v>
      </c>
      <c r="AV53" s="598">
        <v>320.8</v>
      </c>
      <c r="AW53" s="598">
        <v>320.8</v>
      </c>
      <c r="AX53" s="598">
        <v>320.8</v>
      </c>
      <c r="AY53" s="598">
        <v>320.8</v>
      </c>
      <c r="AZ53" s="598">
        <v>320.8</v>
      </c>
      <c r="BA53" s="598">
        <v>320.8</v>
      </c>
      <c r="BB53" s="598">
        <v>320.8</v>
      </c>
      <c r="BC53" s="598">
        <v>320.8</v>
      </c>
      <c r="BD53" s="598">
        <v>320.8</v>
      </c>
      <c r="BE53" s="598">
        <v>320.8</v>
      </c>
      <c r="BF53" s="598">
        <v>320.8</v>
      </c>
      <c r="BG53" s="598">
        <v>320.8</v>
      </c>
      <c r="BH53" s="598">
        <v>320.8</v>
      </c>
      <c r="BI53" s="598">
        <v>320.8</v>
      </c>
      <c r="BJ53" s="598">
        <v>320.8</v>
      </c>
      <c r="BK53" s="598">
        <v>320.8</v>
      </c>
      <c r="BL53" s="598">
        <v>320.8</v>
      </c>
      <c r="BM53" s="598">
        <v>320.8</v>
      </c>
      <c r="BN53" s="598">
        <v>320.8</v>
      </c>
      <c r="BO53" s="598">
        <v>320.8</v>
      </c>
      <c r="BP53" s="598">
        <v>320.8</v>
      </c>
      <c r="BQ53" s="598">
        <v>320.8</v>
      </c>
      <c r="BR53" s="598">
        <v>320.8</v>
      </c>
      <c r="BS53" s="598">
        <v>320.8</v>
      </c>
      <c r="BT53" s="598">
        <v>320.8</v>
      </c>
      <c r="BU53" s="598">
        <v>320.8</v>
      </c>
      <c r="BV53" s="598">
        <v>320.8</v>
      </c>
      <c r="BW53" s="598">
        <v>320.8</v>
      </c>
      <c r="BX53" s="598">
        <v>320.8</v>
      </c>
      <c r="BY53" s="598">
        <v>320.8</v>
      </c>
      <c r="BZ53" s="598">
        <v>320.8</v>
      </c>
      <c r="CA53" s="598">
        <v>320.8</v>
      </c>
      <c r="CB53" s="598">
        <v>320.8</v>
      </c>
      <c r="CC53" s="598">
        <v>320.8</v>
      </c>
      <c r="CD53" s="598">
        <v>320.8</v>
      </c>
      <c r="CE53" s="599">
        <v>320.8</v>
      </c>
      <c r="CF53" s="599">
        <v>320.8</v>
      </c>
      <c r="CG53" s="599">
        <v>320.8</v>
      </c>
      <c r="CH53" s="599">
        <v>320.8</v>
      </c>
      <c r="CI53" s="599">
        <v>320.8</v>
      </c>
      <c r="CJ53" s="599">
        <v>320.8</v>
      </c>
      <c r="CK53" s="599">
        <v>320.8</v>
      </c>
      <c r="CL53" s="599">
        <v>320.8</v>
      </c>
      <c r="CM53" s="599">
        <v>320.8</v>
      </c>
      <c r="CN53" s="599">
        <v>320.8</v>
      </c>
      <c r="CO53" s="599">
        <v>320.8</v>
      </c>
      <c r="CP53" s="599">
        <v>320.8</v>
      </c>
      <c r="CQ53" s="599">
        <v>320.8</v>
      </c>
      <c r="CR53" s="599">
        <v>320.8</v>
      </c>
      <c r="CS53" s="599">
        <v>320.8</v>
      </c>
      <c r="CT53" s="599">
        <v>320.8</v>
      </c>
      <c r="CU53" s="599">
        <v>320.8</v>
      </c>
      <c r="CV53" s="599">
        <v>320.8</v>
      </c>
      <c r="CW53" s="599">
        <v>320.8</v>
      </c>
      <c r="CX53" s="599">
        <v>320.8</v>
      </c>
      <c r="CY53" s="600">
        <v>320.8</v>
      </c>
      <c r="CZ53" s="601">
        <v>0</v>
      </c>
      <c r="DA53" s="602">
        <v>0</v>
      </c>
      <c r="DB53" s="602">
        <v>0</v>
      </c>
      <c r="DC53" s="602">
        <v>0</v>
      </c>
      <c r="DD53" s="602">
        <v>0</v>
      </c>
      <c r="DE53" s="602">
        <v>0</v>
      </c>
      <c r="DF53" s="602">
        <v>0</v>
      </c>
      <c r="DG53" s="602">
        <v>0</v>
      </c>
      <c r="DH53" s="602">
        <v>0</v>
      </c>
      <c r="DI53" s="602">
        <v>0</v>
      </c>
      <c r="DJ53" s="602">
        <v>0</v>
      </c>
      <c r="DK53" s="602">
        <v>0</v>
      </c>
      <c r="DL53" s="602">
        <v>0</v>
      </c>
      <c r="DM53" s="602">
        <v>0</v>
      </c>
      <c r="DN53" s="602">
        <v>0</v>
      </c>
      <c r="DO53" s="602">
        <v>0</v>
      </c>
      <c r="DP53" s="602">
        <v>0</v>
      </c>
      <c r="DQ53" s="602">
        <v>0</v>
      </c>
      <c r="DR53" s="602">
        <v>0</v>
      </c>
      <c r="DS53" s="602">
        <v>0</v>
      </c>
      <c r="DT53" s="602">
        <v>0</v>
      </c>
      <c r="DU53" s="602">
        <v>0</v>
      </c>
      <c r="DV53" s="602">
        <v>0</v>
      </c>
      <c r="DW53" s="603">
        <v>0</v>
      </c>
    </row>
    <row r="54" spans="2:127" x14ac:dyDescent="0.2">
      <c r="B54" s="625"/>
      <c r="C54" s="626"/>
      <c r="D54" s="627"/>
      <c r="E54" s="627"/>
      <c r="F54" s="627"/>
      <c r="G54" s="627"/>
      <c r="H54" s="627"/>
      <c r="I54" s="628"/>
      <c r="J54" s="628"/>
      <c r="K54" s="628"/>
      <c r="L54" s="628"/>
      <c r="M54" s="628"/>
      <c r="N54" s="628"/>
      <c r="O54" s="628"/>
      <c r="P54" s="628"/>
      <c r="Q54" s="628"/>
      <c r="R54" s="629"/>
      <c r="S54" s="628"/>
      <c r="T54" s="628"/>
      <c r="U54" s="631" t="s">
        <v>496</v>
      </c>
      <c r="V54" s="632" t="s">
        <v>124</v>
      </c>
      <c r="W54" s="630" t="s">
        <v>492</v>
      </c>
      <c r="X54" s="598">
        <v>0</v>
      </c>
      <c r="Y54" s="598">
        <v>0</v>
      </c>
      <c r="Z54" s="598">
        <v>0</v>
      </c>
      <c r="AA54" s="598">
        <v>0</v>
      </c>
      <c r="AB54" s="598">
        <v>0</v>
      </c>
      <c r="AC54" s="598">
        <v>0</v>
      </c>
      <c r="AD54" s="598">
        <v>0</v>
      </c>
      <c r="AE54" s="598">
        <v>0</v>
      </c>
      <c r="AF54" s="598">
        <v>0</v>
      </c>
      <c r="AG54" s="598">
        <v>0</v>
      </c>
      <c r="AH54" s="598">
        <v>0</v>
      </c>
      <c r="AI54" s="598">
        <v>0</v>
      </c>
      <c r="AJ54" s="598">
        <v>0</v>
      </c>
      <c r="AK54" s="598">
        <v>0</v>
      </c>
      <c r="AL54" s="598">
        <v>0</v>
      </c>
      <c r="AM54" s="598">
        <v>0</v>
      </c>
      <c r="AN54" s="598">
        <v>0</v>
      </c>
      <c r="AO54" s="598">
        <v>0</v>
      </c>
      <c r="AP54" s="598">
        <v>0</v>
      </c>
      <c r="AQ54" s="598">
        <v>0</v>
      </c>
      <c r="AR54" s="598">
        <v>0</v>
      </c>
      <c r="AS54" s="598">
        <v>0</v>
      </c>
      <c r="AT54" s="598">
        <v>0</v>
      </c>
      <c r="AU54" s="598">
        <v>0</v>
      </c>
      <c r="AV54" s="598">
        <v>0</v>
      </c>
      <c r="AW54" s="598">
        <v>0</v>
      </c>
      <c r="AX54" s="598">
        <v>0</v>
      </c>
      <c r="AY54" s="598">
        <v>0</v>
      </c>
      <c r="AZ54" s="598">
        <v>0</v>
      </c>
      <c r="BA54" s="598">
        <v>0</v>
      </c>
      <c r="BB54" s="598">
        <v>0</v>
      </c>
      <c r="BC54" s="598">
        <v>0</v>
      </c>
      <c r="BD54" s="598">
        <v>0</v>
      </c>
      <c r="BE54" s="598">
        <v>0</v>
      </c>
      <c r="BF54" s="598">
        <v>0</v>
      </c>
      <c r="BG54" s="598">
        <v>0</v>
      </c>
      <c r="BH54" s="598">
        <v>0</v>
      </c>
      <c r="BI54" s="598">
        <v>0</v>
      </c>
      <c r="BJ54" s="598">
        <v>0</v>
      </c>
      <c r="BK54" s="598">
        <v>0</v>
      </c>
      <c r="BL54" s="598">
        <v>0</v>
      </c>
      <c r="BM54" s="598">
        <v>0</v>
      </c>
      <c r="BN54" s="598">
        <v>0</v>
      </c>
      <c r="BO54" s="598">
        <v>0</v>
      </c>
      <c r="BP54" s="598">
        <v>0</v>
      </c>
      <c r="BQ54" s="598">
        <v>0</v>
      </c>
      <c r="BR54" s="598">
        <v>0</v>
      </c>
      <c r="BS54" s="598">
        <v>0</v>
      </c>
      <c r="BT54" s="598">
        <v>0</v>
      </c>
      <c r="BU54" s="598">
        <v>0</v>
      </c>
      <c r="BV54" s="598">
        <v>0</v>
      </c>
      <c r="BW54" s="598">
        <v>0</v>
      </c>
      <c r="BX54" s="598">
        <v>0</v>
      </c>
      <c r="BY54" s="598">
        <v>0</v>
      </c>
      <c r="BZ54" s="598">
        <v>0</v>
      </c>
      <c r="CA54" s="598">
        <v>0</v>
      </c>
      <c r="CB54" s="598">
        <v>0</v>
      </c>
      <c r="CC54" s="598">
        <v>0</v>
      </c>
      <c r="CD54" s="598">
        <v>0</v>
      </c>
      <c r="CE54" s="599">
        <v>0</v>
      </c>
      <c r="CF54" s="599">
        <v>0</v>
      </c>
      <c r="CG54" s="599">
        <v>0</v>
      </c>
      <c r="CH54" s="599">
        <v>0</v>
      </c>
      <c r="CI54" s="599">
        <v>0</v>
      </c>
      <c r="CJ54" s="599">
        <v>0</v>
      </c>
      <c r="CK54" s="599">
        <v>0</v>
      </c>
      <c r="CL54" s="599">
        <v>0</v>
      </c>
      <c r="CM54" s="599">
        <v>0</v>
      </c>
      <c r="CN54" s="599">
        <v>0</v>
      </c>
      <c r="CO54" s="599">
        <v>0</v>
      </c>
      <c r="CP54" s="599">
        <v>0</v>
      </c>
      <c r="CQ54" s="599">
        <v>0</v>
      </c>
      <c r="CR54" s="599">
        <v>0</v>
      </c>
      <c r="CS54" s="599">
        <v>0</v>
      </c>
      <c r="CT54" s="599">
        <v>0</v>
      </c>
      <c r="CU54" s="599">
        <v>0</v>
      </c>
      <c r="CV54" s="599">
        <v>0</v>
      </c>
      <c r="CW54" s="599">
        <v>0</v>
      </c>
      <c r="CX54" s="599">
        <v>0</v>
      </c>
      <c r="CY54" s="600">
        <v>0</v>
      </c>
      <c r="CZ54" s="601">
        <v>0</v>
      </c>
      <c r="DA54" s="602">
        <v>0</v>
      </c>
      <c r="DB54" s="602">
        <v>0</v>
      </c>
      <c r="DC54" s="602">
        <v>0</v>
      </c>
      <c r="DD54" s="602">
        <v>0</v>
      </c>
      <c r="DE54" s="602">
        <v>0</v>
      </c>
      <c r="DF54" s="602">
        <v>0</v>
      </c>
      <c r="DG54" s="602">
        <v>0</v>
      </c>
      <c r="DH54" s="602">
        <v>0</v>
      </c>
      <c r="DI54" s="602">
        <v>0</v>
      </c>
      <c r="DJ54" s="602">
        <v>0</v>
      </c>
      <c r="DK54" s="602">
        <v>0</v>
      </c>
      <c r="DL54" s="602">
        <v>0</v>
      </c>
      <c r="DM54" s="602">
        <v>0</v>
      </c>
      <c r="DN54" s="602">
        <v>0</v>
      </c>
      <c r="DO54" s="602">
        <v>0</v>
      </c>
      <c r="DP54" s="602">
        <v>0</v>
      </c>
      <c r="DQ54" s="602">
        <v>0</v>
      </c>
      <c r="DR54" s="602">
        <v>0</v>
      </c>
      <c r="DS54" s="602">
        <v>0</v>
      </c>
      <c r="DT54" s="602">
        <v>0</v>
      </c>
      <c r="DU54" s="602">
        <v>0</v>
      </c>
      <c r="DV54" s="602">
        <v>0</v>
      </c>
      <c r="DW54" s="603">
        <v>0</v>
      </c>
    </row>
    <row r="55" spans="2:127" x14ac:dyDescent="0.2">
      <c r="B55" s="625"/>
      <c r="C55" s="626"/>
      <c r="D55" s="627"/>
      <c r="E55" s="627"/>
      <c r="F55" s="627"/>
      <c r="G55" s="627"/>
      <c r="H55" s="627"/>
      <c r="I55" s="628"/>
      <c r="J55" s="628"/>
      <c r="K55" s="628"/>
      <c r="L55" s="628"/>
      <c r="M55" s="628"/>
      <c r="N55" s="628"/>
      <c r="O55" s="628"/>
      <c r="P55" s="628"/>
      <c r="Q55" s="628"/>
      <c r="R55" s="629"/>
      <c r="S55" s="628"/>
      <c r="T55" s="628"/>
      <c r="U55" s="616" t="s">
        <v>497</v>
      </c>
      <c r="V55" s="617" t="s">
        <v>124</v>
      </c>
      <c r="W55" s="630" t="s">
        <v>492</v>
      </c>
      <c r="X55" s="598">
        <v>1.1179000000000001</v>
      </c>
      <c r="Y55" s="598">
        <v>1.2776000000000001</v>
      </c>
      <c r="Z55" s="598">
        <v>1.597</v>
      </c>
      <c r="AA55" s="598">
        <v>6.3879999999999999</v>
      </c>
      <c r="AB55" s="598">
        <v>5.5895000000000001</v>
      </c>
      <c r="AC55" s="598">
        <v>0</v>
      </c>
      <c r="AD55" s="598">
        <v>0</v>
      </c>
      <c r="AE55" s="598">
        <v>0</v>
      </c>
      <c r="AF55" s="598">
        <v>0</v>
      </c>
      <c r="AG55" s="598">
        <v>0</v>
      </c>
      <c r="AH55" s="598">
        <v>0</v>
      </c>
      <c r="AI55" s="598">
        <v>0</v>
      </c>
      <c r="AJ55" s="598">
        <v>0</v>
      </c>
      <c r="AK55" s="598">
        <v>0</v>
      </c>
      <c r="AL55" s="598">
        <v>0</v>
      </c>
      <c r="AM55" s="598">
        <v>0</v>
      </c>
      <c r="AN55" s="598">
        <v>0</v>
      </c>
      <c r="AO55" s="598">
        <v>0</v>
      </c>
      <c r="AP55" s="598">
        <v>0</v>
      </c>
      <c r="AQ55" s="598">
        <v>0</v>
      </c>
      <c r="AR55" s="598">
        <v>6.0426539082687344E-2</v>
      </c>
      <c r="AS55" s="598">
        <v>6.9058901808785517E-2</v>
      </c>
      <c r="AT55" s="598">
        <v>8.6323627260981903E-2</v>
      </c>
      <c r="AU55" s="598">
        <v>0.34529450904392761</v>
      </c>
      <c r="AV55" s="598">
        <v>0.30213269541343668</v>
      </c>
      <c r="AW55" s="598">
        <v>0</v>
      </c>
      <c r="AX55" s="598">
        <v>0</v>
      </c>
      <c r="AY55" s="598">
        <v>0</v>
      </c>
      <c r="AZ55" s="598">
        <v>0</v>
      </c>
      <c r="BA55" s="598">
        <v>0</v>
      </c>
      <c r="BB55" s="598">
        <v>0</v>
      </c>
      <c r="BC55" s="598">
        <v>0</v>
      </c>
      <c r="BD55" s="598">
        <v>0</v>
      </c>
      <c r="BE55" s="598">
        <v>0</v>
      </c>
      <c r="BF55" s="598">
        <v>0</v>
      </c>
      <c r="BG55" s="598">
        <v>0</v>
      </c>
      <c r="BH55" s="598">
        <v>0</v>
      </c>
      <c r="BI55" s="598">
        <v>0</v>
      </c>
      <c r="BJ55" s="598">
        <v>0</v>
      </c>
      <c r="BK55" s="598">
        <v>0</v>
      </c>
      <c r="BL55" s="598">
        <v>6.0426539082687344E-2</v>
      </c>
      <c r="BM55" s="598">
        <v>6.9058901808785517E-2</v>
      </c>
      <c r="BN55" s="598">
        <v>8.6323627260981903E-2</v>
      </c>
      <c r="BO55" s="598">
        <v>0.34529450904392761</v>
      </c>
      <c r="BP55" s="598">
        <v>0.30213269541343668</v>
      </c>
      <c r="BQ55" s="598">
        <v>0</v>
      </c>
      <c r="BR55" s="598">
        <v>0</v>
      </c>
      <c r="BS55" s="598">
        <v>0</v>
      </c>
      <c r="BT55" s="598">
        <v>0</v>
      </c>
      <c r="BU55" s="598">
        <v>0</v>
      </c>
      <c r="BV55" s="598">
        <v>0</v>
      </c>
      <c r="BW55" s="598">
        <v>0</v>
      </c>
      <c r="BX55" s="598">
        <v>0</v>
      </c>
      <c r="BY55" s="598">
        <v>0</v>
      </c>
      <c r="BZ55" s="598">
        <v>0</v>
      </c>
      <c r="CA55" s="598">
        <v>0</v>
      </c>
      <c r="CB55" s="598">
        <v>0</v>
      </c>
      <c r="CC55" s="598">
        <v>0</v>
      </c>
      <c r="CD55" s="598">
        <v>0</v>
      </c>
      <c r="CE55" s="599">
        <v>0</v>
      </c>
      <c r="CF55" s="599">
        <v>0.11987816537467701</v>
      </c>
      <c r="CG55" s="599">
        <v>0.13700361757105944</v>
      </c>
      <c r="CH55" s="599">
        <v>0.17125452196382429</v>
      </c>
      <c r="CI55" s="599">
        <v>0.68501808785529716</v>
      </c>
      <c r="CJ55" s="599">
        <v>0.59939082687338507</v>
      </c>
      <c r="CK55" s="599">
        <v>0</v>
      </c>
      <c r="CL55" s="599">
        <v>0</v>
      </c>
      <c r="CM55" s="599">
        <v>0</v>
      </c>
      <c r="CN55" s="599">
        <v>0</v>
      </c>
      <c r="CO55" s="599">
        <v>0</v>
      </c>
      <c r="CP55" s="599">
        <v>0</v>
      </c>
      <c r="CQ55" s="599">
        <v>0</v>
      </c>
      <c r="CR55" s="599">
        <v>0</v>
      </c>
      <c r="CS55" s="599">
        <v>0</v>
      </c>
      <c r="CT55" s="599">
        <v>0</v>
      </c>
      <c r="CU55" s="599">
        <v>0</v>
      </c>
      <c r="CV55" s="599">
        <v>0</v>
      </c>
      <c r="CW55" s="599">
        <v>0</v>
      </c>
      <c r="CX55" s="599">
        <v>0</v>
      </c>
      <c r="CY55" s="600">
        <v>0</v>
      </c>
      <c r="CZ55" s="601">
        <v>0</v>
      </c>
      <c r="DA55" s="602">
        <v>0</v>
      </c>
      <c r="DB55" s="602">
        <v>0</v>
      </c>
      <c r="DC55" s="602">
        <v>0</v>
      </c>
      <c r="DD55" s="602">
        <v>0</v>
      </c>
      <c r="DE55" s="602">
        <v>0</v>
      </c>
      <c r="DF55" s="602">
        <v>0</v>
      </c>
      <c r="DG55" s="602">
        <v>0</v>
      </c>
      <c r="DH55" s="602">
        <v>0</v>
      </c>
      <c r="DI55" s="602">
        <v>0</v>
      </c>
      <c r="DJ55" s="602">
        <v>0</v>
      </c>
      <c r="DK55" s="602">
        <v>0</v>
      </c>
      <c r="DL55" s="602">
        <v>0</v>
      </c>
      <c r="DM55" s="602">
        <v>0</v>
      </c>
      <c r="DN55" s="602">
        <v>0</v>
      </c>
      <c r="DO55" s="602">
        <v>0</v>
      </c>
      <c r="DP55" s="602">
        <v>0</v>
      </c>
      <c r="DQ55" s="602">
        <v>0</v>
      </c>
      <c r="DR55" s="602">
        <v>0</v>
      </c>
      <c r="DS55" s="602">
        <v>0</v>
      </c>
      <c r="DT55" s="602">
        <v>0</v>
      </c>
      <c r="DU55" s="602">
        <v>0</v>
      </c>
      <c r="DV55" s="602">
        <v>0</v>
      </c>
      <c r="DW55" s="603">
        <v>0</v>
      </c>
    </row>
    <row r="56" spans="2:127" x14ac:dyDescent="0.2">
      <c r="B56" s="633"/>
      <c r="C56" s="626"/>
      <c r="D56" s="627"/>
      <c r="E56" s="627"/>
      <c r="F56" s="627"/>
      <c r="G56" s="627"/>
      <c r="H56" s="627"/>
      <c r="I56" s="628"/>
      <c r="J56" s="628"/>
      <c r="K56" s="628"/>
      <c r="L56" s="628"/>
      <c r="M56" s="628"/>
      <c r="N56" s="628"/>
      <c r="O56" s="628"/>
      <c r="P56" s="628"/>
      <c r="Q56" s="628"/>
      <c r="R56" s="629"/>
      <c r="S56" s="628"/>
      <c r="T56" s="628"/>
      <c r="U56" s="616" t="s">
        <v>498</v>
      </c>
      <c r="V56" s="617" t="s">
        <v>124</v>
      </c>
      <c r="W56" s="630" t="s">
        <v>492</v>
      </c>
      <c r="X56" s="598">
        <v>0</v>
      </c>
      <c r="Y56" s="598">
        <v>0</v>
      </c>
      <c r="Z56" s="598">
        <v>0</v>
      </c>
      <c r="AA56" s="598">
        <v>0</v>
      </c>
      <c r="AB56" s="598">
        <v>0</v>
      </c>
      <c r="AC56" s="598">
        <v>3.56</v>
      </c>
      <c r="AD56" s="598">
        <v>3.56</v>
      </c>
      <c r="AE56" s="598">
        <v>3.56</v>
      </c>
      <c r="AF56" s="598">
        <v>3.56</v>
      </c>
      <c r="AG56" s="598">
        <v>3.56</v>
      </c>
      <c r="AH56" s="598">
        <v>3.56</v>
      </c>
      <c r="AI56" s="598">
        <v>3.56</v>
      </c>
      <c r="AJ56" s="598">
        <v>3.56</v>
      </c>
      <c r="AK56" s="598">
        <v>3.56</v>
      </c>
      <c r="AL56" s="598">
        <v>3.56</v>
      </c>
      <c r="AM56" s="598">
        <v>3.56</v>
      </c>
      <c r="AN56" s="598">
        <v>3.56</v>
      </c>
      <c r="AO56" s="598">
        <v>3.56</v>
      </c>
      <c r="AP56" s="598">
        <v>3.56</v>
      </c>
      <c r="AQ56" s="598">
        <v>3.56</v>
      </c>
      <c r="AR56" s="598">
        <v>3.56</v>
      </c>
      <c r="AS56" s="598">
        <v>3.56</v>
      </c>
      <c r="AT56" s="598">
        <v>3.56</v>
      </c>
      <c r="AU56" s="598">
        <v>3.56</v>
      </c>
      <c r="AV56" s="598">
        <v>3.56</v>
      </c>
      <c r="AW56" s="598">
        <v>3.56</v>
      </c>
      <c r="AX56" s="598">
        <v>3.56</v>
      </c>
      <c r="AY56" s="598">
        <v>3.56</v>
      </c>
      <c r="AZ56" s="598">
        <v>3.56</v>
      </c>
      <c r="BA56" s="598">
        <v>3.56</v>
      </c>
      <c r="BB56" s="598">
        <v>3.56</v>
      </c>
      <c r="BC56" s="598">
        <v>3.56</v>
      </c>
      <c r="BD56" s="598">
        <v>3.56</v>
      </c>
      <c r="BE56" s="598">
        <v>3.56</v>
      </c>
      <c r="BF56" s="598">
        <v>3.56</v>
      </c>
      <c r="BG56" s="598">
        <v>3.56</v>
      </c>
      <c r="BH56" s="598">
        <v>3.56</v>
      </c>
      <c r="BI56" s="598">
        <v>3.56</v>
      </c>
      <c r="BJ56" s="598">
        <v>3.56</v>
      </c>
      <c r="BK56" s="598">
        <v>3.56</v>
      </c>
      <c r="BL56" s="598">
        <v>3.56</v>
      </c>
      <c r="BM56" s="598">
        <v>3.56</v>
      </c>
      <c r="BN56" s="598">
        <v>3.56</v>
      </c>
      <c r="BO56" s="598">
        <v>3.56</v>
      </c>
      <c r="BP56" s="598">
        <v>3.56</v>
      </c>
      <c r="BQ56" s="598">
        <v>3.56</v>
      </c>
      <c r="BR56" s="598">
        <v>3.56</v>
      </c>
      <c r="BS56" s="598">
        <v>3.56</v>
      </c>
      <c r="BT56" s="598">
        <v>3.56</v>
      </c>
      <c r="BU56" s="598">
        <v>3.56</v>
      </c>
      <c r="BV56" s="598">
        <v>3.56</v>
      </c>
      <c r="BW56" s="598">
        <v>3.56</v>
      </c>
      <c r="BX56" s="598">
        <v>3.56</v>
      </c>
      <c r="BY56" s="598">
        <v>3.56</v>
      </c>
      <c r="BZ56" s="598">
        <v>3.56</v>
      </c>
      <c r="CA56" s="598">
        <v>3.56</v>
      </c>
      <c r="CB56" s="598">
        <v>3.56</v>
      </c>
      <c r="CC56" s="598">
        <v>3.56</v>
      </c>
      <c r="CD56" s="598">
        <v>3.56</v>
      </c>
      <c r="CE56" s="599">
        <v>3.56</v>
      </c>
      <c r="CF56" s="599">
        <v>3.56</v>
      </c>
      <c r="CG56" s="599">
        <v>3.56</v>
      </c>
      <c r="CH56" s="599">
        <v>3.56</v>
      </c>
      <c r="CI56" s="599">
        <v>3.56</v>
      </c>
      <c r="CJ56" s="599">
        <v>3.56</v>
      </c>
      <c r="CK56" s="599">
        <v>3.56</v>
      </c>
      <c r="CL56" s="599">
        <v>3.56</v>
      </c>
      <c r="CM56" s="599">
        <v>3.56</v>
      </c>
      <c r="CN56" s="599">
        <v>3.56</v>
      </c>
      <c r="CO56" s="599">
        <v>3.56</v>
      </c>
      <c r="CP56" s="599">
        <v>3.56</v>
      </c>
      <c r="CQ56" s="599">
        <v>3.56</v>
      </c>
      <c r="CR56" s="599">
        <v>3.56</v>
      </c>
      <c r="CS56" s="599">
        <v>3.56</v>
      </c>
      <c r="CT56" s="599">
        <v>3.56</v>
      </c>
      <c r="CU56" s="599">
        <v>3.56</v>
      </c>
      <c r="CV56" s="599">
        <v>3.56</v>
      </c>
      <c r="CW56" s="599">
        <v>3.56</v>
      </c>
      <c r="CX56" s="599">
        <v>3.56</v>
      </c>
      <c r="CY56" s="600">
        <v>3.56</v>
      </c>
      <c r="CZ56" s="601">
        <v>0</v>
      </c>
      <c r="DA56" s="602">
        <v>0</v>
      </c>
      <c r="DB56" s="602">
        <v>0</v>
      </c>
      <c r="DC56" s="602">
        <v>0</v>
      </c>
      <c r="DD56" s="602">
        <v>0</v>
      </c>
      <c r="DE56" s="602">
        <v>0</v>
      </c>
      <c r="DF56" s="602">
        <v>0</v>
      </c>
      <c r="DG56" s="602">
        <v>0</v>
      </c>
      <c r="DH56" s="602">
        <v>0</v>
      </c>
      <c r="DI56" s="602">
        <v>0</v>
      </c>
      <c r="DJ56" s="602">
        <v>0</v>
      </c>
      <c r="DK56" s="602">
        <v>0</v>
      </c>
      <c r="DL56" s="602">
        <v>0</v>
      </c>
      <c r="DM56" s="602">
        <v>0</v>
      </c>
      <c r="DN56" s="602">
        <v>0</v>
      </c>
      <c r="DO56" s="602">
        <v>0</v>
      </c>
      <c r="DP56" s="602">
        <v>0</v>
      </c>
      <c r="DQ56" s="602">
        <v>0</v>
      </c>
      <c r="DR56" s="602">
        <v>0</v>
      </c>
      <c r="DS56" s="602">
        <v>0</v>
      </c>
      <c r="DT56" s="602">
        <v>0</v>
      </c>
      <c r="DU56" s="602">
        <v>0</v>
      </c>
      <c r="DV56" s="602">
        <v>0</v>
      </c>
      <c r="DW56" s="603">
        <v>0</v>
      </c>
    </row>
    <row r="57" spans="2:127" x14ac:dyDescent="0.2">
      <c r="B57" s="633"/>
      <c r="C57" s="626"/>
      <c r="D57" s="627"/>
      <c r="E57" s="627"/>
      <c r="F57" s="627"/>
      <c r="G57" s="627"/>
      <c r="H57" s="627"/>
      <c r="I57" s="628"/>
      <c r="J57" s="628"/>
      <c r="K57" s="628"/>
      <c r="L57" s="628"/>
      <c r="M57" s="628"/>
      <c r="N57" s="628"/>
      <c r="O57" s="628"/>
      <c r="P57" s="628"/>
      <c r="Q57" s="628"/>
      <c r="R57" s="629"/>
      <c r="S57" s="628"/>
      <c r="T57" s="628"/>
      <c r="U57" s="616" t="s">
        <v>499</v>
      </c>
      <c r="V57" s="617" t="s">
        <v>124</v>
      </c>
      <c r="W57" s="630" t="s">
        <v>492</v>
      </c>
      <c r="X57" s="598">
        <v>11.980332000000002</v>
      </c>
      <c r="Y57" s="598">
        <v>13.691808000000002</v>
      </c>
      <c r="Z57" s="598">
        <v>17.11476</v>
      </c>
      <c r="AA57" s="598">
        <v>68.459040000000002</v>
      </c>
      <c r="AB57" s="598">
        <v>59.90166</v>
      </c>
      <c r="AC57" s="598">
        <v>0</v>
      </c>
      <c r="AD57" s="598">
        <v>0</v>
      </c>
      <c r="AE57" s="598">
        <v>0</v>
      </c>
      <c r="AF57" s="598">
        <v>0</v>
      </c>
      <c r="AG57" s="598">
        <v>0</v>
      </c>
      <c r="AH57" s="598">
        <v>0</v>
      </c>
      <c r="AI57" s="598">
        <v>0</v>
      </c>
      <c r="AJ57" s="598">
        <v>0</v>
      </c>
      <c r="AK57" s="598">
        <v>0</v>
      </c>
      <c r="AL57" s="598">
        <v>0</v>
      </c>
      <c r="AM57" s="598">
        <v>0</v>
      </c>
      <c r="AN57" s="598">
        <v>0</v>
      </c>
      <c r="AO57" s="598">
        <v>0</v>
      </c>
      <c r="AP57" s="598">
        <v>0</v>
      </c>
      <c r="AQ57" s="598">
        <v>0</v>
      </c>
      <c r="AR57" s="598">
        <v>0.64758028430232562</v>
      </c>
      <c r="AS57" s="598">
        <v>0.74009175348837208</v>
      </c>
      <c r="AT57" s="598">
        <v>0.92511469186046513</v>
      </c>
      <c r="AU57" s="598">
        <v>3.7004587674418605</v>
      </c>
      <c r="AV57" s="598">
        <v>3.2379014215116277</v>
      </c>
      <c r="AW57" s="598">
        <v>0</v>
      </c>
      <c r="AX57" s="598">
        <v>0</v>
      </c>
      <c r="AY57" s="598">
        <v>0</v>
      </c>
      <c r="AZ57" s="598">
        <v>0</v>
      </c>
      <c r="BA57" s="598">
        <v>0</v>
      </c>
      <c r="BB57" s="598">
        <v>0</v>
      </c>
      <c r="BC57" s="598">
        <v>0</v>
      </c>
      <c r="BD57" s="598">
        <v>0</v>
      </c>
      <c r="BE57" s="598">
        <v>0</v>
      </c>
      <c r="BF57" s="598">
        <v>0</v>
      </c>
      <c r="BG57" s="598">
        <v>0</v>
      </c>
      <c r="BH57" s="598">
        <v>0</v>
      </c>
      <c r="BI57" s="598">
        <v>0</v>
      </c>
      <c r="BJ57" s="598">
        <v>0</v>
      </c>
      <c r="BK57" s="598">
        <v>0</v>
      </c>
      <c r="BL57" s="598">
        <v>0.64758028430232562</v>
      </c>
      <c r="BM57" s="598">
        <v>0.74009175348837208</v>
      </c>
      <c r="BN57" s="598">
        <v>0.92511469186046513</v>
      </c>
      <c r="BO57" s="598">
        <v>3.7004587674418605</v>
      </c>
      <c r="BP57" s="598">
        <v>3.2379014215116277</v>
      </c>
      <c r="BQ57" s="598">
        <v>0</v>
      </c>
      <c r="BR57" s="598">
        <v>0</v>
      </c>
      <c r="BS57" s="598">
        <v>0</v>
      </c>
      <c r="BT57" s="598">
        <v>0</v>
      </c>
      <c r="BU57" s="598">
        <v>0</v>
      </c>
      <c r="BV57" s="598">
        <v>0</v>
      </c>
      <c r="BW57" s="598">
        <v>0</v>
      </c>
      <c r="BX57" s="598">
        <v>0</v>
      </c>
      <c r="BY57" s="598">
        <v>0</v>
      </c>
      <c r="BZ57" s="598">
        <v>0</v>
      </c>
      <c r="CA57" s="598">
        <v>0</v>
      </c>
      <c r="CB57" s="598">
        <v>0</v>
      </c>
      <c r="CC57" s="598">
        <v>0</v>
      </c>
      <c r="CD57" s="598">
        <v>0</v>
      </c>
      <c r="CE57" s="599">
        <v>0</v>
      </c>
      <c r="CF57" s="599">
        <v>1.2847126046511628</v>
      </c>
      <c r="CG57" s="599">
        <v>1.468242976744186</v>
      </c>
      <c r="CH57" s="599">
        <v>1.8353037209302328</v>
      </c>
      <c r="CI57" s="599">
        <v>7.341214883720931</v>
      </c>
      <c r="CJ57" s="599">
        <v>6.4235630232558139</v>
      </c>
      <c r="CK57" s="599">
        <v>0</v>
      </c>
      <c r="CL57" s="599">
        <v>0</v>
      </c>
      <c r="CM57" s="599">
        <v>0</v>
      </c>
      <c r="CN57" s="599">
        <v>0</v>
      </c>
      <c r="CO57" s="599">
        <v>0</v>
      </c>
      <c r="CP57" s="599">
        <v>0</v>
      </c>
      <c r="CQ57" s="599">
        <v>0</v>
      </c>
      <c r="CR57" s="599">
        <v>0</v>
      </c>
      <c r="CS57" s="599">
        <v>0</v>
      </c>
      <c r="CT57" s="599">
        <v>0</v>
      </c>
      <c r="CU57" s="599">
        <v>0</v>
      </c>
      <c r="CV57" s="599">
        <v>0</v>
      </c>
      <c r="CW57" s="599">
        <v>0</v>
      </c>
      <c r="CX57" s="599">
        <v>0</v>
      </c>
      <c r="CY57" s="600">
        <v>0</v>
      </c>
      <c r="CZ57" s="601">
        <v>0</v>
      </c>
      <c r="DA57" s="602">
        <v>0</v>
      </c>
      <c r="DB57" s="602">
        <v>0</v>
      </c>
      <c r="DC57" s="602">
        <v>0</v>
      </c>
      <c r="DD57" s="602">
        <v>0</v>
      </c>
      <c r="DE57" s="602">
        <v>0</v>
      </c>
      <c r="DF57" s="602">
        <v>0</v>
      </c>
      <c r="DG57" s="602">
        <v>0</v>
      </c>
      <c r="DH57" s="602">
        <v>0</v>
      </c>
      <c r="DI57" s="602">
        <v>0</v>
      </c>
      <c r="DJ57" s="602">
        <v>0</v>
      </c>
      <c r="DK57" s="602">
        <v>0</v>
      </c>
      <c r="DL57" s="602">
        <v>0</v>
      </c>
      <c r="DM57" s="602">
        <v>0</v>
      </c>
      <c r="DN57" s="602">
        <v>0</v>
      </c>
      <c r="DO57" s="602">
        <v>0</v>
      </c>
      <c r="DP57" s="602">
        <v>0</v>
      </c>
      <c r="DQ57" s="602">
        <v>0</v>
      </c>
      <c r="DR57" s="602">
        <v>0</v>
      </c>
      <c r="DS57" s="602">
        <v>0</v>
      </c>
      <c r="DT57" s="602">
        <v>0</v>
      </c>
      <c r="DU57" s="602">
        <v>0</v>
      </c>
      <c r="DV57" s="602">
        <v>0</v>
      </c>
      <c r="DW57" s="603">
        <v>0</v>
      </c>
    </row>
    <row r="58" spans="2:127" x14ac:dyDescent="0.2">
      <c r="B58" s="633"/>
      <c r="C58" s="626"/>
      <c r="D58" s="627"/>
      <c r="E58" s="627"/>
      <c r="F58" s="627"/>
      <c r="G58" s="627"/>
      <c r="H58" s="627"/>
      <c r="I58" s="628"/>
      <c r="J58" s="628"/>
      <c r="K58" s="628"/>
      <c r="L58" s="628"/>
      <c r="M58" s="628"/>
      <c r="N58" s="628"/>
      <c r="O58" s="628"/>
      <c r="P58" s="628"/>
      <c r="Q58" s="628"/>
      <c r="R58" s="629"/>
      <c r="S58" s="628"/>
      <c r="T58" s="628"/>
      <c r="U58" s="616" t="s">
        <v>500</v>
      </c>
      <c r="V58" s="617" t="s">
        <v>124</v>
      </c>
      <c r="W58" s="630" t="s">
        <v>492</v>
      </c>
      <c r="X58" s="598">
        <v>0</v>
      </c>
      <c r="Y58" s="598">
        <v>0</v>
      </c>
      <c r="Z58" s="598">
        <v>0</v>
      </c>
      <c r="AA58" s="598">
        <v>0</v>
      </c>
      <c r="AB58" s="598">
        <v>0</v>
      </c>
      <c r="AC58" s="598">
        <v>69.815913486754255</v>
      </c>
      <c r="AD58" s="598">
        <v>64.675199678350012</v>
      </c>
      <c r="AE58" s="598">
        <v>61.471166217320977</v>
      </c>
      <c r="AF58" s="598">
        <v>60.379448247186637</v>
      </c>
      <c r="AG58" s="598">
        <v>56.264677418208358</v>
      </c>
      <c r="AH58" s="598">
        <v>53.113445352582175</v>
      </c>
      <c r="AI58" s="598">
        <v>49.962213286955986</v>
      </c>
      <c r="AJ58" s="598">
        <v>46.810981221329797</v>
      </c>
      <c r="AK58" s="598">
        <v>43.659749155703622</v>
      </c>
      <c r="AL58" s="598">
        <v>40.508517090077426</v>
      </c>
      <c r="AM58" s="598">
        <v>37.357285024451237</v>
      </c>
      <c r="AN58" s="598">
        <v>34.206052958825047</v>
      </c>
      <c r="AO58" s="598">
        <v>31.054820893198858</v>
      </c>
      <c r="AP58" s="598">
        <v>27.903588827572687</v>
      </c>
      <c r="AQ58" s="598">
        <v>24.752356761946498</v>
      </c>
      <c r="AR58" s="598">
        <v>21.601124696320316</v>
      </c>
      <c r="AS58" s="598">
        <v>18.44989263069413</v>
      </c>
      <c r="AT58" s="598">
        <v>15.298660565067946</v>
      </c>
      <c r="AU58" s="598">
        <v>12.147428499441762</v>
      </c>
      <c r="AV58" s="598">
        <v>8.9961964338155802</v>
      </c>
      <c r="AW58" s="598">
        <v>8.9961964338155802</v>
      </c>
      <c r="AX58" s="598">
        <v>8.9961964338155802</v>
      </c>
      <c r="AY58" s="598">
        <v>8.9961964338155802</v>
      </c>
      <c r="AZ58" s="598">
        <v>8.9961964338155802</v>
      </c>
      <c r="BA58" s="598">
        <v>8.9961964338155802</v>
      </c>
      <c r="BB58" s="598">
        <v>8.9961964338155802</v>
      </c>
      <c r="BC58" s="598">
        <v>8.9961964338155802</v>
      </c>
      <c r="BD58" s="598">
        <v>8.9961964338155802</v>
      </c>
      <c r="BE58" s="598">
        <v>8.9961964338155802</v>
      </c>
      <c r="BF58" s="598">
        <v>8.9961964338155802</v>
      </c>
      <c r="BG58" s="598">
        <v>8.9961964338155802</v>
      </c>
      <c r="BH58" s="598">
        <v>8.9961964338155802</v>
      </c>
      <c r="BI58" s="598">
        <v>8.9961964338155802</v>
      </c>
      <c r="BJ58" s="598">
        <v>8.9961964338155802</v>
      </c>
      <c r="BK58" s="598">
        <v>8.9961964338155802</v>
      </c>
      <c r="BL58" s="598">
        <v>8.9961964338155802</v>
      </c>
      <c r="BM58" s="598">
        <v>8.9961964338155802</v>
      </c>
      <c r="BN58" s="598">
        <v>8.9961964338155802</v>
      </c>
      <c r="BO58" s="598">
        <v>8.9961964338155802</v>
      </c>
      <c r="BP58" s="598">
        <v>8.9961964338155802</v>
      </c>
      <c r="BQ58" s="598">
        <v>8.9961964338155802</v>
      </c>
      <c r="BR58" s="598">
        <v>8.9961964338155802</v>
      </c>
      <c r="BS58" s="598">
        <v>8.9961964338155802</v>
      </c>
      <c r="BT58" s="598">
        <v>8.9961964338155802</v>
      </c>
      <c r="BU58" s="598">
        <v>8.9961964338155802</v>
      </c>
      <c r="BV58" s="598">
        <v>8.9961964338155802</v>
      </c>
      <c r="BW58" s="598">
        <v>8.9961964338155802</v>
      </c>
      <c r="BX58" s="598">
        <v>8.9961964338155802</v>
      </c>
      <c r="BY58" s="598">
        <v>8.9961964338155802</v>
      </c>
      <c r="BZ58" s="598">
        <v>8.9961964338155802</v>
      </c>
      <c r="CA58" s="598">
        <v>8.9961964338155802</v>
      </c>
      <c r="CB58" s="598">
        <v>8.9961964338155802</v>
      </c>
      <c r="CC58" s="598">
        <v>8.9961964338155802</v>
      </c>
      <c r="CD58" s="598">
        <v>8.9961964338155802</v>
      </c>
      <c r="CE58" s="599">
        <v>8.9961964338155802</v>
      </c>
      <c r="CF58" s="599">
        <v>8.9961964338155802</v>
      </c>
      <c r="CG58" s="599">
        <v>8.9961964338155802</v>
      </c>
      <c r="CH58" s="599">
        <v>8.9961964338155802</v>
      </c>
      <c r="CI58" s="599">
        <v>8.9961964338155802</v>
      </c>
      <c r="CJ58" s="599">
        <v>8.9961964338155802</v>
      </c>
      <c r="CK58" s="599">
        <v>8.9961964338155802</v>
      </c>
      <c r="CL58" s="599">
        <v>8.9961964338155802</v>
      </c>
      <c r="CM58" s="599">
        <v>8.9961964338155802</v>
      </c>
      <c r="CN58" s="599">
        <v>8.9961964338155802</v>
      </c>
      <c r="CO58" s="599">
        <v>8.9961964338155802</v>
      </c>
      <c r="CP58" s="599">
        <v>8.9961964338155802</v>
      </c>
      <c r="CQ58" s="599">
        <v>8.9961964338155802</v>
      </c>
      <c r="CR58" s="599">
        <v>8.9961964338155802</v>
      </c>
      <c r="CS58" s="599">
        <v>8.9961964338155802</v>
      </c>
      <c r="CT58" s="599">
        <v>8.9961964338155802</v>
      </c>
      <c r="CU58" s="599">
        <v>8.9961964338155802</v>
      </c>
      <c r="CV58" s="599">
        <v>8.9961964338155802</v>
      </c>
      <c r="CW58" s="599">
        <v>8.9961964338155802</v>
      </c>
      <c r="CX58" s="599">
        <v>8.9961964338155802</v>
      </c>
      <c r="CY58" s="600">
        <v>8.9961964338155802</v>
      </c>
      <c r="CZ58" s="601">
        <v>0</v>
      </c>
      <c r="DA58" s="602">
        <v>0</v>
      </c>
      <c r="DB58" s="602">
        <v>0</v>
      </c>
      <c r="DC58" s="602">
        <v>0</v>
      </c>
      <c r="DD58" s="602">
        <v>0</v>
      </c>
      <c r="DE58" s="602">
        <v>0</v>
      </c>
      <c r="DF58" s="602">
        <v>0</v>
      </c>
      <c r="DG58" s="602">
        <v>0</v>
      </c>
      <c r="DH58" s="602">
        <v>0</v>
      </c>
      <c r="DI58" s="602">
        <v>0</v>
      </c>
      <c r="DJ58" s="602">
        <v>0</v>
      </c>
      <c r="DK58" s="602">
        <v>0</v>
      </c>
      <c r="DL58" s="602">
        <v>0</v>
      </c>
      <c r="DM58" s="602">
        <v>0</v>
      </c>
      <c r="DN58" s="602">
        <v>0</v>
      </c>
      <c r="DO58" s="602">
        <v>0</v>
      </c>
      <c r="DP58" s="602">
        <v>0</v>
      </c>
      <c r="DQ58" s="602">
        <v>0</v>
      </c>
      <c r="DR58" s="602">
        <v>0</v>
      </c>
      <c r="DS58" s="602">
        <v>0</v>
      </c>
      <c r="DT58" s="602">
        <v>0</v>
      </c>
      <c r="DU58" s="602">
        <v>0</v>
      </c>
      <c r="DV58" s="602">
        <v>0</v>
      </c>
      <c r="DW58" s="603">
        <v>0</v>
      </c>
    </row>
    <row r="59" spans="2:127" x14ac:dyDescent="0.2">
      <c r="B59" s="633"/>
      <c r="C59" s="626"/>
      <c r="D59" s="627"/>
      <c r="E59" s="627"/>
      <c r="F59" s="627"/>
      <c r="G59" s="627"/>
      <c r="H59" s="627"/>
      <c r="I59" s="628"/>
      <c r="J59" s="628"/>
      <c r="K59" s="628"/>
      <c r="L59" s="628"/>
      <c r="M59" s="628"/>
      <c r="N59" s="628"/>
      <c r="O59" s="628"/>
      <c r="P59" s="628"/>
      <c r="Q59" s="628"/>
      <c r="R59" s="629"/>
      <c r="S59" s="628"/>
      <c r="T59" s="628"/>
      <c r="U59" s="634" t="s">
        <v>501</v>
      </c>
      <c r="V59" s="617" t="s">
        <v>124</v>
      </c>
      <c r="W59" s="630" t="s">
        <v>492</v>
      </c>
      <c r="X59" s="598">
        <v>0</v>
      </c>
      <c r="Y59" s="598">
        <v>0</v>
      </c>
      <c r="Z59" s="598">
        <v>0</v>
      </c>
      <c r="AA59" s="598">
        <v>0</v>
      </c>
      <c r="AB59" s="598">
        <v>0</v>
      </c>
      <c r="AC59" s="598">
        <v>0</v>
      </c>
      <c r="AD59" s="598">
        <v>0</v>
      </c>
      <c r="AE59" s="598">
        <v>0</v>
      </c>
      <c r="AF59" s="598">
        <v>0</v>
      </c>
      <c r="AG59" s="598">
        <v>0</v>
      </c>
      <c r="AH59" s="598">
        <v>0</v>
      </c>
      <c r="AI59" s="598">
        <v>0</v>
      </c>
      <c r="AJ59" s="598">
        <v>0</v>
      </c>
      <c r="AK59" s="598">
        <v>0</v>
      </c>
      <c r="AL59" s="598">
        <v>0</v>
      </c>
      <c r="AM59" s="598">
        <v>0</v>
      </c>
      <c r="AN59" s="598">
        <v>0</v>
      </c>
      <c r="AO59" s="598">
        <v>0</v>
      </c>
      <c r="AP59" s="598">
        <v>0</v>
      </c>
      <c r="AQ59" s="598">
        <v>0</v>
      </c>
      <c r="AR59" s="598">
        <v>0</v>
      </c>
      <c r="AS59" s="598">
        <v>0</v>
      </c>
      <c r="AT59" s="598">
        <v>0</v>
      </c>
      <c r="AU59" s="598">
        <v>0</v>
      </c>
      <c r="AV59" s="598">
        <v>0</v>
      </c>
      <c r="AW59" s="598">
        <v>0</v>
      </c>
      <c r="AX59" s="598">
        <v>0</v>
      </c>
      <c r="AY59" s="598">
        <v>0</v>
      </c>
      <c r="AZ59" s="598">
        <v>0</v>
      </c>
      <c r="BA59" s="598">
        <v>0</v>
      </c>
      <c r="BB59" s="598">
        <v>0</v>
      </c>
      <c r="BC59" s="598">
        <v>0</v>
      </c>
      <c r="BD59" s="598">
        <v>0</v>
      </c>
      <c r="BE59" s="598">
        <v>0</v>
      </c>
      <c r="BF59" s="598">
        <v>0</v>
      </c>
      <c r="BG59" s="598">
        <v>0</v>
      </c>
      <c r="BH59" s="598">
        <v>0</v>
      </c>
      <c r="BI59" s="598">
        <v>0</v>
      </c>
      <c r="BJ59" s="598">
        <v>0</v>
      </c>
      <c r="BK59" s="598">
        <v>0</v>
      </c>
      <c r="BL59" s="598">
        <v>0</v>
      </c>
      <c r="BM59" s="598">
        <v>0</v>
      </c>
      <c r="BN59" s="598">
        <v>0</v>
      </c>
      <c r="BO59" s="598">
        <v>0</v>
      </c>
      <c r="BP59" s="598">
        <v>0</v>
      </c>
      <c r="BQ59" s="598">
        <v>0</v>
      </c>
      <c r="BR59" s="598">
        <v>0</v>
      </c>
      <c r="BS59" s="598">
        <v>0</v>
      </c>
      <c r="BT59" s="598">
        <v>0</v>
      </c>
      <c r="BU59" s="598">
        <v>0</v>
      </c>
      <c r="BV59" s="598">
        <v>0</v>
      </c>
      <c r="BW59" s="598">
        <v>0</v>
      </c>
      <c r="BX59" s="598">
        <v>0</v>
      </c>
      <c r="BY59" s="598">
        <v>0</v>
      </c>
      <c r="BZ59" s="598">
        <v>0</v>
      </c>
      <c r="CA59" s="598">
        <v>0</v>
      </c>
      <c r="CB59" s="598">
        <v>0</v>
      </c>
      <c r="CC59" s="598">
        <v>0</v>
      </c>
      <c r="CD59" s="598">
        <v>0</v>
      </c>
      <c r="CE59" s="598">
        <v>0</v>
      </c>
      <c r="CF59" s="598">
        <v>0</v>
      </c>
      <c r="CG59" s="598">
        <v>0</v>
      </c>
      <c r="CH59" s="598">
        <v>0</v>
      </c>
      <c r="CI59" s="598">
        <v>0</v>
      </c>
      <c r="CJ59" s="598">
        <v>0</v>
      </c>
      <c r="CK59" s="598">
        <v>0</v>
      </c>
      <c r="CL59" s="598">
        <v>0</v>
      </c>
      <c r="CM59" s="598">
        <v>0</v>
      </c>
      <c r="CN59" s="598">
        <v>0</v>
      </c>
      <c r="CO59" s="598">
        <v>0</v>
      </c>
      <c r="CP59" s="598">
        <v>0</v>
      </c>
      <c r="CQ59" s="598">
        <v>0</v>
      </c>
      <c r="CR59" s="598">
        <v>0</v>
      </c>
      <c r="CS59" s="598">
        <v>0</v>
      </c>
      <c r="CT59" s="598">
        <v>0</v>
      </c>
      <c r="CU59" s="598">
        <v>0</v>
      </c>
      <c r="CV59" s="598">
        <v>0</v>
      </c>
      <c r="CW59" s="598">
        <v>0</v>
      </c>
      <c r="CX59" s="598">
        <v>0</v>
      </c>
      <c r="CY59" s="598">
        <v>0</v>
      </c>
      <c r="CZ59" s="601">
        <v>0</v>
      </c>
      <c r="DA59" s="602">
        <v>0</v>
      </c>
      <c r="DB59" s="602">
        <v>0</v>
      </c>
      <c r="DC59" s="602">
        <v>0</v>
      </c>
      <c r="DD59" s="602">
        <v>0</v>
      </c>
      <c r="DE59" s="602">
        <v>0</v>
      </c>
      <c r="DF59" s="602">
        <v>0</v>
      </c>
      <c r="DG59" s="602">
        <v>0</v>
      </c>
      <c r="DH59" s="602">
        <v>0</v>
      </c>
      <c r="DI59" s="602">
        <v>0</v>
      </c>
      <c r="DJ59" s="602">
        <v>0</v>
      </c>
      <c r="DK59" s="602">
        <v>0</v>
      </c>
      <c r="DL59" s="602">
        <v>0</v>
      </c>
      <c r="DM59" s="602">
        <v>0</v>
      </c>
      <c r="DN59" s="602">
        <v>0</v>
      </c>
      <c r="DO59" s="602">
        <v>0</v>
      </c>
      <c r="DP59" s="602">
        <v>0</v>
      </c>
      <c r="DQ59" s="602">
        <v>0</v>
      </c>
      <c r="DR59" s="602">
        <v>0</v>
      </c>
      <c r="DS59" s="602">
        <v>0</v>
      </c>
      <c r="DT59" s="602">
        <v>0</v>
      </c>
      <c r="DU59" s="602">
        <v>0</v>
      </c>
      <c r="DV59" s="602">
        <v>0</v>
      </c>
      <c r="DW59" s="603">
        <v>0</v>
      </c>
    </row>
    <row r="60" spans="2:127" ht="15.75" thickBot="1" x14ac:dyDescent="0.25">
      <c r="B60" s="635"/>
      <c r="C60" s="636"/>
      <c r="D60" s="637"/>
      <c r="E60" s="637"/>
      <c r="F60" s="637"/>
      <c r="G60" s="637"/>
      <c r="H60" s="637"/>
      <c r="I60" s="638"/>
      <c r="J60" s="638"/>
      <c r="K60" s="638"/>
      <c r="L60" s="638"/>
      <c r="M60" s="638"/>
      <c r="N60" s="638"/>
      <c r="O60" s="638"/>
      <c r="P60" s="638"/>
      <c r="Q60" s="638"/>
      <c r="R60" s="639"/>
      <c r="S60" s="638"/>
      <c r="T60" s="638"/>
      <c r="U60" s="640" t="s">
        <v>127</v>
      </c>
      <c r="V60" s="641" t="s">
        <v>502</v>
      </c>
      <c r="W60" s="642" t="s">
        <v>492</v>
      </c>
      <c r="X60" s="643">
        <f>SUM(X49:X59)</f>
        <v>4347.4982319999999</v>
      </c>
      <c r="Y60" s="643">
        <f t="shared" ref="Y60:CJ60" si="23">SUM(Y49:Y59)</f>
        <v>4968.5694080000003</v>
      </c>
      <c r="Z60" s="643">
        <f t="shared" si="23"/>
        <v>6210.7117600000001</v>
      </c>
      <c r="AA60" s="643">
        <f t="shared" si="23"/>
        <v>24842.847040000001</v>
      </c>
      <c r="AB60" s="643">
        <f t="shared" si="23"/>
        <v>21737.491159999998</v>
      </c>
      <c r="AC60" s="643">
        <f t="shared" si="23"/>
        <v>397.47591348675428</v>
      </c>
      <c r="AD60" s="643">
        <f t="shared" si="23"/>
        <v>392.33519967835002</v>
      </c>
      <c r="AE60" s="643">
        <f t="shared" si="23"/>
        <v>389.13116621732098</v>
      </c>
      <c r="AF60" s="643">
        <f t="shared" si="23"/>
        <v>388.03944824718667</v>
      </c>
      <c r="AG60" s="643">
        <f t="shared" si="23"/>
        <v>383.92467741820838</v>
      </c>
      <c r="AH60" s="643">
        <f t="shared" si="23"/>
        <v>380.7734453525822</v>
      </c>
      <c r="AI60" s="643">
        <f t="shared" si="23"/>
        <v>377.62221328695603</v>
      </c>
      <c r="AJ60" s="643">
        <f t="shared" si="23"/>
        <v>374.47098122132979</v>
      </c>
      <c r="AK60" s="643">
        <f t="shared" si="23"/>
        <v>371.31974915570368</v>
      </c>
      <c r="AL60" s="643">
        <f t="shared" si="23"/>
        <v>368.16851709007744</v>
      </c>
      <c r="AM60" s="643">
        <f t="shared" si="23"/>
        <v>365.01728502445127</v>
      </c>
      <c r="AN60" s="643">
        <f t="shared" si="23"/>
        <v>361.86605295882509</v>
      </c>
      <c r="AO60" s="643">
        <f t="shared" si="23"/>
        <v>358.71482089319886</v>
      </c>
      <c r="AP60" s="643">
        <f t="shared" si="23"/>
        <v>355.56358882757269</v>
      </c>
      <c r="AQ60" s="643">
        <f t="shared" si="23"/>
        <v>352.41235676194651</v>
      </c>
      <c r="AR60" s="643">
        <f t="shared" si="23"/>
        <v>584.25913151970519</v>
      </c>
      <c r="AS60" s="643">
        <f t="shared" si="23"/>
        <v>614.67904328599127</v>
      </c>
      <c r="AT60" s="643">
        <f t="shared" si="23"/>
        <v>678.67009888418931</v>
      </c>
      <c r="AU60" s="643">
        <f t="shared" si="23"/>
        <v>1682.6531817759274</v>
      </c>
      <c r="AV60" s="643">
        <f t="shared" si="23"/>
        <v>1511.6462305507407</v>
      </c>
      <c r="AW60" s="643">
        <f t="shared" si="23"/>
        <v>336.65619643381558</v>
      </c>
      <c r="AX60" s="643">
        <f t="shared" si="23"/>
        <v>336.65619643381558</v>
      </c>
      <c r="AY60" s="643">
        <f t="shared" si="23"/>
        <v>336.65619643381558</v>
      </c>
      <c r="AZ60" s="643">
        <f t="shared" si="23"/>
        <v>336.65619643381558</v>
      </c>
      <c r="BA60" s="643">
        <f t="shared" si="23"/>
        <v>336.65619643381558</v>
      </c>
      <c r="BB60" s="643">
        <f t="shared" si="23"/>
        <v>336.65619643381558</v>
      </c>
      <c r="BC60" s="643">
        <f t="shared" si="23"/>
        <v>336.65619643381558</v>
      </c>
      <c r="BD60" s="643">
        <f t="shared" si="23"/>
        <v>336.65619643381558</v>
      </c>
      <c r="BE60" s="643">
        <f t="shared" si="23"/>
        <v>336.65619643381558</v>
      </c>
      <c r="BF60" s="643">
        <f t="shared" si="23"/>
        <v>336.65619643381558</v>
      </c>
      <c r="BG60" s="643">
        <f t="shared" si="23"/>
        <v>336.65619643381558</v>
      </c>
      <c r="BH60" s="643">
        <f t="shared" si="23"/>
        <v>336.65619643381558</v>
      </c>
      <c r="BI60" s="643">
        <f t="shared" si="23"/>
        <v>336.65619643381558</v>
      </c>
      <c r="BJ60" s="643">
        <f t="shared" si="23"/>
        <v>336.65619643381558</v>
      </c>
      <c r="BK60" s="643">
        <f t="shared" si="23"/>
        <v>336.65619643381558</v>
      </c>
      <c r="BL60" s="643">
        <f t="shared" si="23"/>
        <v>571.65420325720049</v>
      </c>
      <c r="BM60" s="643">
        <f t="shared" si="23"/>
        <v>605.2253470891128</v>
      </c>
      <c r="BN60" s="643">
        <f t="shared" si="23"/>
        <v>672.36763475293697</v>
      </c>
      <c r="BO60" s="643">
        <f t="shared" si="23"/>
        <v>1679.5019497103012</v>
      </c>
      <c r="BP60" s="643">
        <f t="shared" si="23"/>
        <v>1511.6462305507407</v>
      </c>
      <c r="BQ60" s="643">
        <f t="shared" si="23"/>
        <v>336.65619643381558</v>
      </c>
      <c r="BR60" s="643">
        <f t="shared" si="23"/>
        <v>336.65619643381558</v>
      </c>
      <c r="BS60" s="643">
        <f t="shared" si="23"/>
        <v>336.65619643381558</v>
      </c>
      <c r="BT60" s="643">
        <f t="shared" si="23"/>
        <v>336.65619643381558</v>
      </c>
      <c r="BU60" s="643">
        <f t="shared" si="23"/>
        <v>336.65619643381558</v>
      </c>
      <c r="BV60" s="643">
        <f t="shared" si="23"/>
        <v>336.65619643381558</v>
      </c>
      <c r="BW60" s="643">
        <f t="shared" si="23"/>
        <v>336.65619643381558</v>
      </c>
      <c r="BX60" s="643">
        <f t="shared" si="23"/>
        <v>336.65619643381558</v>
      </c>
      <c r="BY60" s="643">
        <f t="shared" si="23"/>
        <v>336.65619643381558</v>
      </c>
      <c r="BZ60" s="643">
        <f t="shared" si="23"/>
        <v>336.65619643381558</v>
      </c>
      <c r="CA60" s="643">
        <f t="shared" si="23"/>
        <v>336.65619643381558</v>
      </c>
      <c r="CB60" s="643">
        <f t="shared" si="23"/>
        <v>336.65619643381558</v>
      </c>
      <c r="CC60" s="643">
        <f t="shared" si="23"/>
        <v>336.65619643381558</v>
      </c>
      <c r="CD60" s="643">
        <f t="shared" si="23"/>
        <v>336.65619643381558</v>
      </c>
      <c r="CE60" s="643">
        <f t="shared" si="23"/>
        <v>336.65619643381558</v>
      </c>
      <c r="CF60" s="643">
        <f t="shared" si="23"/>
        <v>802.86078720384148</v>
      </c>
      <c r="CG60" s="643">
        <f t="shared" si="23"/>
        <v>869.4614430281307</v>
      </c>
      <c r="CH60" s="643">
        <f t="shared" si="23"/>
        <v>1002.6627546767096</v>
      </c>
      <c r="CI60" s="643">
        <f t="shared" si="23"/>
        <v>3000.6824294053922</v>
      </c>
      <c r="CJ60" s="643">
        <f t="shared" si="23"/>
        <v>2667.6791502839446</v>
      </c>
      <c r="CK60" s="643">
        <f t="shared" ref="CK60:DW60" si="24">SUM(CK49:CK59)</f>
        <v>336.65619643381558</v>
      </c>
      <c r="CL60" s="643">
        <f t="shared" si="24"/>
        <v>336.65619643381558</v>
      </c>
      <c r="CM60" s="643">
        <f t="shared" si="24"/>
        <v>336.65619643381558</v>
      </c>
      <c r="CN60" s="643">
        <f t="shared" si="24"/>
        <v>336.65619643381558</v>
      </c>
      <c r="CO60" s="643">
        <f t="shared" si="24"/>
        <v>336.65619643381558</v>
      </c>
      <c r="CP60" s="643">
        <f t="shared" si="24"/>
        <v>336.65619643381558</v>
      </c>
      <c r="CQ60" s="643">
        <f t="shared" si="24"/>
        <v>336.65619643381558</v>
      </c>
      <c r="CR60" s="643">
        <f t="shared" si="24"/>
        <v>336.65619643381558</v>
      </c>
      <c r="CS60" s="643">
        <f t="shared" si="24"/>
        <v>336.65619643381558</v>
      </c>
      <c r="CT60" s="643">
        <f t="shared" si="24"/>
        <v>336.65619643381558</v>
      </c>
      <c r="CU60" s="643">
        <f t="shared" si="24"/>
        <v>336.65619643381558</v>
      </c>
      <c r="CV60" s="643">
        <f t="shared" si="24"/>
        <v>336.65619643381558</v>
      </c>
      <c r="CW60" s="643">
        <f t="shared" si="24"/>
        <v>336.65619643381558</v>
      </c>
      <c r="CX60" s="643">
        <f t="shared" si="24"/>
        <v>336.65619643381558</v>
      </c>
      <c r="CY60" s="644">
        <f t="shared" si="24"/>
        <v>336.65619643381558</v>
      </c>
      <c r="CZ60" s="645">
        <f t="shared" si="24"/>
        <v>0</v>
      </c>
      <c r="DA60" s="646">
        <f t="shared" si="24"/>
        <v>0</v>
      </c>
      <c r="DB60" s="646">
        <f t="shared" si="24"/>
        <v>0</v>
      </c>
      <c r="DC60" s="646">
        <f t="shared" si="24"/>
        <v>0</v>
      </c>
      <c r="DD60" s="646">
        <f t="shared" si="24"/>
        <v>0</v>
      </c>
      <c r="DE60" s="646">
        <f t="shared" si="24"/>
        <v>0</v>
      </c>
      <c r="DF60" s="646">
        <f t="shared" si="24"/>
        <v>0</v>
      </c>
      <c r="DG60" s="646">
        <f t="shared" si="24"/>
        <v>0</v>
      </c>
      <c r="DH60" s="646">
        <f t="shared" si="24"/>
        <v>0</v>
      </c>
      <c r="DI60" s="646">
        <f t="shared" si="24"/>
        <v>0</v>
      </c>
      <c r="DJ60" s="646">
        <f t="shared" si="24"/>
        <v>0</v>
      </c>
      <c r="DK60" s="646">
        <f t="shared" si="24"/>
        <v>0</v>
      </c>
      <c r="DL60" s="646">
        <f t="shared" si="24"/>
        <v>0</v>
      </c>
      <c r="DM60" s="646">
        <f t="shared" si="24"/>
        <v>0</v>
      </c>
      <c r="DN60" s="646">
        <f t="shared" si="24"/>
        <v>0</v>
      </c>
      <c r="DO60" s="646">
        <f t="shared" si="24"/>
        <v>0</v>
      </c>
      <c r="DP60" s="646">
        <f t="shared" si="24"/>
        <v>0</v>
      </c>
      <c r="DQ60" s="646">
        <f t="shared" si="24"/>
        <v>0</v>
      </c>
      <c r="DR60" s="646">
        <f t="shared" si="24"/>
        <v>0</v>
      </c>
      <c r="DS60" s="646">
        <f t="shared" si="24"/>
        <v>0</v>
      </c>
      <c r="DT60" s="646">
        <f t="shared" si="24"/>
        <v>0</v>
      </c>
      <c r="DU60" s="646">
        <f t="shared" si="24"/>
        <v>0</v>
      </c>
      <c r="DV60" s="646">
        <f t="shared" si="24"/>
        <v>0</v>
      </c>
      <c r="DW60" s="647">
        <f t="shared" si="24"/>
        <v>0</v>
      </c>
    </row>
    <row r="61" spans="2:127" ht="25.5" x14ac:dyDescent="0.2">
      <c r="B61" s="584" t="s">
        <v>487</v>
      </c>
      <c r="C61" s="585" t="s">
        <v>868</v>
      </c>
      <c r="D61" s="586" t="s">
        <v>807</v>
      </c>
      <c r="E61" s="587" t="s">
        <v>550</v>
      </c>
      <c r="F61" s="588" t="s">
        <v>756</v>
      </c>
      <c r="G61" s="589" t="s">
        <v>59</v>
      </c>
      <c r="H61" s="590" t="s">
        <v>489</v>
      </c>
      <c r="I61" s="591">
        <f>MAX(X61:AV61)</f>
        <v>30</v>
      </c>
      <c r="J61" s="591">
        <f>SUMPRODUCT($X$2:$CY$2,$X61:$CY61)*365</f>
        <v>261233.47514465122</v>
      </c>
      <c r="K61" s="591">
        <f>SUMPRODUCT($X$2:$CY$2,$X62:$CY62)+SUMPRODUCT($X$2:$CY$2,$X63:$CY63)+SUMPRODUCT($X$2:$CY$2,$X64:$CY64)</f>
        <v>102768.2331602803</v>
      </c>
      <c r="L61" s="591">
        <f>SUMPRODUCT($X$2:$CY$2,$X65:$CY65) +SUMPRODUCT($X$2:$CY$2,$X66:$CY66)</f>
        <v>18317.357280005781</v>
      </c>
      <c r="M61" s="591">
        <f>SUMPRODUCT($X$2:$CY$2,$X67:$CY67)</f>
        <v>0</v>
      </c>
      <c r="N61" s="591">
        <f>SUMPRODUCT($X$2:$CY$2,$X70:$CY70) +SUMPRODUCT($X$2:$CY$2,$X71:$CY71)</f>
        <v>1729.6533653047161</v>
      </c>
      <c r="O61" s="591">
        <f>SUMPRODUCT($X$2:$CY$2,$X68:$CY68) +SUMPRODUCT($X$2:$CY$2,$X69:$CY69) +SUMPRODUCT($X$2:$CY$2,$X72:$CY72)</f>
        <v>233.10205297663589</v>
      </c>
      <c r="P61" s="591">
        <f>SUM(K61:O61)</f>
        <v>123048.34585856745</v>
      </c>
      <c r="Q61" s="591">
        <f>(SUM(K61:M61)*100000)/(J61*1000)</f>
        <v>46.351483236686299</v>
      </c>
      <c r="R61" s="592">
        <f>(P61*100000)/(J61*1000)</f>
        <v>47.102824701326135</v>
      </c>
      <c r="S61" s="593">
        <v>3</v>
      </c>
      <c r="T61" s="594">
        <v>3</v>
      </c>
      <c r="U61" s="595" t="s">
        <v>490</v>
      </c>
      <c r="V61" s="596" t="s">
        <v>124</v>
      </c>
      <c r="W61" s="597" t="s">
        <v>75</v>
      </c>
      <c r="X61" s="598">
        <v>0</v>
      </c>
      <c r="Y61" s="598">
        <v>0</v>
      </c>
      <c r="Z61" s="598">
        <v>0</v>
      </c>
      <c r="AA61" s="598">
        <v>0</v>
      </c>
      <c r="AB61" s="598">
        <v>0</v>
      </c>
      <c r="AC61" s="598">
        <v>30</v>
      </c>
      <c r="AD61" s="598">
        <v>30</v>
      </c>
      <c r="AE61" s="598">
        <v>30</v>
      </c>
      <c r="AF61" s="598">
        <v>30</v>
      </c>
      <c r="AG61" s="598">
        <v>30</v>
      </c>
      <c r="AH61" s="598">
        <v>30</v>
      </c>
      <c r="AI61" s="598">
        <v>30</v>
      </c>
      <c r="AJ61" s="598">
        <v>30</v>
      </c>
      <c r="AK61" s="598">
        <v>30</v>
      </c>
      <c r="AL61" s="598">
        <v>30</v>
      </c>
      <c r="AM61" s="598">
        <v>30</v>
      </c>
      <c r="AN61" s="598">
        <v>30</v>
      </c>
      <c r="AO61" s="598">
        <v>30</v>
      </c>
      <c r="AP61" s="598">
        <v>30</v>
      </c>
      <c r="AQ61" s="598">
        <v>30</v>
      </c>
      <c r="AR61" s="598">
        <v>30</v>
      </c>
      <c r="AS61" s="598">
        <v>30</v>
      </c>
      <c r="AT61" s="598">
        <v>30</v>
      </c>
      <c r="AU61" s="598">
        <v>30</v>
      </c>
      <c r="AV61" s="598">
        <v>30</v>
      </c>
      <c r="AW61" s="598">
        <v>30</v>
      </c>
      <c r="AX61" s="598">
        <v>30</v>
      </c>
      <c r="AY61" s="598">
        <v>30</v>
      </c>
      <c r="AZ61" s="598">
        <v>30</v>
      </c>
      <c r="BA61" s="598">
        <v>30</v>
      </c>
      <c r="BB61" s="598">
        <v>30</v>
      </c>
      <c r="BC61" s="598">
        <v>30</v>
      </c>
      <c r="BD61" s="598">
        <v>30</v>
      </c>
      <c r="BE61" s="598">
        <v>30</v>
      </c>
      <c r="BF61" s="598">
        <v>30</v>
      </c>
      <c r="BG61" s="598">
        <v>30</v>
      </c>
      <c r="BH61" s="598">
        <v>30</v>
      </c>
      <c r="BI61" s="598">
        <v>30</v>
      </c>
      <c r="BJ61" s="598">
        <v>30</v>
      </c>
      <c r="BK61" s="598">
        <v>30</v>
      </c>
      <c r="BL61" s="598">
        <v>30</v>
      </c>
      <c r="BM61" s="598">
        <v>30</v>
      </c>
      <c r="BN61" s="598">
        <v>30</v>
      </c>
      <c r="BO61" s="598">
        <v>30</v>
      </c>
      <c r="BP61" s="598">
        <v>30</v>
      </c>
      <c r="BQ61" s="598">
        <v>30</v>
      </c>
      <c r="BR61" s="598">
        <v>30</v>
      </c>
      <c r="BS61" s="598">
        <v>30</v>
      </c>
      <c r="BT61" s="598">
        <v>30</v>
      </c>
      <c r="BU61" s="598">
        <v>30</v>
      </c>
      <c r="BV61" s="598">
        <v>30</v>
      </c>
      <c r="BW61" s="598">
        <v>30</v>
      </c>
      <c r="BX61" s="598">
        <v>30</v>
      </c>
      <c r="BY61" s="598">
        <v>30</v>
      </c>
      <c r="BZ61" s="598">
        <v>30</v>
      </c>
      <c r="CA61" s="598">
        <v>30</v>
      </c>
      <c r="CB61" s="598">
        <v>30</v>
      </c>
      <c r="CC61" s="598">
        <v>30</v>
      </c>
      <c r="CD61" s="598">
        <v>30</v>
      </c>
      <c r="CE61" s="599">
        <v>30</v>
      </c>
      <c r="CF61" s="599">
        <v>30</v>
      </c>
      <c r="CG61" s="599">
        <v>30</v>
      </c>
      <c r="CH61" s="599">
        <v>30</v>
      </c>
      <c r="CI61" s="599">
        <v>30</v>
      </c>
      <c r="CJ61" s="599">
        <v>30</v>
      </c>
      <c r="CK61" s="599">
        <v>30</v>
      </c>
      <c r="CL61" s="599">
        <v>30</v>
      </c>
      <c r="CM61" s="599">
        <v>30</v>
      </c>
      <c r="CN61" s="599">
        <v>30</v>
      </c>
      <c r="CO61" s="599">
        <v>30</v>
      </c>
      <c r="CP61" s="599">
        <v>30</v>
      </c>
      <c r="CQ61" s="599">
        <v>30</v>
      </c>
      <c r="CR61" s="599">
        <v>30</v>
      </c>
      <c r="CS61" s="599">
        <v>30</v>
      </c>
      <c r="CT61" s="599">
        <v>30</v>
      </c>
      <c r="CU61" s="599">
        <v>30</v>
      </c>
      <c r="CV61" s="599">
        <v>30</v>
      </c>
      <c r="CW61" s="599">
        <v>30</v>
      </c>
      <c r="CX61" s="599">
        <v>30</v>
      </c>
      <c r="CY61" s="600">
        <v>30</v>
      </c>
      <c r="CZ61" s="601">
        <v>0</v>
      </c>
      <c r="DA61" s="602">
        <v>0</v>
      </c>
      <c r="DB61" s="602">
        <v>0</v>
      </c>
      <c r="DC61" s="602">
        <v>0</v>
      </c>
      <c r="DD61" s="602">
        <v>0</v>
      </c>
      <c r="DE61" s="602">
        <v>0</v>
      </c>
      <c r="DF61" s="602">
        <v>0</v>
      </c>
      <c r="DG61" s="602">
        <v>0</v>
      </c>
      <c r="DH61" s="602">
        <v>0</v>
      </c>
      <c r="DI61" s="602">
        <v>0</v>
      </c>
      <c r="DJ61" s="602">
        <v>0</v>
      </c>
      <c r="DK61" s="602">
        <v>0</v>
      </c>
      <c r="DL61" s="602">
        <v>0</v>
      </c>
      <c r="DM61" s="602">
        <v>0</v>
      </c>
      <c r="DN61" s="602">
        <v>0</v>
      </c>
      <c r="DO61" s="602">
        <v>0</v>
      </c>
      <c r="DP61" s="602">
        <v>0</v>
      </c>
      <c r="DQ61" s="602">
        <v>0</v>
      </c>
      <c r="DR61" s="602">
        <v>0</v>
      </c>
      <c r="DS61" s="602">
        <v>0</v>
      </c>
      <c r="DT61" s="602">
        <v>0</v>
      </c>
      <c r="DU61" s="602">
        <v>0</v>
      </c>
      <c r="DV61" s="602">
        <v>0</v>
      </c>
      <c r="DW61" s="603">
        <v>0</v>
      </c>
    </row>
    <row r="62" spans="2:127" x14ac:dyDescent="0.2">
      <c r="B62" s="604"/>
      <c r="C62" s="605"/>
      <c r="D62" s="606"/>
      <c r="E62" s="607"/>
      <c r="F62" s="607"/>
      <c r="G62" s="606"/>
      <c r="H62" s="607"/>
      <c r="I62" s="608"/>
      <c r="J62" s="608"/>
      <c r="K62" s="608"/>
      <c r="L62" s="608"/>
      <c r="M62" s="608"/>
      <c r="N62" s="608"/>
      <c r="O62" s="608"/>
      <c r="P62" s="608"/>
      <c r="Q62" s="608"/>
      <c r="R62" s="609"/>
      <c r="S62" s="608"/>
      <c r="T62" s="608"/>
      <c r="U62" s="610" t="s">
        <v>491</v>
      </c>
      <c r="V62" s="596" t="s">
        <v>124</v>
      </c>
      <c r="W62" s="597" t="s">
        <v>492</v>
      </c>
      <c r="X62" s="598">
        <v>7307.7900000000009</v>
      </c>
      <c r="Y62" s="598">
        <v>8351.76</v>
      </c>
      <c r="Z62" s="598">
        <v>10439.700000000001</v>
      </c>
      <c r="AA62" s="598">
        <v>41758.800000000003</v>
      </c>
      <c r="AB62" s="598">
        <v>36538.949999999997</v>
      </c>
      <c r="AC62" s="598">
        <v>0</v>
      </c>
      <c r="AD62" s="598">
        <v>0</v>
      </c>
      <c r="AE62" s="598">
        <v>0</v>
      </c>
      <c r="AF62" s="598">
        <v>0</v>
      </c>
      <c r="AG62" s="598">
        <v>0</v>
      </c>
      <c r="AH62" s="598">
        <v>0</v>
      </c>
      <c r="AI62" s="598">
        <v>0</v>
      </c>
      <c r="AJ62" s="598">
        <v>0</v>
      </c>
      <c r="AK62" s="598">
        <v>0</v>
      </c>
      <c r="AL62" s="598">
        <v>0</v>
      </c>
      <c r="AM62" s="598">
        <v>0</v>
      </c>
      <c r="AN62" s="598">
        <v>0</v>
      </c>
      <c r="AO62" s="598">
        <v>0</v>
      </c>
      <c r="AP62" s="598">
        <v>0</v>
      </c>
      <c r="AQ62" s="598">
        <v>0</v>
      </c>
      <c r="AR62" s="598">
        <v>599.76</v>
      </c>
      <c r="AS62" s="598">
        <v>685.44</v>
      </c>
      <c r="AT62" s="598">
        <v>856.8</v>
      </c>
      <c r="AU62" s="598">
        <v>3427.2</v>
      </c>
      <c r="AV62" s="598">
        <v>2998.8</v>
      </c>
      <c r="AW62" s="598">
        <v>0</v>
      </c>
      <c r="AX62" s="598">
        <v>0</v>
      </c>
      <c r="AY62" s="598">
        <v>0</v>
      </c>
      <c r="AZ62" s="598">
        <v>0</v>
      </c>
      <c r="BA62" s="598">
        <v>0</v>
      </c>
      <c r="BB62" s="598">
        <v>0</v>
      </c>
      <c r="BC62" s="598">
        <v>0</v>
      </c>
      <c r="BD62" s="598">
        <v>0</v>
      </c>
      <c r="BE62" s="598">
        <v>0</v>
      </c>
      <c r="BF62" s="598">
        <v>0</v>
      </c>
      <c r="BG62" s="598">
        <v>0</v>
      </c>
      <c r="BH62" s="598">
        <v>0</v>
      </c>
      <c r="BI62" s="598">
        <v>0</v>
      </c>
      <c r="BJ62" s="598">
        <v>0</v>
      </c>
      <c r="BK62" s="598">
        <v>0</v>
      </c>
      <c r="BL62" s="598">
        <v>599.76</v>
      </c>
      <c r="BM62" s="598">
        <v>685.44</v>
      </c>
      <c r="BN62" s="598">
        <v>856.8</v>
      </c>
      <c r="BO62" s="598">
        <v>3427.2</v>
      </c>
      <c r="BP62" s="598">
        <v>2998.8</v>
      </c>
      <c r="BQ62" s="598">
        <v>0</v>
      </c>
      <c r="BR62" s="598">
        <v>0</v>
      </c>
      <c r="BS62" s="598">
        <v>0</v>
      </c>
      <c r="BT62" s="598">
        <v>0</v>
      </c>
      <c r="BU62" s="598">
        <v>0</v>
      </c>
      <c r="BV62" s="598">
        <v>0</v>
      </c>
      <c r="BW62" s="598">
        <v>0</v>
      </c>
      <c r="BX62" s="598">
        <v>0</v>
      </c>
      <c r="BY62" s="598">
        <v>0</v>
      </c>
      <c r="BZ62" s="598">
        <v>0</v>
      </c>
      <c r="CA62" s="598">
        <v>0</v>
      </c>
      <c r="CB62" s="598">
        <v>0</v>
      </c>
      <c r="CC62" s="598">
        <v>0</v>
      </c>
      <c r="CD62" s="598">
        <v>0</v>
      </c>
      <c r="CE62" s="599">
        <v>0</v>
      </c>
      <c r="CF62" s="599">
        <v>1104.8800000000001</v>
      </c>
      <c r="CG62" s="599">
        <v>1262.72</v>
      </c>
      <c r="CH62" s="599">
        <v>1578.4</v>
      </c>
      <c r="CI62" s="599">
        <v>6313.6</v>
      </c>
      <c r="CJ62" s="599">
        <v>5524.4</v>
      </c>
      <c r="CK62" s="599">
        <v>0</v>
      </c>
      <c r="CL62" s="599">
        <v>0</v>
      </c>
      <c r="CM62" s="599">
        <v>0</v>
      </c>
      <c r="CN62" s="599">
        <v>0</v>
      </c>
      <c r="CO62" s="599">
        <v>0</v>
      </c>
      <c r="CP62" s="599">
        <v>0</v>
      </c>
      <c r="CQ62" s="599">
        <v>0</v>
      </c>
      <c r="CR62" s="599">
        <v>0</v>
      </c>
      <c r="CS62" s="599">
        <v>0</v>
      </c>
      <c r="CT62" s="599">
        <v>0</v>
      </c>
      <c r="CU62" s="599">
        <v>0</v>
      </c>
      <c r="CV62" s="599">
        <v>0</v>
      </c>
      <c r="CW62" s="599">
        <v>0</v>
      </c>
      <c r="CX62" s="599">
        <v>0</v>
      </c>
      <c r="CY62" s="600">
        <v>0</v>
      </c>
      <c r="CZ62" s="601">
        <v>0</v>
      </c>
      <c r="DA62" s="602">
        <v>0</v>
      </c>
      <c r="DB62" s="602">
        <v>0</v>
      </c>
      <c r="DC62" s="602">
        <v>0</v>
      </c>
      <c r="DD62" s="602">
        <v>0</v>
      </c>
      <c r="DE62" s="602">
        <v>0</v>
      </c>
      <c r="DF62" s="602">
        <v>0</v>
      </c>
      <c r="DG62" s="602">
        <v>0</v>
      </c>
      <c r="DH62" s="602">
        <v>0</v>
      </c>
      <c r="DI62" s="602">
        <v>0</v>
      </c>
      <c r="DJ62" s="602">
        <v>0</v>
      </c>
      <c r="DK62" s="602">
        <v>0</v>
      </c>
      <c r="DL62" s="602">
        <v>0</v>
      </c>
      <c r="DM62" s="602">
        <v>0</v>
      </c>
      <c r="DN62" s="602">
        <v>0</v>
      </c>
      <c r="DO62" s="602">
        <v>0</v>
      </c>
      <c r="DP62" s="602">
        <v>0</v>
      </c>
      <c r="DQ62" s="602">
        <v>0</v>
      </c>
      <c r="DR62" s="602">
        <v>0</v>
      </c>
      <c r="DS62" s="602">
        <v>0</v>
      </c>
      <c r="DT62" s="602">
        <v>0</v>
      </c>
      <c r="DU62" s="602">
        <v>0</v>
      </c>
      <c r="DV62" s="602">
        <v>0</v>
      </c>
      <c r="DW62" s="603">
        <v>0</v>
      </c>
    </row>
    <row r="63" spans="2:127" x14ac:dyDescent="0.2">
      <c r="B63" s="611"/>
      <c r="C63" s="612"/>
      <c r="D63" s="613"/>
      <c r="E63" s="613"/>
      <c r="F63" s="613"/>
      <c r="G63" s="613"/>
      <c r="H63" s="613"/>
      <c r="I63" s="614"/>
      <c r="J63" s="614"/>
      <c r="K63" s="614"/>
      <c r="L63" s="614"/>
      <c r="M63" s="614"/>
      <c r="N63" s="614"/>
      <c r="O63" s="614"/>
      <c r="P63" s="614"/>
      <c r="Q63" s="614"/>
      <c r="R63" s="615"/>
      <c r="S63" s="614"/>
      <c r="T63" s="614"/>
      <c r="U63" s="610" t="s">
        <v>493</v>
      </c>
      <c r="V63" s="596" t="s">
        <v>124</v>
      </c>
      <c r="W63" s="597" t="s">
        <v>492</v>
      </c>
      <c r="X63" s="598">
        <v>0</v>
      </c>
      <c r="Y63" s="598">
        <v>0</v>
      </c>
      <c r="Z63" s="598">
        <v>0</v>
      </c>
      <c r="AA63" s="598">
        <v>0</v>
      </c>
      <c r="AB63" s="598">
        <v>0</v>
      </c>
      <c r="AC63" s="598">
        <v>0</v>
      </c>
      <c r="AD63" s="598">
        <v>0</v>
      </c>
      <c r="AE63" s="598">
        <v>0</v>
      </c>
      <c r="AF63" s="598">
        <v>0</v>
      </c>
      <c r="AG63" s="598">
        <v>0</v>
      </c>
      <c r="AH63" s="598">
        <v>0</v>
      </c>
      <c r="AI63" s="598">
        <v>0</v>
      </c>
      <c r="AJ63" s="598">
        <v>0</v>
      </c>
      <c r="AK63" s="598">
        <v>0</v>
      </c>
      <c r="AL63" s="598">
        <v>0</v>
      </c>
      <c r="AM63" s="598">
        <v>0</v>
      </c>
      <c r="AN63" s="598">
        <v>0</v>
      </c>
      <c r="AO63" s="598">
        <v>0</v>
      </c>
      <c r="AP63" s="598">
        <v>0</v>
      </c>
      <c r="AQ63" s="598">
        <v>0</v>
      </c>
      <c r="AR63" s="598">
        <v>0</v>
      </c>
      <c r="AS63" s="598">
        <v>0</v>
      </c>
      <c r="AT63" s="598">
        <v>0</v>
      </c>
      <c r="AU63" s="598">
        <v>0</v>
      </c>
      <c r="AV63" s="598">
        <v>0</v>
      </c>
      <c r="AW63" s="598">
        <v>0</v>
      </c>
      <c r="AX63" s="598">
        <v>0</v>
      </c>
      <c r="AY63" s="598">
        <v>0</v>
      </c>
      <c r="AZ63" s="598">
        <v>0</v>
      </c>
      <c r="BA63" s="598">
        <v>0</v>
      </c>
      <c r="BB63" s="598">
        <v>0</v>
      </c>
      <c r="BC63" s="598">
        <v>0</v>
      </c>
      <c r="BD63" s="598">
        <v>0</v>
      </c>
      <c r="BE63" s="598">
        <v>0</v>
      </c>
      <c r="BF63" s="598">
        <v>0</v>
      </c>
      <c r="BG63" s="598">
        <v>0</v>
      </c>
      <c r="BH63" s="598">
        <v>0</v>
      </c>
      <c r="BI63" s="598">
        <v>0</v>
      </c>
      <c r="BJ63" s="598">
        <v>0</v>
      </c>
      <c r="BK63" s="598">
        <v>0</v>
      </c>
      <c r="BL63" s="598">
        <v>0</v>
      </c>
      <c r="BM63" s="598">
        <v>0</v>
      </c>
      <c r="BN63" s="598">
        <v>0</v>
      </c>
      <c r="BO63" s="598">
        <v>0</v>
      </c>
      <c r="BP63" s="598">
        <v>0</v>
      </c>
      <c r="BQ63" s="598">
        <v>0</v>
      </c>
      <c r="BR63" s="598">
        <v>0</v>
      </c>
      <c r="BS63" s="598">
        <v>0</v>
      </c>
      <c r="BT63" s="598">
        <v>0</v>
      </c>
      <c r="BU63" s="598">
        <v>0</v>
      </c>
      <c r="BV63" s="598">
        <v>0</v>
      </c>
      <c r="BW63" s="598">
        <v>0</v>
      </c>
      <c r="BX63" s="598">
        <v>0</v>
      </c>
      <c r="BY63" s="598">
        <v>0</v>
      </c>
      <c r="BZ63" s="598">
        <v>0</v>
      </c>
      <c r="CA63" s="598">
        <v>0</v>
      </c>
      <c r="CB63" s="598">
        <v>0</v>
      </c>
      <c r="CC63" s="598">
        <v>0</v>
      </c>
      <c r="CD63" s="598">
        <v>0</v>
      </c>
      <c r="CE63" s="599">
        <v>0</v>
      </c>
      <c r="CF63" s="599">
        <v>0</v>
      </c>
      <c r="CG63" s="599">
        <v>0</v>
      </c>
      <c r="CH63" s="599">
        <v>0</v>
      </c>
      <c r="CI63" s="599">
        <v>0</v>
      </c>
      <c r="CJ63" s="599">
        <v>0</v>
      </c>
      <c r="CK63" s="599">
        <v>0</v>
      </c>
      <c r="CL63" s="599">
        <v>0</v>
      </c>
      <c r="CM63" s="599">
        <v>0</v>
      </c>
      <c r="CN63" s="599">
        <v>0</v>
      </c>
      <c r="CO63" s="599">
        <v>0</v>
      </c>
      <c r="CP63" s="599">
        <v>0</v>
      </c>
      <c r="CQ63" s="599">
        <v>0</v>
      </c>
      <c r="CR63" s="599">
        <v>0</v>
      </c>
      <c r="CS63" s="599">
        <v>0</v>
      </c>
      <c r="CT63" s="599">
        <v>0</v>
      </c>
      <c r="CU63" s="599">
        <v>0</v>
      </c>
      <c r="CV63" s="599">
        <v>0</v>
      </c>
      <c r="CW63" s="599">
        <v>0</v>
      </c>
      <c r="CX63" s="599">
        <v>0</v>
      </c>
      <c r="CY63" s="600">
        <v>0</v>
      </c>
      <c r="CZ63" s="601">
        <v>0</v>
      </c>
      <c r="DA63" s="602">
        <v>0</v>
      </c>
      <c r="DB63" s="602">
        <v>0</v>
      </c>
      <c r="DC63" s="602">
        <v>0</v>
      </c>
      <c r="DD63" s="602">
        <v>0</v>
      </c>
      <c r="DE63" s="602">
        <v>0</v>
      </c>
      <c r="DF63" s="602">
        <v>0</v>
      </c>
      <c r="DG63" s="602">
        <v>0</v>
      </c>
      <c r="DH63" s="602">
        <v>0</v>
      </c>
      <c r="DI63" s="602">
        <v>0</v>
      </c>
      <c r="DJ63" s="602">
        <v>0</v>
      </c>
      <c r="DK63" s="602">
        <v>0</v>
      </c>
      <c r="DL63" s="602">
        <v>0</v>
      </c>
      <c r="DM63" s="602">
        <v>0</v>
      </c>
      <c r="DN63" s="602">
        <v>0</v>
      </c>
      <c r="DO63" s="602">
        <v>0</v>
      </c>
      <c r="DP63" s="602">
        <v>0</v>
      </c>
      <c r="DQ63" s="602">
        <v>0</v>
      </c>
      <c r="DR63" s="602">
        <v>0</v>
      </c>
      <c r="DS63" s="602">
        <v>0</v>
      </c>
      <c r="DT63" s="602">
        <v>0</v>
      </c>
      <c r="DU63" s="602">
        <v>0</v>
      </c>
      <c r="DV63" s="602">
        <v>0</v>
      </c>
      <c r="DW63" s="603">
        <v>0</v>
      </c>
    </row>
    <row r="64" spans="2:127" x14ac:dyDescent="0.2">
      <c r="B64" s="611"/>
      <c r="C64" s="612"/>
      <c r="D64" s="613"/>
      <c r="E64" s="613"/>
      <c r="F64" s="613"/>
      <c r="G64" s="613"/>
      <c r="H64" s="613"/>
      <c r="I64" s="614"/>
      <c r="J64" s="614"/>
      <c r="K64" s="614"/>
      <c r="L64" s="614"/>
      <c r="M64" s="614"/>
      <c r="N64" s="614"/>
      <c r="O64" s="614"/>
      <c r="P64" s="614"/>
      <c r="Q64" s="614"/>
      <c r="R64" s="615"/>
      <c r="S64" s="614"/>
      <c r="T64" s="614"/>
      <c r="U64" s="616" t="s">
        <v>809</v>
      </c>
      <c r="V64" s="617" t="s">
        <v>124</v>
      </c>
      <c r="W64" s="618" t="s">
        <v>492</v>
      </c>
      <c r="X64" s="598">
        <v>0</v>
      </c>
      <c r="Y64" s="598">
        <v>0</v>
      </c>
      <c r="Z64" s="598">
        <v>0</v>
      </c>
      <c r="AA64" s="598">
        <v>0</v>
      </c>
      <c r="AB64" s="598">
        <v>0</v>
      </c>
      <c r="AC64" s="598">
        <v>0</v>
      </c>
      <c r="AD64" s="598">
        <v>0</v>
      </c>
      <c r="AE64" s="598">
        <v>0</v>
      </c>
      <c r="AF64" s="598">
        <v>0</v>
      </c>
      <c r="AG64" s="598">
        <v>0</v>
      </c>
      <c r="AH64" s="598">
        <v>0</v>
      </c>
      <c r="AI64" s="598">
        <v>0</v>
      </c>
      <c r="AJ64" s="598">
        <v>0</v>
      </c>
      <c r="AK64" s="598">
        <v>0</v>
      </c>
      <c r="AL64" s="598">
        <v>0</v>
      </c>
      <c r="AM64" s="598">
        <v>0</v>
      </c>
      <c r="AN64" s="598">
        <v>0</v>
      </c>
      <c r="AO64" s="598">
        <v>0</v>
      </c>
      <c r="AP64" s="598">
        <v>0</v>
      </c>
      <c r="AQ64" s="598">
        <v>0</v>
      </c>
      <c r="AR64" s="598">
        <v>0</v>
      </c>
      <c r="AS64" s="598">
        <v>0</v>
      </c>
      <c r="AT64" s="598">
        <v>0</v>
      </c>
      <c r="AU64" s="598">
        <v>0</v>
      </c>
      <c r="AV64" s="598">
        <v>0</v>
      </c>
      <c r="AW64" s="598">
        <v>0</v>
      </c>
      <c r="AX64" s="598">
        <v>0</v>
      </c>
      <c r="AY64" s="598">
        <v>0</v>
      </c>
      <c r="AZ64" s="598">
        <v>0</v>
      </c>
      <c r="BA64" s="598">
        <v>0</v>
      </c>
      <c r="BB64" s="598">
        <v>0</v>
      </c>
      <c r="BC64" s="598">
        <v>0</v>
      </c>
      <c r="BD64" s="598">
        <v>0</v>
      </c>
      <c r="BE64" s="598">
        <v>0</v>
      </c>
      <c r="BF64" s="598">
        <v>0</v>
      </c>
      <c r="BG64" s="598">
        <v>0</v>
      </c>
      <c r="BH64" s="598">
        <v>0</v>
      </c>
      <c r="BI64" s="598">
        <v>0</v>
      </c>
      <c r="BJ64" s="598">
        <v>0</v>
      </c>
      <c r="BK64" s="598">
        <v>0</v>
      </c>
      <c r="BL64" s="598">
        <v>0</v>
      </c>
      <c r="BM64" s="598">
        <v>0</v>
      </c>
      <c r="BN64" s="598">
        <v>0</v>
      </c>
      <c r="BO64" s="598">
        <v>0</v>
      </c>
      <c r="BP64" s="598">
        <v>0</v>
      </c>
      <c r="BQ64" s="598">
        <v>0</v>
      </c>
      <c r="BR64" s="598">
        <v>0</v>
      </c>
      <c r="BS64" s="598">
        <v>0</v>
      </c>
      <c r="BT64" s="598">
        <v>0</v>
      </c>
      <c r="BU64" s="598">
        <v>0</v>
      </c>
      <c r="BV64" s="598">
        <v>0</v>
      </c>
      <c r="BW64" s="598">
        <v>0</v>
      </c>
      <c r="BX64" s="598">
        <v>0</v>
      </c>
      <c r="BY64" s="598">
        <v>0</v>
      </c>
      <c r="BZ64" s="598">
        <v>0</v>
      </c>
      <c r="CA64" s="598">
        <v>0</v>
      </c>
      <c r="CB64" s="598">
        <v>0</v>
      </c>
      <c r="CC64" s="598">
        <v>0</v>
      </c>
      <c r="CD64" s="598">
        <v>0</v>
      </c>
      <c r="CE64" s="598">
        <v>0</v>
      </c>
      <c r="CF64" s="598">
        <v>0</v>
      </c>
      <c r="CG64" s="598">
        <v>0</v>
      </c>
      <c r="CH64" s="598">
        <v>0</v>
      </c>
      <c r="CI64" s="598">
        <v>0</v>
      </c>
      <c r="CJ64" s="598">
        <v>0</v>
      </c>
      <c r="CK64" s="598">
        <v>0</v>
      </c>
      <c r="CL64" s="598">
        <v>0</v>
      </c>
      <c r="CM64" s="598">
        <v>0</v>
      </c>
      <c r="CN64" s="598">
        <v>0</v>
      </c>
      <c r="CO64" s="598">
        <v>0</v>
      </c>
      <c r="CP64" s="598">
        <v>0</v>
      </c>
      <c r="CQ64" s="598">
        <v>0</v>
      </c>
      <c r="CR64" s="598">
        <v>0</v>
      </c>
      <c r="CS64" s="598">
        <v>0</v>
      </c>
      <c r="CT64" s="598">
        <v>0</v>
      </c>
      <c r="CU64" s="598">
        <v>0</v>
      </c>
      <c r="CV64" s="598">
        <v>0</v>
      </c>
      <c r="CW64" s="598">
        <v>0</v>
      </c>
      <c r="CX64" s="598">
        <v>0</v>
      </c>
      <c r="CY64" s="598">
        <v>0</v>
      </c>
      <c r="CZ64" s="601">
        <v>0</v>
      </c>
      <c r="DA64" s="602">
        <v>0</v>
      </c>
      <c r="DB64" s="602">
        <v>0</v>
      </c>
      <c r="DC64" s="602">
        <v>0</v>
      </c>
      <c r="DD64" s="602">
        <v>0</v>
      </c>
      <c r="DE64" s="602">
        <v>0</v>
      </c>
      <c r="DF64" s="602">
        <v>0</v>
      </c>
      <c r="DG64" s="602">
        <v>0</v>
      </c>
      <c r="DH64" s="602">
        <v>0</v>
      </c>
      <c r="DI64" s="602">
        <v>0</v>
      </c>
      <c r="DJ64" s="602">
        <v>0</v>
      </c>
      <c r="DK64" s="602">
        <v>0</v>
      </c>
      <c r="DL64" s="602">
        <v>0</v>
      </c>
      <c r="DM64" s="602">
        <v>0</v>
      </c>
      <c r="DN64" s="602">
        <v>0</v>
      </c>
      <c r="DO64" s="602">
        <v>0</v>
      </c>
      <c r="DP64" s="602">
        <v>0</v>
      </c>
      <c r="DQ64" s="602">
        <v>0</v>
      </c>
      <c r="DR64" s="602">
        <v>0</v>
      </c>
      <c r="DS64" s="602">
        <v>0</v>
      </c>
      <c r="DT64" s="602">
        <v>0</v>
      </c>
      <c r="DU64" s="602">
        <v>0</v>
      </c>
      <c r="DV64" s="602">
        <v>0</v>
      </c>
      <c r="DW64" s="603">
        <v>0</v>
      </c>
    </row>
    <row r="65" spans="2:127" x14ac:dyDescent="0.2">
      <c r="B65" s="619"/>
      <c r="C65" s="620"/>
      <c r="D65" s="621"/>
      <c r="E65" s="621"/>
      <c r="F65" s="621"/>
      <c r="G65" s="621"/>
      <c r="H65" s="621"/>
      <c r="I65" s="622"/>
      <c r="J65" s="622"/>
      <c r="K65" s="622"/>
      <c r="L65" s="622"/>
      <c r="M65" s="622"/>
      <c r="N65" s="622"/>
      <c r="O65" s="622"/>
      <c r="P65" s="622"/>
      <c r="Q65" s="622"/>
      <c r="R65" s="623"/>
      <c r="S65" s="622"/>
      <c r="T65" s="622"/>
      <c r="U65" s="610" t="s">
        <v>494</v>
      </c>
      <c r="V65" s="596" t="s">
        <v>124</v>
      </c>
      <c r="W65" s="624" t="s">
        <v>492</v>
      </c>
      <c r="X65" s="598">
        <v>0</v>
      </c>
      <c r="Y65" s="598">
        <v>0</v>
      </c>
      <c r="Z65" s="598">
        <v>0</v>
      </c>
      <c r="AA65" s="598">
        <v>0</v>
      </c>
      <c r="AB65" s="598">
        <v>0</v>
      </c>
      <c r="AC65" s="598">
        <v>10.4</v>
      </c>
      <c r="AD65" s="598">
        <v>10.4</v>
      </c>
      <c r="AE65" s="598">
        <v>10.4</v>
      </c>
      <c r="AF65" s="598">
        <v>10.4</v>
      </c>
      <c r="AG65" s="598">
        <v>10.4</v>
      </c>
      <c r="AH65" s="598">
        <v>10.4</v>
      </c>
      <c r="AI65" s="598">
        <v>10.4</v>
      </c>
      <c r="AJ65" s="598">
        <v>10.4</v>
      </c>
      <c r="AK65" s="598">
        <v>10.4</v>
      </c>
      <c r="AL65" s="598">
        <v>10.4</v>
      </c>
      <c r="AM65" s="598">
        <v>10.4</v>
      </c>
      <c r="AN65" s="598">
        <v>10.4</v>
      </c>
      <c r="AO65" s="598">
        <v>10.4</v>
      </c>
      <c r="AP65" s="598">
        <v>10.4</v>
      </c>
      <c r="AQ65" s="598">
        <v>10.4</v>
      </c>
      <c r="AR65" s="598">
        <v>10.4</v>
      </c>
      <c r="AS65" s="598">
        <v>10.4</v>
      </c>
      <c r="AT65" s="598">
        <v>10.4</v>
      </c>
      <c r="AU65" s="598">
        <v>10.4</v>
      </c>
      <c r="AV65" s="598">
        <v>10.4</v>
      </c>
      <c r="AW65" s="598">
        <v>10.4</v>
      </c>
      <c r="AX65" s="598">
        <v>10.4</v>
      </c>
      <c r="AY65" s="598">
        <v>10.4</v>
      </c>
      <c r="AZ65" s="598">
        <v>10.4</v>
      </c>
      <c r="BA65" s="598">
        <v>10.4</v>
      </c>
      <c r="BB65" s="598">
        <v>10.4</v>
      </c>
      <c r="BC65" s="598">
        <v>10.4</v>
      </c>
      <c r="BD65" s="598">
        <v>10.4</v>
      </c>
      <c r="BE65" s="598">
        <v>10.4</v>
      </c>
      <c r="BF65" s="598">
        <v>10.4</v>
      </c>
      <c r="BG65" s="598">
        <v>10.4</v>
      </c>
      <c r="BH65" s="598">
        <v>10.4</v>
      </c>
      <c r="BI65" s="598">
        <v>10.4</v>
      </c>
      <c r="BJ65" s="598">
        <v>10.4</v>
      </c>
      <c r="BK65" s="598">
        <v>10.4</v>
      </c>
      <c r="BL65" s="598">
        <v>10.4</v>
      </c>
      <c r="BM65" s="598">
        <v>10.4</v>
      </c>
      <c r="BN65" s="598">
        <v>10.4</v>
      </c>
      <c r="BO65" s="598">
        <v>10.4</v>
      </c>
      <c r="BP65" s="598">
        <v>10.4</v>
      </c>
      <c r="BQ65" s="598">
        <v>10.4</v>
      </c>
      <c r="BR65" s="598">
        <v>10.4</v>
      </c>
      <c r="BS65" s="598">
        <v>10.4</v>
      </c>
      <c r="BT65" s="598">
        <v>10.4</v>
      </c>
      <c r="BU65" s="598">
        <v>10.4</v>
      </c>
      <c r="BV65" s="598">
        <v>10.4</v>
      </c>
      <c r="BW65" s="598">
        <v>10.4</v>
      </c>
      <c r="BX65" s="598">
        <v>10.4</v>
      </c>
      <c r="BY65" s="598">
        <v>10.4</v>
      </c>
      <c r="BZ65" s="598">
        <v>10.4</v>
      </c>
      <c r="CA65" s="598">
        <v>10.4</v>
      </c>
      <c r="CB65" s="598">
        <v>10.4</v>
      </c>
      <c r="CC65" s="598">
        <v>10.4</v>
      </c>
      <c r="CD65" s="598">
        <v>10.4</v>
      </c>
      <c r="CE65" s="599">
        <v>10.4</v>
      </c>
      <c r="CF65" s="599">
        <v>10.4</v>
      </c>
      <c r="CG65" s="599">
        <v>10.4</v>
      </c>
      <c r="CH65" s="599">
        <v>10.4</v>
      </c>
      <c r="CI65" s="599">
        <v>10.4</v>
      </c>
      <c r="CJ65" s="599">
        <v>10.4</v>
      </c>
      <c r="CK65" s="599">
        <v>10.4</v>
      </c>
      <c r="CL65" s="599">
        <v>10.4</v>
      </c>
      <c r="CM65" s="599">
        <v>10.4</v>
      </c>
      <c r="CN65" s="599">
        <v>10.4</v>
      </c>
      <c r="CO65" s="599">
        <v>10.4</v>
      </c>
      <c r="CP65" s="599">
        <v>10.4</v>
      </c>
      <c r="CQ65" s="599">
        <v>10.4</v>
      </c>
      <c r="CR65" s="599">
        <v>10.4</v>
      </c>
      <c r="CS65" s="599">
        <v>10.4</v>
      </c>
      <c r="CT65" s="599">
        <v>10.4</v>
      </c>
      <c r="CU65" s="599">
        <v>10.4</v>
      </c>
      <c r="CV65" s="599">
        <v>10.4</v>
      </c>
      <c r="CW65" s="599">
        <v>10.4</v>
      </c>
      <c r="CX65" s="599">
        <v>10.4</v>
      </c>
      <c r="CY65" s="600">
        <v>10.4</v>
      </c>
      <c r="CZ65" s="601">
        <v>0</v>
      </c>
      <c r="DA65" s="602">
        <v>0</v>
      </c>
      <c r="DB65" s="602">
        <v>0</v>
      </c>
      <c r="DC65" s="602">
        <v>0</v>
      </c>
      <c r="DD65" s="602">
        <v>0</v>
      </c>
      <c r="DE65" s="602">
        <v>0</v>
      </c>
      <c r="DF65" s="602">
        <v>0</v>
      </c>
      <c r="DG65" s="602">
        <v>0</v>
      </c>
      <c r="DH65" s="602">
        <v>0</v>
      </c>
      <c r="DI65" s="602">
        <v>0</v>
      </c>
      <c r="DJ65" s="602">
        <v>0</v>
      </c>
      <c r="DK65" s="602">
        <v>0</v>
      </c>
      <c r="DL65" s="602">
        <v>0</v>
      </c>
      <c r="DM65" s="602">
        <v>0</v>
      </c>
      <c r="DN65" s="602">
        <v>0</v>
      </c>
      <c r="DO65" s="602">
        <v>0</v>
      </c>
      <c r="DP65" s="602">
        <v>0</v>
      </c>
      <c r="DQ65" s="602">
        <v>0</v>
      </c>
      <c r="DR65" s="602">
        <v>0</v>
      </c>
      <c r="DS65" s="602">
        <v>0</v>
      </c>
      <c r="DT65" s="602">
        <v>0</v>
      </c>
      <c r="DU65" s="602">
        <v>0</v>
      </c>
      <c r="DV65" s="602">
        <v>0</v>
      </c>
      <c r="DW65" s="603">
        <v>0</v>
      </c>
    </row>
    <row r="66" spans="2:127" x14ac:dyDescent="0.2">
      <c r="B66" s="625"/>
      <c r="C66" s="626"/>
      <c r="D66" s="627"/>
      <c r="E66" s="627"/>
      <c r="F66" s="627"/>
      <c r="G66" s="627"/>
      <c r="H66" s="627"/>
      <c r="I66" s="628"/>
      <c r="J66" s="628"/>
      <c r="K66" s="628"/>
      <c r="L66" s="628"/>
      <c r="M66" s="628"/>
      <c r="N66" s="628"/>
      <c r="O66" s="628"/>
      <c r="P66" s="628"/>
      <c r="Q66" s="628"/>
      <c r="R66" s="629"/>
      <c r="S66" s="628"/>
      <c r="T66" s="628"/>
      <c r="U66" s="616" t="s">
        <v>495</v>
      </c>
      <c r="V66" s="617" t="s">
        <v>124</v>
      </c>
      <c r="W66" s="630" t="s">
        <v>492</v>
      </c>
      <c r="X66" s="598">
        <v>0</v>
      </c>
      <c r="Y66" s="598">
        <v>0</v>
      </c>
      <c r="Z66" s="598">
        <v>0</v>
      </c>
      <c r="AA66" s="598">
        <v>0</v>
      </c>
      <c r="AB66" s="598">
        <v>0</v>
      </c>
      <c r="AC66" s="598">
        <v>757.4</v>
      </c>
      <c r="AD66" s="598">
        <v>757.4</v>
      </c>
      <c r="AE66" s="598">
        <v>757.4</v>
      </c>
      <c r="AF66" s="598">
        <v>757.4</v>
      </c>
      <c r="AG66" s="598">
        <v>757.4</v>
      </c>
      <c r="AH66" s="598">
        <v>757.4</v>
      </c>
      <c r="AI66" s="598">
        <v>757.4</v>
      </c>
      <c r="AJ66" s="598">
        <v>757.4</v>
      </c>
      <c r="AK66" s="598">
        <v>757.4</v>
      </c>
      <c r="AL66" s="598">
        <v>757.4</v>
      </c>
      <c r="AM66" s="598">
        <v>757.4</v>
      </c>
      <c r="AN66" s="598">
        <v>757.4</v>
      </c>
      <c r="AO66" s="598">
        <v>757.4</v>
      </c>
      <c r="AP66" s="598">
        <v>757.4</v>
      </c>
      <c r="AQ66" s="598">
        <v>757.4</v>
      </c>
      <c r="AR66" s="598">
        <v>757.4</v>
      </c>
      <c r="AS66" s="598">
        <v>757.4</v>
      </c>
      <c r="AT66" s="598">
        <v>757.4</v>
      </c>
      <c r="AU66" s="598">
        <v>757.4</v>
      </c>
      <c r="AV66" s="598">
        <v>757.4</v>
      </c>
      <c r="AW66" s="598">
        <v>757.4</v>
      </c>
      <c r="AX66" s="598">
        <v>757.4</v>
      </c>
      <c r="AY66" s="598">
        <v>757.4</v>
      </c>
      <c r="AZ66" s="598">
        <v>757.4</v>
      </c>
      <c r="BA66" s="598">
        <v>757.4</v>
      </c>
      <c r="BB66" s="598">
        <v>757.4</v>
      </c>
      <c r="BC66" s="598">
        <v>757.4</v>
      </c>
      <c r="BD66" s="598">
        <v>757.4</v>
      </c>
      <c r="BE66" s="598">
        <v>757.4</v>
      </c>
      <c r="BF66" s="598">
        <v>757.4</v>
      </c>
      <c r="BG66" s="598">
        <v>757.4</v>
      </c>
      <c r="BH66" s="598">
        <v>757.4</v>
      </c>
      <c r="BI66" s="598">
        <v>757.4</v>
      </c>
      <c r="BJ66" s="598">
        <v>757.4</v>
      </c>
      <c r="BK66" s="598">
        <v>757.4</v>
      </c>
      <c r="BL66" s="598">
        <v>757.4</v>
      </c>
      <c r="BM66" s="598">
        <v>757.4</v>
      </c>
      <c r="BN66" s="598">
        <v>757.4</v>
      </c>
      <c r="BO66" s="598">
        <v>757.4</v>
      </c>
      <c r="BP66" s="598">
        <v>757.4</v>
      </c>
      <c r="BQ66" s="598">
        <v>757.4</v>
      </c>
      <c r="BR66" s="598">
        <v>757.4</v>
      </c>
      <c r="BS66" s="598">
        <v>757.4</v>
      </c>
      <c r="BT66" s="598">
        <v>757.4</v>
      </c>
      <c r="BU66" s="598">
        <v>757.4</v>
      </c>
      <c r="BV66" s="598">
        <v>757.4</v>
      </c>
      <c r="BW66" s="598">
        <v>757.4</v>
      </c>
      <c r="BX66" s="598">
        <v>757.4</v>
      </c>
      <c r="BY66" s="598">
        <v>757.4</v>
      </c>
      <c r="BZ66" s="598">
        <v>757.4</v>
      </c>
      <c r="CA66" s="598">
        <v>757.4</v>
      </c>
      <c r="CB66" s="598">
        <v>757.4</v>
      </c>
      <c r="CC66" s="598">
        <v>757.4</v>
      </c>
      <c r="CD66" s="598">
        <v>757.4</v>
      </c>
      <c r="CE66" s="599">
        <v>757.4</v>
      </c>
      <c r="CF66" s="599">
        <v>757.4</v>
      </c>
      <c r="CG66" s="599">
        <v>757.4</v>
      </c>
      <c r="CH66" s="599">
        <v>757.4</v>
      </c>
      <c r="CI66" s="599">
        <v>757.4</v>
      </c>
      <c r="CJ66" s="599">
        <v>757.4</v>
      </c>
      <c r="CK66" s="599">
        <v>757.4</v>
      </c>
      <c r="CL66" s="599">
        <v>757.4</v>
      </c>
      <c r="CM66" s="599">
        <v>757.4</v>
      </c>
      <c r="CN66" s="599">
        <v>757.4</v>
      </c>
      <c r="CO66" s="599">
        <v>757.4</v>
      </c>
      <c r="CP66" s="599">
        <v>757.4</v>
      </c>
      <c r="CQ66" s="599">
        <v>757.4</v>
      </c>
      <c r="CR66" s="599">
        <v>757.4</v>
      </c>
      <c r="CS66" s="599">
        <v>757.4</v>
      </c>
      <c r="CT66" s="599">
        <v>757.4</v>
      </c>
      <c r="CU66" s="599">
        <v>757.4</v>
      </c>
      <c r="CV66" s="599">
        <v>757.4</v>
      </c>
      <c r="CW66" s="599">
        <v>757.4</v>
      </c>
      <c r="CX66" s="599">
        <v>757.4</v>
      </c>
      <c r="CY66" s="600">
        <v>757.4</v>
      </c>
      <c r="CZ66" s="601">
        <v>0</v>
      </c>
      <c r="DA66" s="602">
        <v>0</v>
      </c>
      <c r="DB66" s="602">
        <v>0</v>
      </c>
      <c r="DC66" s="602">
        <v>0</v>
      </c>
      <c r="DD66" s="602">
        <v>0</v>
      </c>
      <c r="DE66" s="602">
        <v>0</v>
      </c>
      <c r="DF66" s="602">
        <v>0</v>
      </c>
      <c r="DG66" s="602">
        <v>0</v>
      </c>
      <c r="DH66" s="602">
        <v>0</v>
      </c>
      <c r="DI66" s="602">
        <v>0</v>
      </c>
      <c r="DJ66" s="602">
        <v>0</v>
      </c>
      <c r="DK66" s="602">
        <v>0</v>
      </c>
      <c r="DL66" s="602">
        <v>0</v>
      </c>
      <c r="DM66" s="602">
        <v>0</v>
      </c>
      <c r="DN66" s="602">
        <v>0</v>
      </c>
      <c r="DO66" s="602">
        <v>0</v>
      </c>
      <c r="DP66" s="602">
        <v>0</v>
      </c>
      <c r="DQ66" s="602">
        <v>0</v>
      </c>
      <c r="DR66" s="602">
        <v>0</v>
      </c>
      <c r="DS66" s="602">
        <v>0</v>
      </c>
      <c r="DT66" s="602">
        <v>0</v>
      </c>
      <c r="DU66" s="602">
        <v>0</v>
      </c>
      <c r="DV66" s="602">
        <v>0</v>
      </c>
      <c r="DW66" s="603">
        <v>0</v>
      </c>
    </row>
    <row r="67" spans="2:127" x14ac:dyDescent="0.2">
      <c r="B67" s="625"/>
      <c r="C67" s="626"/>
      <c r="D67" s="627"/>
      <c r="E67" s="627"/>
      <c r="F67" s="627"/>
      <c r="G67" s="627"/>
      <c r="H67" s="627"/>
      <c r="I67" s="628"/>
      <c r="J67" s="628"/>
      <c r="K67" s="628"/>
      <c r="L67" s="628"/>
      <c r="M67" s="628"/>
      <c r="N67" s="628"/>
      <c r="O67" s="628"/>
      <c r="P67" s="628"/>
      <c r="Q67" s="628"/>
      <c r="R67" s="629"/>
      <c r="S67" s="628"/>
      <c r="T67" s="628"/>
      <c r="U67" s="631" t="s">
        <v>496</v>
      </c>
      <c r="V67" s="632" t="s">
        <v>124</v>
      </c>
      <c r="W67" s="630" t="s">
        <v>492</v>
      </c>
      <c r="X67" s="598">
        <v>0</v>
      </c>
      <c r="Y67" s="598">
        <v>0</v>
      </c>
      <c r="Z67" s="598">
        <v>0</v>
      </c>
      <c r="AA67" s="598">
        <v>0</v>
      </c>
      <c r="AB67" s="598">
        <v>0</v>
      </c>
      <c r="AC67" s="598">
        <v>0</v>
      </c>
      <c r="AD67" s="598">
        <v>0</v>
      </c>
      <c r="AE67" s="598">
        <v>0</v>
      </c>
      <c r="AF67" s="598">
        <v>0</v>
      </c>
      <c r="AG67" s="598">
        <v>0</v>
      </c>
      <c r="AH67" s="598">
        <v>0</v>
      </c>
      <c r="AI67" s="598">
        <v>0</v>
      </c>
      <c r="AJ67" s="598">
        <v>0</v>
      </c>
      <c r="AK67" s="598">
        <v>0</v>
      </c>
      <c r="AL67" s="598">
        <v>0</v>
      </c>
      <c r="AM67" s="598">
        <v>0</v>
      </c>
      <c r="AN67" s="598">
        <v>0</v>
      </c>
      <c r="AO67" s="598">
        <v>0</v>
      </c>
      <c r="AP67" s="598">
        <v>0</v>
      </c>
      <c r="AQ67" s="598">
        <v>0</v>
      </c>
      <c r="AR67" s="598">
        <v>0</v>
      </c>
      <c r="AS67" s="598">
        <v>0</v>
      </c>
      <c r="AT67" s="598">
        <v>0</v>
      </c>
      <c r="AU67" s="598">
        <v>0</v>
      </c>
      <c r="AV67" s="598">
        <v>0</v>
      </c>
      <c r="AW67" s="598">
        <v>0</v>
      </c>
      <c r="AX67" s="598">
        <v>0</v>
      </c>
      <c r="AY67" s="598">
        <v>0</v>
      </c>
      <c r="AZ67" s="598">
        <v>0</v>
      </c>
      <c r="BA67" s="598">
        <v>0</v>
      </c>
      <c r="BB67" s="598">
        <v>0</v>
      </c>
      <c r="BC67" s="598">
        <v>0</v>
      </c>
      <c r="BD67" s="598">
        <v>0</v>
      </c>
      <c r="BE67" s="598">
        <v>0</v>
      </c>
      <c r="BF67" s="598">
        <v>0</v>
      </c>
      <c r="BG67" s="598">
        <v>0</v>
      </c>
      <c r="BH67" s="598">
        <v>0</v>
      </c>
      <c r="BI67" s="598">
        <v>0</v>
      </c>
      <c r="BJ67" s="598">
        <v>0</v>
      </c>
      <c r="BK67" s="598">
        <v>0</v>
      </c>
      <c r="BL67" s="598">
        <v>0</v>
      </c>
      <c r="BM67" s="598">
        <v>0</v>
      </c>
      <c r="BN67" s="598">
        <v>0</v>
      </c>
      <c r="BO67" s="598">
        <v>0</v>
      </c>
      <c r="BP67" s="598">
        <v>0</v>
      </c>
      <c r="BQ67" s="598">
        <v>0</v>
      </c>
      <c r="BR67" s="598">
        <v>0</v>
      </c>
      <c r="BS67" s="598">
        <v>0</v>
      </c>
      <c r="BT67" s="598">
        <v>0</v>
      </c>
      <c r="BU67" s="598">
        <v>0</v>
      </c>
      <c r="BV67" s="598">
        <v>0</v>
      </c>
      <c r="BW67" s="598">
        <v>0</v>
      </c>
      <c r="BX67" s="598">
        <v>0</v>
      </c>
      <c r="BY67" s="598">
        <v>0</v>
      </c>
      <c r="BZ67" s="598">
        <v>0</v>
      </c>
      <c r="CA67" s="598">
        <v>0</v>
      </c>
      <c r="CB67" s="598">
        <v>0</v>
      </c>
      <c r="CC67" s="598">
        <v>0</v>
      </c>
      <c r="CD67" s="598">
        <v>0</v>
      </c>
      <c r="CE67" s="599">
        <v>0</v>
      </c>
      <c r="CF67" s="599">
        <v>0</v>
      </c>
      <c r="CG67" s="599">
        <v>0</v>
      </c>
      <c r="CH67" s="599">
        <v>0</v>
      </c>
      <c r="CI67" s="599">
        <v>0</v>
      </c>
      <c r="CJ67" s="599">
        <v>0</v>
      </c>
      <c r="CK67" s="599">
        <v>0</v>
      </c>
      <c r="CL67" s="599">
        <v>0</v>
      </c>
      <c r="CM67" s="599">
        <v>0</v>
      </c>
      <c r="CN67" s="599">
        <v>0</v>
      </c>
      <c r="CO67" s="599">
        <v>0</v>
      </c>
      <c r="CP67" s="599">
        <v>0</v>
      </c>
      <c r="CQ67" s="599">
        <v>0</v>
      </c>
      <c r="CR67" s="599">
        <v>0</v>
      </c>
      <c r="CS67" s="599">
        <v>0</v>
      </c>
      <c r="CT67" s="599">
        <v>0</v>
      </c>
      <c r="CU67" s="599">
        <v>0</v>
      </c>
      <c r="CV67" s="599">
        <v>0</v>
      </c>
      <c r="CW67" s="599">
        <v>0</v>
      </c>
      <c r="CX67" s="599">
        <v>0</v>
      </c>
      <c r="CY67" s="600">
        <v>0</v>
      </c>
      <c r="CZ67" s="601">
        <v>0</v>
      </c>
      <c r="DA67" s="602">
        <v>0</v>
      </c>
      <c r="DB67" s="602">
        <v>0</v>
      </c>
      <c r="DC67" s="602">
        <v>0</v>
      </c>
      <c r="DD67" s="602">
        <v>0</v>
      </c>
      <c r="DE67" s="602">
        <v>0</v>
      </c>
      <c r="DF67" s="602">
        <v>0</v>
      </c>
      <c r="DG67" s="602">
        <v>0</v>
      </c>
      <c r="DH67" s="602">
        <v>0</v>
      </c>
      <c r="DI67" s="602">
        <v>0</v>
      </c>
      <c r="DJ67" s="602">
        <v>0</v>
      </c>
      <c r="DK67" s="602">
        <v>0</v>
      </c>
      <c r="DL67" s="602">
        <v>0</v>
      </c>
      <c r="DM67" s="602">
        <v>0</v>
      </c>
      <c r="DN67" s="602">
        <v>0</v>
      </c>
      <c r="DO67" s="602">
        <v>0</v>
      </c>
      <c r="DP67" s="602">
        <v>0</v>
      </c>
      <c r="DQ67" s="602">
        <v>0</v>
      </c>
      <c r="DR67" s="602">
        <v>0</v>
      </c>
      <c r="DS67" s="602">
        <v>0</v>
      </c>
      <c r="DT67" s="602">
        <v>0</v>
      </c>
      <c r="DU67" s="602">
        <v>0</v>
      </c>
      <c r="DV67" s="602">
        <v>0</v>
      </c>
      <c r="DW67" s="603">
        <v>0</v>
      </c>
    </row>
    <row r="68" spans="2:127" x14ac:dyDescent="0.2">
      <c r="B68" s="625"/>
      <c r="C68" s="626"/>
      <c r="D68" s="627"/>
      <c r="E68" s="627"/>
      <c r="F68" s="627"/>
      <c r="G68" s="627"/>
      <c r="H68" s="627"/>
      <c r="I68" s="628"/>
      <c r="J68" s="628"/>
      <c r="K68" s="628"/>
      <c r="L68" s="628"/>
      <c r="M68" s="628"/>
      <c r="N68" s="628"/>
      <c r="O68" s="628"/>
      <c r="P68" s="628"/>
      <c r="Q68" s="628"/>
      <c r="R68" s="629"/>
      <c r="S68" s="628"/>
      <c r="T68" s="628"/>
      <c r="U68" s="616" t="s">
        <v>497</v>
      </c>
      <c r="V68" s="617" t="s">
        <v>124</v>
      </c>
      <c r="W68" s="630" t="s">
        <v>492</v>
      </c>
      <c r="X68" s="598">
        <v>4.5479000000000003</v>
      </c>
      <c r="Y68" s="598">
        <v>5.1976000000000004</v>
      </c>
      <c r="Z68" s="598">
        <v>6.4969999999999999</v>
      </c>
      <c r="AA68" s="598">
        <v>25.988</v>
      </c>
      <c r="AB68" s="598">
        <v>22.7395</v>
      </c>
      <c r="AC68" s="598">
        <v>0</v>
      </c>
      <c r="AD68" s="598">
        <v>0</v>
      </c>
      <c r="AE68" s="598">
        <v>0</v>
      </c>
      <c r="AF68" s="598">
        <v>0</v>
      </c>
      <c r="AG68" s="598">
        <v>0</v>
      </c>
      <c r="AH68" s="598">
        <v>0</v>
      </c>
      <c r="AI68" s="598">
        <v>0</v>
      </c>
      <c r="AJ68" s="598">
        <v>0</v>
      </c>
      <c r="AK68" s="598">
        <v>0</v>
      </c>
      <c r="AL68" s="598">
        <v>0</v>
      </c>
      <c r="AM68" s="598">
        <v>0</v>
      </c>
      <c r="AN68" s="598">
        <v>0</v>
      </c>
      <c r="AO68" s="598">
        <v>0</v>
      </c>
      <c r="AP68" s="598">
        <v>0</v>
      </c>
      <c r="AQ68" s="598">
        <v>0</v>
      </c>
      <c r="AR68" s="598">
        <v>0.37325217391304349</v>
      </c>
      <c r="AS68" s="598">
        <v>0.42657391304347825</v>
      </c>
      <c r="AT68" s="598">
        <v>0.53321739130434787</v>
      </c>
      <c r="AU68" s="598">
        <v>2.1328695652173915</v>
      </c>
      <c r="AV68" s="598">
        <v>1.8662608695652174</v>
      </c>
      <c r="AW68" s="598">
        <v>0</v>
      </c>
      <c r="AX68" s="598">
        <v>0</v>
      </c>
      <c r="AY68" s="598">
        <v>0</v>
      </c>
      <c r="AZ68" s="598">
        <v>0</v>
      </c>
      <c r="BA68" s="598">
        <v>0</v>
      </c>
      <c r="BB68" s="598">
        <v>0</v>
      </c>
      <c r="BC68" s="598">
        <v>0</v>
      </c>
      <c r="BD68" s="598">
        <v>0</v>
      </c>
      <c r="BE68" s="598">
        <v>0</v>
      </c>
      <c r="BF68" s="598">
        <v>0</v>
      </c>
      <c r="BG68" s="598">
        <v>0</v>
      </c>
      <c r="BH68" s="598">
        <v>0</v>
      </c>
      <c r="BI68" s="598">
        <v>0</v>
      </c>
      <c r="BJ68" s="598">
        <v>0</v>
      </c>
      <c r="BK68" s="598">
        <v>0</v>
      </c>
      <c r="BL68" s="598">
        <v>0.37325217391304349</v>
      </c>
      <c r="BM68" s="598">
        <v>0.42657391304347825</v>
      </c>
      <c r="BN68" s="598">
        <v>0.53321739130434787</v>
      </c>
      <c r="BO68" s="598">
        <v>2.1328695652173915</v>
      </c>
      <c r="BP68" s="598">
        <v>1.8662608695652174</v>
      </c>
      <c r="BQ68" s="598">
        <v>0</v>
      </c>
      <c r="BR68" s="598">
        <v>0</v>
      </c>
      <c r="BS68" s="598">
        <v>0</v>
      </c>
      <c r="BT68" s="598">
        <v>0</v>
      </c>
      <c r="BU68" s="598">
        <v>0</v>
      </c>
      <c r="BV68" s="598">
        <v>0</v>
      </c>
      <c r="BW68" s="598">
        <v>0</v>
      </c>
      <c r="BX68" s="598">
        <v>0</v>
      </c>
      <c r="BY68" s="598">
        <v>0</v>
      </c>
      <c r="BZ68" s="598">
        <v>0</v>
      </c>
      <c r="CA68" s="598">
        <v>0</v>
      </c>
      <c r="CB68" s="598">
        <v>0</v>
      </c>
      <c r="CC68" s="598">
        <v>0</v>
      </c>
      <c r="CD68" s="598">
        <v>0</v>
      </c>
      <c r="CE68" s="599">
        <v>0</v>
      </c>
      <c r="CF68" s="599">
        <v>0.68760647911338446</v>
      </c>
      <c r="CG68" s="599">
        <v>0.78583597612958223</v>
      </c>
      <c r="CH68" s="599">
        <v>0.98229497016197787</v>
      </c>
      <c r="CI68" s="599">
        <v>3.9291798806479115</v>
      </c>
      <c r="CJ68" s="599">
        <v>3.4380323955669225</v>
      </c>
      <c r="CK68" s="599">
        <v>0</v>
      </c>
      <c r="CL68" s="599">
        <v>0</v>
      </c>
      <c r="CM68" s="599">
        <v>0</v>
      </c>
      <c r="CN68" s="599">
        <v>0</v>
      </c>
      <c r="CO68" s="599">
        <v>0</v>
      </c>
      <c r="CP68" s="599">
        <v>0</v>
      </c>
      <c r="CQ68" s="599">
        <v>0</v>
      </c>
      <c r="CR68" s="599">
        <v>0</v>
      </c>
      <c r="CS68" s="599">
        <v>0</v>
      </c>
      <c r="CT68" s="599">
        <v>0</v>
      </c>
      <c r="CU68" s="599">
        <v>0</v>
      </c>
      <c r="CV68" s="599">
        <v>0</v>
      </c>
      <c r="CW68" s="599">
        <v>0</v>
      </c>
      <c r="CX68" s="599">
        <v>0</v>
      </c>
      <c r="CY68" s="600">
        <v>0</v>
      </c>
      <c r="CZ68" s="601">
        <v>0</v>
      </c>
      <c r="DA68" s="602">
        <v>0</v>
      </c>
      <c r="DB68" s="602">
        <v>0</v>
      </c>
      <c r="DC68" s="602">
        <v>0</v>
      </c>
      <c r="DD68" s="602">
        <v>0</v>
      </c>
      <c r="DE68" s="602">
        <v>0</v>
      </c>
      <c r="DF68" s="602">
        <v>0</v>
      </c>
      <c r="DG68" s="602">
        <v>0</v>
      </c>
      <c r="DH68" s="602">
        <v>0</v>
      </c>
      <c r="DI68" s="602">
        <v>0</v>
      </c>
      <c r="DJ68" s="602">
        <v>0</v>
      </c>
      <c r="DK68" s="602">
        <v>0</v>
      </c>
      <c r="DL68" s="602">
        <v>0</v>
      </c>
      <c r="DM68" s="602">
        <v>0</v>
      </c>
      <c r="DN68" s="602">
        <v>0</v>
      </c>
      <c r="DO68" s="602">
        <v>0</v>
      </c>
      <c r="DP68" s="602">
        <v>0</v>
      </c>
      <c r="DQ68" s="602">
        <v>0</v>
      </c>
      <c r="DR68" s="602">
        <v>0</v>
      </c>
      <c r="DS68" s="602">
        <v>0</v>
      </c>
      <c r="DT68" s="602">
        <v>0</v>
      </c>
      <c r="DU68" s="602">
        <v>0</v>
      </c>
      <c r="DV68" s="602">
        <v>0</v>
      </c>
      <c r="DW68" s="603">
        <v>0</v>
      </c>
    </row>
    <row r="69" spans="2:127" x14ac:dyDescent="0.2">
      <c r="B69" s="633"/>
      <c r="C69" s="626"/>
      <c r="D69" s="627"/>
      <c r="E69" s="627"/>
      <c r="F69" s="627"/>
      <c r="G69" s="627"/>
      <c r="H69" s="627"/>
      <c r="I69" s="628"/>
      <c r="J69" s="628"/>
      <c r="K69" s="628"/>
      <c r="L69" s="628"/>
      <c r="M69" s="628"/>
      <c r="N69" s="628"/>
      <c r="O69" s="628"/>
      <c r="P69" s="628"/>
      <c r="Q69" s="628"/>
      <c r="R69" s="629"/>
      <c r="S69" s="628"/>
      <c r="T69" s="628"/>
      <c r="U69" s="616" t="s">
        <v>498</v>
      </c>
      <c r="V69" s="617" t="s">
        <v>124</v>
      </c>
      <c r="W69" s="630" t="s">
        <v>492</v>
      </c>
      <c r="X69" s="598">
        <v>0</v>
      </c>
      <c r="Y69" s="598">
        <v>0</v>
      </c>
      <c r="Z69" s="598">
        <v>0</v>
      </c>
      <c r="AA69" s="598">
        <v>0</v>
      </c>
      <c r="AB69" s="598">
        <v>0</v>
      </c>
      <c r="AC69" s="598">
        <v>7.09</v>
      </c>
      <c r="AD69" s="598">
        <v>7.09</v>
      </c>
      <c r="AE69" s="598">
        <v>7.09</v>
      </c>
      <c r="AF69" s="598">
        <v>7.09</v>
      </c>
      <c r="AG69" s="598">
        <v>7.09</v>
      </c>
      <c r="AH69" s="598">
        <v>7.09</v>
      </c>
      <c r="AI69" s="598">
        <v>7.09</v>
      </c>
      <c r="AJ69" s="598">
        <v>7.09</v>
      </c>
      <c r="AK69" s="598">
        <v>7.09</v>
      </c>
      <c r="AL69" s="598">
        <v>7.09</v>
      </c>
      <c r="AM69" s="598">
        <v>7.09</v>
      </c>
      <c r="AN69" s="598">
        <v>7.09</v>
      </c>
      <c r="AO69" s="598">
        <v>7.09</v>
      </c>
      <c r="AP69" s="598">
        <v>7.09</v>
      </c>
      <c r="AQ69" s="598">
        <v>7.09</v>
      </c>
      <c r="AR69" s="598">
        <v>7.09</v>
      </c>
      <c r="AS69" s="598">
        <v>7.09</v>
      </c>
      <c r="AT69" s="598">
        <v>7.09</v>
      </c>
      <c r="AU69" s="598">
        <v>7.09</v>
      </c>
      <c r="AV69" s="598">
        <v>7.09</v>
      </c>
      <c r="AW69" s="598">
        <v>7.09</v>
      </c>
      <c r="AX69" s="598">
        <v>7.09</v>
      </c>
      <c r="AY69" s="598">
        <v>7.09</v>
      </c>
      <c r="AZ69" s="598">
        <v>7.09</v>
      </c>
      <c r="BA69" s="598">
        <v>7.09</v>
      </c>
      <c r="BB69" s="598">
        <v>7.09</v>
      </c>
      <c r="BC69" s="598">
        <v>7.09</v>
      </c>
      <c r="BD69" s="598">
        <v>7.09</v>
      </c>
      <c r="BE69" s="598">
        <v>7.09</v>
      </c>
      <c r="BF69" s="598">
        <v>7.09</v>
      </c>
      <c r="BG69" s="598">
        <v>7.09</v>
      </c>
      <c r="BH69" s="598">
        <v>7.09</v>
      </c>
      <c r="BI69" s="598">
        <v>7.09</v>
      </c>
      <c r="BJ69" s="598">
        <v>7.09</v>
      </c>
      <c r="BK69" s="598">
        <v>7.09</v>
      </c>
      <c r="BL69" s="598">
        <v>7.09</v>
      </c>
      <c r="BM69" s="598">
        <v>7.09</v>
      </c>
      <c r="BN69" s="598">
        <v>7.09</v>
      </c>
      <c r="BO69" s="598">
        <v>7.09</v>
      </c>
      <c r="BP69" s="598">
        <v>7.09</v>
      </c>
      <c r="BQ69" s="598">
        <v>7.09</v>
      </c>
      <c r="BR69" s="598">
        <v>7.09</v>
      </c>
      <c r="BS69" s="598">
        <v>7.09</v>
      </c>
      <c r="BT69" s="598">
        <v>7.09</v>
      </c>
      <c r="BU69" s="598">
        <v>7.09</v>
      </c>
      <c r="BV69" s="598">
        <v>7.09</v>
      </c>
      <c r="BW69" s="598">
        <v>7.09</v>
      </c>
      <c r="BX69" s="598">
        <v>7.09</v>
      </c>
      <c r="BY69" s="598">
        <v>7.09</v>
      </c>
      <c r="BZ69" s="598">
        <v>7.09</v>
      </c>
      <c r="CA69" s="598">
        <v>7.09</v>
      </c>
      <c r="CB69" s="598">
        <v>7.09</v>
      </c>
      <c r="CC69" s="598">
        <v>7.09</v>
      </c>
      <c r="CD69" s="598">
        <v>7.09</v>
      </c>
      <c r="CE69" s="599">
        <v>7.09</v>
      </c>
      <c r="CF69" s="599">
        <v>7.09</v>
      </c>
      <c r="CG69" s="599">
        <v>7.09</v>
      </c>
      <c r="CH69" s="599">
        <v>7.09</v>
      </c>
      <c r="CI69" s="599">
        <v>7.09</v>
      </c>
      <c r="CJ69" s="599">
        <v>7.09</v>
      </c>
      <c r="CK69" s="599">
        <v>7.09</v>
      </c>
      <c r="CL69" s="599">
        <v>7.09</v>
      </c>
      <c r="CM69" s="599">
        <v>7.09</v>
      </c>
      <c r="CN69" s="599">
        <v>7.09</v>
      </c>
      <c r="CO69" s="599">
        <v>7.09</v>
      </c>
      <c r="CP69" s="599">
        <v>7.09</v>
      </c>
      <c r="CQ69" s="599">
        <v>7.09</v>
      </c>
      <c r="CR69" s="599">
        <v>7.09</v>
      </c>
      <c r="CS69" s="599">
        <v>7.09</v>
      </c>
      <c r="CT69" s="599">
        <v>7.09</v>
      </c>
      <c r="CU69" s="599">
        <v>7.09</v>
      </c>
      <c r="CV69" s="599">
        <v>7.09</v>
      </c>
      <c r="CW69" s="599">
        <v>7.09</v>
      </c>
      <c r="CX69" s="599">
        <v>7.09</v>
      </c>
      <c r="CY69" s="600">
        <v>7.09</v>
      </c>
      <c r="CZ69" s="601">
        <v>0</v>
      </c>
      <c r="DA69" s="602">
        <v>0</v>
      </c>
      <c r="DB69" s="602">
        <v>0</v>
      </c>
      <c r="DC69" s="602">
        <v>0</v>
      </c>
      <c r="DD69" s="602">
        <v>0</v>
      </c>
      <c r="DE69" s="602">
        <v>0</v>
      </c>
      <c r="DF69" s="602">
        <v>0</v>
      </c>
      <c r="DG69" s="602">
        <v>0</v>
      </c>
      <c r="DH69" s="602">
        <v>0</v>
      </c>
      <c r="DI69" s="602">
        <v>0</v>
      </c>
      <c r="DJ69" s="602">
        <v>0</v>
      </c>
      <c r="DK69" s="602">
        <v>0</v>
      </c>
      <c r="DL69" s="602">
        <v>0</v>
      </c>
      <c r="DM69" s="602">
        <v>0</v>
      </c>
      <c r="DN69" s="602">
        <v>0</v>
      </c>
      <c r="DO69" s="602">
        <v>0</v>
      </c>
      <c r="DP69" s="602">
        <v>0</v>
      </c>
      <c r="DQ69" s="602">
        <v>0</v>
      </c>
      <c r="DR69" s="602">
        <v>0</v>
      </c>
      <c r="DS69" s="602">
        <v>0</v>
      </c>
      <c r="DT69" s="602">
        <v>0</v>
      </c>
      <c r="DU69" s="602">
        <v>0</v>
      </c>
      <c r="DV69" s="602">
        <v>0</v>
      </c>
      <c r="DW69" s="603">
        <v>0</v>
      </c>
    </row>
    <row r="70" spans="2:127" x14ac:dyDescent="0.2">
      <c r="B70" s="633"/>
      <c r="C70" s="626"/>
      <c r="D70" s="627"/>
      <c r="E70" s="627"/>
      <c r="F70" s="627"/>
      <c r="G70" s="627"/>
      <c r="H70" s="627"/>
      <c r="I70" s="628"/>
      <c r="J70" s="628"/>
      <c r="K70" s="628"/>
      <c r="L70" s="628"/>
      <c r="M70" s="628"/>
      <c r="N70" s="628"/>
      <c r="O70" s="628"/>
      <c r="P70" s="628"/>
      <c r="Q70" s="628"/>
      <c r="R70" s="629"/>
      <c r="S70" s="628"/>
      <c r="T70" s="628"/>
      <c r="U70" s="616" t="s">
        <v>499</v>
      </c>
      <c r="V70" s="617" t="s">
        <v>124</v>
      </c>
      <c r="W70" s="630" t="s">
        <v>492</v>
      </c>
      <c r="X70" s="598">
        <v>17.304924</v>
      </c>
      <c r="Y70" s="598">
        <v>19.777055999999998</v>
      </c>
      <c r="Z70" s="598">
        <v>24.721319999999995</v>
      </c>
      <c r="AA70" s="598">
        <v>98.88527999999998</v>
      </c>
      <c r="AB70" s="598">
        <v>86.524619999999985</v>
      </c>
      <c r="AC70" s="598">
        <v>0</v>
      </c>
      <c r="AD70" s="598">
        <v>0</v>
      </c>
      <c r="AE70" s="598">
        <v>0</v>
      </c>
      <c r="AF70" s="598">
        <v>0</v>
      </c>
      <c r="AG70" s="598">
        <v>0</v>
      </c>
      <c r="AH70" s="598">
        <v>0</v>
      </c>
      <c r="AI70" s="598">
        <v>0</v>
      </c>
      <c r="AJ70" s="598">
        <v>0</v>
      </c>
      <c r="AK70" s="598">
        <v>0</v>
      </c>
      <c r="AL70" s="598">
        <v>0</v>
      </c>
      <c r="AM70" s="598">
        <v>0</v>
      </c>
      <c r="AN70" s="598">
        <v>0</v>
      </c>
      <c r="AO70" s="598">
        <v>0</v>
      </c>
      <c r="AP70" s="598">
        <v>0</v>
      </c>
      <c r="AQ70" s="598">
        <v>0</v>
      </c>
      <c r="AR70" s="598">
        <v>1.42023802247191</v>
      </c>
      <c r="AS70" s="598">
        <v>1.6231291685393254</v>
      </c>
      <c r="AT70" s="598">
        <v>2.028911460674157</v>
      </c>
      <c r="AU70" s="598">
        <v>8.1156458426966278</v>
      </c>
      <c r="AV70" s="598">
        <v>7.10119011235955</v>
      </c>
      <c r="AW70" s="598">
        <v>0</v>
      </c>
      <c r="AX70" s="598">
        <v>0</v>
      </c>
      <c r="AY70" s="598">
        <v>0</v>
      </c>
      <c r="AZ70" s="598">
        <v>0</v>
      </c>
      <c r="BA70" s="598">
        <v>0</v>
      </c>
      <c r="BB70" s="598">
        <v>0</v>
      </c>
      <c r="BC70" s="598">
        <v>0</v>
      </c>
      <c r="BD70" s="598">
        <v>0</v>
      </c>
      <c r="BE70" s="598">
        <v>0</v>
      </c>
      <c r="BF70" s="598">
        <v>0</v>
      </c>
      <c r="BG70" s="598">
        <v>0</v>
      </c>
      <c r="BH70" s="598">
        <v>0</v>
      </c>
      <c r="BI70" s="598">
        <v>0</v>
      </c>
      <c r="BJ70" s="598">
        <v>0</v>
      </c>
      <c r="BK70" s="598">
        <v>0</v>
      </c>
      <c r="BL70" s="598">
        <v>1.42023802247191</v>
      </c>
      <c r="BM70" s="598">
        <v>1.6231291685393254</v>
      </c>
      <c r="BN70" s="598">
        <v>2.028911460674157</v>
      </c>
      <c r="BO70" s="598">
        <v>8.1156458426966278</v>
      </c>
      <c r="BP70" s="598">
        <v>7.10119011235955</v>
      </c>
      <c r="BQ70" s="598">
        <v>0</v>
      </c>
      <c r="BR70" s="598">
        <v>0</v>
      </c>
      <c r="BS70" s="598">
        <v>0</v>
      </c>
      <c r="BT70" s="598">
        <v>0</v>
      </c>
      <c r="BU70" s="598">
        <v>0</v>
      </c>
      <c r="BV70" s="598">
        <v>0</v>
      </c>
      <c r="BW70" s="598">
        <v>0</v>
      </c>
      <c r="BX70" s="598">
        <v>0</v>
      </c>
      <c r="BY70" s="598">
        <v>0</v>
      </c>
      <c r="BZ70" s="598">
        <v>0</v>
      </c>
      <c r="CA70" s="598">
        <v>0</v>
      </c>
      <c r="CB70" s="598">
        <v>0</v>
      </c>
      <c r="CC70" s="598">
        <v>0</v>
      </c>
      <c r="CD70" s="598">
        <v>0</v>
      </c>
      <c r="CE70" s="599">
        <v>0</v>
      </c>
      <c r="CF70" s="599">
        <v>2.6163675241242559</v>
      </c>
      <c r="CG70" s="599">
        <v>2.9901343132848637</v>
      </c>
      <c r="CH70" s="599">
        <v>3.7376678916060802</v>
      </c>
      <c r="CI70" s="599">
        <v>14.950671566424321</v>
      </c>
      <c r="CJ70" s="599">
        <v>13.081837620621279</v>
      </c>
      <c r="CK70" s="599">
        <v>0</v>
      </c>
      <c r="CL70" s="599">
        <v>0</v>
      </c>
      <c r="CM70" s="599">
        <v>0</v>
      </c>
      <c r="CN70" s="599">
        <v>0</v>
      </c>
      <c r="CO70" s="599">
        <v>0</v>
      </c>
      <c r="CP70" s="599">
        <v>0</v>
      </c>
      <c r="CQ70" s="599">
        <v>0</v>
      </c>
      <c r="CR70" s="599">
        <v>0</v>
      </c>
      <c r="CS70" s="599">
        <v>0</v>
      </c>
      <c r="CT70" s="599">
        <v>0</v>
      </c>
      <c r="CU70" s="599">
        <v>0</v>
      </c>
      <c r="CV70" s="599">
        <v>0</v>
      </c>
      <c r="CW70" s="599">
        <v>0</v>
      </c>
      <c r="CX70" s="599">
        <v>0</v>
      </c>
      <c r="CY70" s="600">
        <v>0</v>
      </c>
      <c r="CZ70" s="601">
        <v>0</v>
      </c>
      <c r="DA70" s="602">
        <v>0</v>
      </c>
      <c r="DB70" s="602">
        <v>0</v>
      </c>
      <c r="DC70" s="602">
        <v>0</v>
      </c>
      <c r="DD70" s="602">
        <v>0</v>
      </c>
      <c r="DE70" s="602">
        <v>0</v>
      </c>
      <c r="DF70" s="602">
        <v>0</v>
      </c>
      <c r="DG70" s="602">
        <v>0</v>
      </c>
      <c r="DH70" s="602">
        <v>0</v>
      </c>
      <c r="DI70" s="602">
        <v>0</v>
      </c>
      <c r="DJ70" s="602">
        <v>0</v>
      </c>
      <c r="DK70" s="602">
        <v>0</v>
      </c>
      <c r="DL70" s="602">
        <v>0</v>
      </c>
      <c r="DM70" s="602">
        <v>0</v>
      </c>
      <c r="DN70" s="602">
        <v>0</v>
      </c>
      <c r="DO70" s="602">
        <v>0</v>
      </c>
      <c r="DP70" s="602">
        <v>0</v>
      </c>
      <c r="DQ70" s="602">
        <v>0</v>
      </c>
      <c r="DR70" s="602">
        <v>0</v>
      </c>
      <c r="DS70" s="602">
        <v>0</v>
      </c>
      <c r="DT70" s="602">
        <v>0</v>
      </c>
      <c r="DU70" s="602">
        <v>0</v>
      </c>
      <c r="DV70" s="602">
        <v>0</v>
      </c>
      <c r="DW70" s="603">
        <v>0</v>
      </c>
    </row>
    <row r="71" spans="2:127" x14ac:dyDescent="0.2">
      <c r="B71" s="633"/>
      <c r="C71" s="626"/>
      <c r="D71" s="627"/>
      <c r="E71" s="627"/>
      <c r="F71" s="627"/>
      <c r="G71" s="627"/>
      <c r="H71" s="627"/>
      <c r="I71" s="628"/>
      <c r="J71" s="628"/>
      <c r="K71" s="628"/>
      <c r="L71" s="628"/>
      <c r="M71" s="628"/>
      <c r="N71" s="628"/>
      <c r="O71" s="628"/>
      <c r="P71" s="628"/>
      <c r="Q71" s="628"/>
      <c r="R71" s="629"/>
      <c r="S71" s="628"/>
      <c r="T71" s="628"/>
      <c r="U71" s="616" t="s">
        <v>500</v>
      </c>
      <c r="V71" s="617" t="s">
        <v>124</v>
      </c>
      <c r="W71" s="630" t="s">
        <v>492</v>
      </c>
      <c r="X71" s="598">
        <v>0</v>
      </c>
      <c r="Y71" s="598">
        <v>0</v>
      </c>
      <c r="Z71" s="598">
        <v>0</v>
      </c>
      <c r="AA71" s="598">
        <v>0</v>
      </c>
      <c r="AB71" s="598">
        <v>0</v>
      </c>
      <c r="AC71" s="598">
        <v>164.83834113188132</v>
      </c>
      <c r="AD71" s="598">
        <v>152.7008971869291</v>
      </c>
      <c r="AE71" s="598">
        <v>145.13603791244196</v>
      </c>
      <c r="AF71" s="598">
        <v>142.55844535233101</v>
      </c>
      <c r="AG71" s="598">
        <v>132.84329641690499</v>
      </c>
      <c r="AH71" s="598">
        <v>125.40310348269716</v>
      </c>
      <c r="AI71" s="598">
        <v>117.96291054848936</v>
      </c>
      <c r="AJ71" s="598">
        <v>110.52271761428155</v>
      </c>
      <c r="AK71" s="598">
        <v>103.08252468007376</v>
      </c>
      <c r="AL71" s="598">
        <v>95.64233174586596</v>
      </c>
      <c r="AM71" s="598">
        <v>88.202138811658145</v>
      </c>
      <c r="AN71" s="598">
        <v>80.761945877450344</v>
      </c>
      <c r="AO71" s="598">
        <v>73.321752943242515</v>
      </c>
      <c r="AP71" s="598">
        <v>65.881560009034757</v>
      </c>
      <c r="AQ71" s="598">
        <v>58.441367074826942</v>
      </c>
      <c r="AR71" s="598">
        <v>51.001174140619142</v>
      </c>
      <c r="AS71" s="598">
        <v>43.560981206411348</v>
      </c>
      <c r="AT71" s="598">
        <v>36.120788272203548</v>
      </c>
      <c r="AU71" s="598">
        <v>28.680595337995747</v>
      </c>
      <c r="AV71" s="598">
        <v>21.24040240378795</v>
      </c>
      <c r="AW71" s="598">
        <v>21.24040240378795</v>
      </c>
      <c r="AX71" s="598">
        <v>21.24040240378795</v>
      </c>
      <c r="AY71" s="598">
        <v>21.24040240378795</v>
      </c>
      <c r="AZ71" s="598">
        <v>21.24040240378795</v>
      </c>
      <c r="BA71" s="598">
        <v>21.24040240378795</v>
      </c>
      <c r="BB71" s="598">
        <v>21.24040240378795</v>
      </c>
      <c r="BC71" s="598">
        <v>21.24040240378795</v>
      </c>
      <c r="BD71" s="598">
        <v>21.24040240378795</v>
      </c>
      <c r="BE71" s="598">
        <v>21.24040240378795</v>
      </c>
      <c r="BF71" s="598">
        <v>21.24040240378795</v>
      </c>
      <c r="BG71" s="598">
        <v>21.24040240378795</v>
      </c>
      <c r="BH71" s="598">
        <v>21.24040240378795</v>
      </c>
      <c r="BI71" s="598">
        <v>21.24040240378795</v>
      </c>
      <c r="BJ71" s="598">
        <v>21.24040240378795</v>
      </c>
      <c r="BK71" s="598">
        <v>21.24040240378795</v>
      </c>
      <c r="BL71" s="598">
        <v>21.24040240378795</v>
      </c>
      <c r="BM71" s="598">
        <v>21.24040240378795</v>
      </c>
      <c r="BN71" s="598">
        <v>21.24040240378795</v>
      </c>
      <c r="BO71" s="598">
        <v>21.24040240378795</v>
      </c>
      <c r="BP71" s="598">
        <v>21.24040240378795</v>
      </c>
      <c r="BQ71" s="598">
        <v>21.24040240378795</v>
      </c>
      <c r="BR71" s="598">
        <v>21.24040240378795</v>
      </c>
      <c r="BS71" s="598">
        <v>21.24040240378795</v>
      </c>
      <c r="BT71" s="598">
        <v>21.24040240378795</v>
      </c>
      <c r="BU71" s="598">
        <v>21.24040240378795</v>
      </c>
      <c r="BV71" s="598">
        <v>21.24040240378795</v>
      </c>
      <c r="BW71" s="598">
        <v>21.24040240378795</v>
      </c>
      <c r="BX71" s="598">
        <v>21.24040240378795</v>
      </c>
      <c r="BY71" s="598">
        <v>21.24040240378795</v>
      </c>
      <c r="BZ71" s="598">
        <v>21.24040240378795</v>
      </c>
      <c r="CA71" s="598">
        <v>21.24040240378795</v>
      </c>
      <c r="CB71" s="598">
        <v>21.24040240378795</v>
      </c>
      <c r="CC71" s="598">
        <v>21.24040240378795</v>
      </c>
      <c r="CD71" s="598">
        <v>21.24040240378795</v>
      </c>
      <c r="CE71" s="599">
        <v>21.24040240378795</v>
      </c>
      <c r="CF71" s="599">
        <v>21.24040240378795</v>
      </c>
      <c r="CG71" s="599">
        <v>21.24040240378795</v>
      </c>
      <c r="CH71" s="599">
        <v>21.24040240378795</v>
      </c>
      <c r="CI71" s="599">
        <v>21.24040240378795</v>
      </c>
      <c r="CJ71" s="599">
        <v>21.24040240378795</v>
      </c>
      <c r="CK71" s="599">
        <v>21.24040240378795</v>
      </c>
      <c r="CL71" s="599">
        <v>21.24040240378795</v>
      </c>
      <c r="CM71" s="599">
        <v>21.24040240378795</v>
      </c>
      <c r="CN71" s="599">
        <v>21.24040240378795</v>
      </c>
      <c r="CO71" s="599">
        <v>21.24040240378795</v>
      </c>
      <c r="CP71" s="599">
        <v>21.24040240378795</v>
      </c>
      <c r="CQ71" s="599">
        <v>21.24040240378795</v>
      </c>
      <c r="CR71" s="599">
        <v>21.24040240378795</v>
      </c>
      <c r="CS71" s="599">
        <v>21.24040240378795</v>
      </c>
      <c r="CT71" s="599">
        <v>21.24040240378795</v>
      </c>
      <c r="CU71" s="599">
        <v>21.24040240378795</v>
      </c>
      <c r="CV71" s="599">
        <v>21.24040240378795</v>
      </c>
      <c r="CW71" s="599">
        <v>21.24040240378795</v>
      </c>
      <c r="CX71" s="599">
        <v>21.24040240378795</v>
      </c>
      <c r="CY71" s="600">
        <v>21.24040240378795</v>
      </c>
      <c r="CZ71" s="601">
        <v>0</v>
      </c>
      <c r="DA71" s="602">
        <v>0</v>
      </c>
      <c r="DB71" s="602">
        <v>0</v>
      </c>
      <c r="DC71" s="602">
        <v>0</v>
      </c>
      <c r="DD71" s="602">
        <v>0</v>
      </c>
      <c r="DE71" s="602">
        <v>0</v>
      </c>
      <c r="DF71" s="602">
        <v>0</v>
      </c>
      <c r="DG71" s="602">
        <v>0</v>
      </c>
      <c r="DH71" s="602">
        <v>0</v>
      </c>
      <c r="DI71" s="602">
        <v>0</v>
      </c>
      <c r="DJ71" s="602">
        <v>0</v>
      </c>
      <c r="DK71" s="602">
        <v>0</v>
      </c>
      <c r="DL71" s="602">
        <v>0</v>
      </c>
      <c r="DM71" s="602">
        <v>0</v>
      </c>
      <c r="DN71" s="602">
        <v>0</v>
      </c>
      <c r="DO71" s="602">
        <v>0</v>
      </c>
      <c r="DP71" s="602">
        <v>0</v>
      </c>
      <c r="DQ71" s="602">
        <v>0</v>
      </c>
      <c r="DR71" s="602">
        <v>0</v>
      </c>
      <c r="DS71" s="602">
        <v>0</v>
      </c>
      <c r="DT71" s="602">
        <v>0</v>
      </c>
      <c r="DU71" s="602">
        <v>0</v>
      </c>
      <c r="DV71" s="602">
        <v>0</v>
      </c>
      <c r="DW71" s="603">
        <v>0</v>
      </c>
    </row>
    <row r="72" spans="2:127" x14ac:dyDescent="0.2">
      <c r="B72" s="633"/>
      <c r="C72" s="626"/>
      <c r="D72" s="627"/>
      <c r="E72" s="627"/>
      <c r="F72" s="627"/>
      <c r="G72" s="627"/>
      <c r="H72" s="627"/>
      <c r="I72" s="628"/>
      <c r="J72" s="628"/>
      <c r="K72" s="628"/>
      <c r="L72" s="628"/>
      <c r="M72" s="628"/>
      <c r="N72" s="628"/>
      <c r="O72" s="628"/>
      <c r="P72" s="628"/>
      <c r="Q72" s="628"/>
      <c r="R72" s="629"/>
      <c r="S72" s="628"/>
      <c r="T72" s="628"/>
      <c r="U72" s="634" t="s">
        <v>501</v>
      </c>
      <c r="V72" s="617" t="s">
        <v>124</v>
      </c>
      <c r="W72" s="630" t="s">
        <v>492</v>
      </c>
      <c r="X72" s="598">
        <v>0</v>
      </c>
      <c r="Y72" s="598">
        <v>0</v>
      </c>
      <c r="Z72" s="598">
        <v>0</v>
      </c>
      <c r="AA72" s="598">
        <v>0</v>
      </c>
      <c r="AB72" s="598">
        <v>0</v>
      </c>
      <c r="AC72" s="598">
        <v>0</v>
      </c>
      <c r="AD72" s="598">
        <v>0</v>
      </c>
      <c r="AE72" s="598">
        <v>0</v>
      </c>
      <c r="AF72" s="598">
        <v>0</v>
      </c>
      <c r="AG72" s="598">
        <v>0</v>
      </c>
      <c r="AH72" s="598">
        <v>0</v>
      </c>
      <c r="AI72" s="598">
        <v>0</v>
      </c>
      <c r="AJ72" s="598">
        <v>0</v>
      </c>
      <c r="AK72" s="598">
        <v>0</v>
      </c>
      <c r="AL72" s="598">
        <v>0</v>
      </c>
      <c r="AM72" s="598">
        <v>0</v>
      </c>
      <c r="AN72" s="598">
        <v>0</v>
      </c>
      <c r="AO72" s="598">
        <v>0</v>
      </c>
      <c r="AP72" s="598">
        <v>0</v>
      </c>
      <c r="AQ72" s="598">
        <v>0</v>
      </c>
      <c r="AR72" s="598">
        <v>0</v>
      </c>
      <c r="AS72" s="598">
        <v>0</v>
      </c>
      <c r="AT72" s="598">
        <v>0</v>
      </c>
      <c r="AU72" s="598">
        <v>0</v>
      </c>
      <c r="AV72" s="598">
        <v>0</v>
      </c>
      <c r="AW72" s="598">
        <v>0</v>
      </c>
      <c r="AX72" s="598">
        <v>0</v>
      </c>
      <c r="AY72" s="598">
        <v>0</v>
      </c>
      <c r="AZ72" s="598">
        <v>0</v>
      </c>
      <c r="BA72" s="598">
        <v>0</v>
      </c>
      <c r="BB72" s="598">
        <v>0</v>
      </c>
      <c r="BC72" s="598">
        <v>0</v>
      </c>
      <c r="BD72" s="598">
        <v>0</v>
      </c>
      <c r="BE72" s="598">
        <v>0</v>
      </c>
      <c r="BF72" s="598">
        <v>0</v>
      </c>
      <c r="BG72" s="598">
        <v>0</v>
      </c>
      <c r="BH72" s="598">
        <v>0</v>
      </c>
      <c r="BI72" s="598">
        <v>0</v>
      </c>
      <c r="BJ72" s="598">
        <v>0</v>
      </c>
      <c r="BK72" s="598">
        <v>0</v>
      </c>
      <c r="BL72" s="598">
        <v>0</v>
      </c>
      <c r="BM72" s="598">
        <v>0</v>
      </c>
      <c r="BN72" s="598">
        <v>0</v>
      </c>
      <c r="BO72" s="598">
        <v>0</v>
      </c>
      <c r="BP72" s="598">
        <v>0</v>
      </c>
      <c r="BQ72" s="598">
        <v>0</v>
      </c>
      <c r="BR72" s="598">
        <v>0</v>
      </c>
      <c r="BS72" s="598">
        <v>0</v>
      </c>
      <c r="BT72" s="598">
        <v>0</v>
      </c>
      <c r="BU72" s="598">
        <v>0</v>
      </c>
      <c r="BV72" s="598">
        <v>0</v>
      </c>
      <c r="BW72" s="598">
        <v>0</v>
      </c>
      <c r="BX72" s="598">
        <v>0</v>
      </c>
      <c r="BY72" s="598">
        <v>0</v>
      </c>
      <c r="BZ72" s="598">
        <v>0</v>
      </c>
      <c r="CA72" s="598">
        <v>0</v>
      </c>
      <c r="CB72" s="598">
        <v>0</v>
      </c>
      <c r="CC72" s="598">
        <v>0</v>
      </c>
      <c r="CD72" s="598">
        <v>0</v>
      </c>
      <c r="CE72" s="598">
        <v>0</v>
      </c>
      <c r="CF72" s="598">
        <v>0</v>
      </c>
      <c r="CG72" s="598">
        <v>0</v>
      </c>
      <c r="CH72" s="598">
        <v>0</v>
      </c>
      <c r="CI72" s="598">
        <v>0</v>
      </c>
      <c r="CJ72" s="598">
        <v>0</v>
      </c>
      <c r="CK72" s="598">
        <v>0</v>
      </c>
      <c r="CL72" s="598">
        <v>0</v>
      </c>
      <c r="CM72" s="598">
        <v>0</v>
      </c>
      <c r="CN72" s="598">
        <v>0</v>
      </c>
      <c r="CO72" s="598">
        <v>0</v>
      </c>
      <c r="CP72" s="598">
        <v>0</v>
      </c>
      <c r="CQ72" s="598">
        <v>0</v>
      </c>
      <c r="CR72" s="598">
        <v>0</v>
      </c>
      <c r="CS72" s="598">
        <v>0</v>
      </c>
      <c r="CT72" s="598">
        <v>0</v>
      </c>
      <c r="CU72" s="598">
        <v>0</v>
      </c>
      <c r="CV72" s="598">
        <v>0</v>
      </c>
      <c r="CW72" s="598">
        <v>0</v>
      </c>
      <c r="CX72" s="598">
        <v>0</v>
      </c>
      <c r="CY72" s="598">
        <v>0</v>
      </c>
      <c r="CZ72" s="601">
        <v>0</v>
      </c>
      <c r="DA72" s="602">
        <v>0</v>
      </c>
      <c r="DB72" s="602">
        <v>0</v>
      </c>
      <c r="DC72" s="602">
        <v>0</v>
      </c>
      <c r="DD72" s="602">
        <v>0</v>
      </c>
      <c r="DE72" s="602">
        <v>0</v>
      </c>
      <c r="DF72" s="602">
        <v>0</v>
      </c>
      <c r="DG72" s="602">
        <v>0</v>
      </c>
      <c r="DH72" s="602">
        <v>0</v>
      </c>
      <c r="DI72" s="602">
        <v>0</v>
      </c>
      <c r="DJ72" s="602">
        <v>0</v>
      </c>
      <c r="DK72" s="602">
        <v>0</v>
      </c>
      <c r="DL72" s="602">
        <v>0</v>
      </c>
      <c r="DM72" s="602">
        <v>0</v>
      </c>
      <c r="DN72" s="602">
        <v>0</v>
      </c>
      <c r="DO72" s="602">
        <v>0</v>
      </c>
      <c r="DP72" s="602">
        <v>0</v>
      </c>
      <c r="DQ72" s="602">
        <v>0</v>
      </c>
      <c r="DR72" s="602">
        <v>0</v>
      </c>
      <c r="DS72" s="602">
        <v>0</v>
      </c>
      <c r="DT72" s="602">
        <v>0</v>
      </c>
      <c r="DU72" s="602">
        <v>0</v>
      </c>
      <c r="DV72" s="602">
        <v>0</v>
      </c>
      <c r="DW72" s="603">
        <v>0</v>
      </c>
    </row>
    <row r="73" spans="2:127" ht="15.75" thickBot="1" x14ac:dyDescent="0.25">
      <c r="B73" s="635"/>
      <c r="C73" s="636"/>
      <c r="D73" s="637"/>
      <c r="E73" s="637"/>
      <c r="F73" s="637"/>
      <c r="G73" s="637"/>
      <c r="H73" s="637"/>
      <c r="I73" s="638"/>
      <c r="J73" s="638"/>
      <c r="K73" s="638"/>
      <c r="L73" s="638"/>
      <c r="M73" s="638"/>
      <c r="N73" s="638"/>
      <c r="O73" s="638"/>
      <c r="P73" s="638"/>
      <c r="Q73" s="638"/>
      <c r="R73" s="639"/>
      <c r="S73" s="638"/>
      <c r="T73" s="638"/>
      <c r="U73" s="640" t="s">
        <v>127</v>
      </c>
      <c r="V73" s="641" t="s">
        <v>502</v>
      </c>
      <c r="W73" s="642" t="s">
        <v>492</v>
      </c>
      <c r="X73" s="643">
        <f>SUM(X62:X72)</f>
        <v>7329.6428240000005</v>
      </c>
      <c r="Y73" s="643">
        <f t="shared" ref="Y73:CJ73" si="25">SUM(Y62:Y72)</f>
        <v>8376.7346560000005</v>
      </c>
      <c r="Z73" s="643">
        <f t="shared" si="25"/>
        <v>10470.918320000001</v>
      </c>
      <c r="AA73" s="643">
        <f t="shared" si="25"/>
        <v>41883.673280000003</v>
      </c>
      <c r="AB73" s="643">
        <f t="shared" si="25"/>
        <v>36648.214119999997</v>
      </c>
      <c r="AC73" s="643">
        <f t="shared" si="25"/>
        <v>939.72834113188128</v>
      </c>
      <c r="AD73" s="643">
        <f t="shared" si="25"/>
        <v>927.59089718692906</v>
      </c>
      <c r="AE73" s="643">
        <f t="shared" si="25"/>
        <v>920.02603791244201</v>
      </c>
      <c r="AF73" s="643">
        <f t="shared" si="25"/>
        <v>917.44844535233096</v>
      </c>
      <c r="AG73" s="643">
        <f t="shared" si="25"/>
        <v>907.73329641690498</v>
      </c>
      <c r="AH73" s="643">
        <f t="shared" si="25"/>
        <v>900.29310348269712</v>
      </c>
      <c r="AI73" s="643">
        <f t="shared" si="25"/>
        <v>892.85291054848938</v>
      </c>
      <c r="AJ73" s="643">
        <f t="shared" si="25"/>
        <v>885.41271761428152</v>
      </c>
      <c r="AK73" s="643">
        <f t="shared" si="25"/>
        <v>877.97252468007378</v>
      </c>
      <c r="AL73" s="643">
        <f t="shared" si="25"/>
        <v>870.53233174586592</v>
      </c>
      <c r="AM73" s="643">
        <f t="shared" si="25"/>
        <v>863.09213881165817</v>
      </c>
      <c r="AN73" s="643">
        <f t="shared" si="25"/>
        <v>855.65194587745032</v>
      </c>
      <c r="AO73" s="643">
        <f t="shared" si="25"/>
        <v>848.21175294324246</v>
      </c>
      <c r="AP73" s="643">
        <f t="shared" si="25"/>
        <v>840.77156000903472</v>
      </c>
      <c r="AQ73" s="643">
        <f t="shared" si="25"/>
        <v>833.33136707482697</v>
      </c>
      <c r="AR73" s="643">
        <f t="shared" si="25"/>
        <v>1427.444664337004</v>
      </c>
      <c r="AS73" s="643">
        <f t="shared" si="25"/>
        <v>1505.9406842879941</v>
      </c>
      <c r="AT73" s="643">
        <f t="shared" si="25"/>
        <v>1670.3729171241819</v>
      </c>
      <c r="AU73" s="643">
        <f t="shared" si="25"/>
        <v>4241.0191107459095</v>
      </c>
      <c r="AV73" s="643">
        <f t="shared" si="25"/>
        <v>3803.8978533857135</v>
      </c>
      <c r="AW73" s="643">
        <f t="shared" si="25"/>
        <v>796.13040240378791</v>
      </c>
      <c r="AX73" s="643">
        <f t="shared" si="25"/>
        <v>796.13040240378791</v>
      </c>
      <c r="AY73" s="643">
        <f t="shared" si="25"/>
        <v>796.13040240378791</v>
      </c>
      <c r="AZ73" s="643">
        <f t="shared" si="25"/>
        <v>796.13040240378791</v>
      </c>
      <c r="BA73" s="643">
        <f t="shared" si="25"/>
        <v>796.13040240378791</v>
      </c>
      <c r="BB73" s="643">
        <f t="shared" si="25"/>
        <v>796.13040240378791</v>
      </c>
      <c r="BC73" s="643">
        <f t="shared" si="25"/>
        <v>796.13040240378791</v>
      </c>
      <c r="BD73" s="643">
        <f t="shared" si="25"/>
        <v>796.13040240378791</v>
      </c>
      <c r="BE73" s="643">
        <f t="shared" si="25"/>
        <v>796.13040240378791</v>
      </c>
      <c r="BF73" s="643">
        <f t="shared" si="25"/>
        <v>796.13040240378791</v>
      </c>
      <c r="BG73" s="643">
        <f t="shared" si="25"/>
        <v>796.13040240378791</v>
      </c>
      <c r="BH73" s="643">
        <f t="shared" si="25"/>
        <v>796.13040240378791</v>
      </c>
      <c r="BI73" s="643">
        <f t="shared" si="25"/>
        <v>796.13040240378791</v>
      </c>
      <c r="BJ73" s="643">
        <f t="shared" si="25"/>
        <v>796.13040240378791</v>
      </c>
      <c r="BK73" s="643">
        <f t="shared" si="25"/>
        <v>796.13040240378791</v>
      </c>
      <c r="BL73" s="643">
        <f t="shared" si="25"/>
        <v>1397.6838926001728</v>
      </c>
      <c r="BM73" s="643">
        <f t="shared" si="25"/>
        <v>1483.6201054853709</v>
      </c>
      <c r="BN73" s="643">
        <f t="shared" si="25"/>
        <v>1655.4925312557664</v>
      </c>
      <c r="BO73" s="643">
        <f t="shared" si="25"/>
        <v>4233.578917811702</v>
      </c>
      <c r="BP73" s="643">
        <f t="shared" si="25"/>
        <v>3803.8978533857135</v>
      </c>
      <c r="BQ73" s="643">
        <f t="shared" si="25"/>
        <v>796.13040240378791</v>
      </c>
      <c r="BR73" s="643">
        <f t="shared" si="25"/>
        <v>796.13040240378791</v>
      </c>
      <c r="BS73" s="643">
        <f t="shared" si="25"/>
        <v>796.13040240378791</v>
      </c>
      <c r="BT73" s="643">
        <f t="shared" si="25"/>
        <v>796.13040240378791</v>
      </c>
      <c r="BU73" s="643">
        <f t="shared" si="25"/>
        <v>796.13040240378791</v>
      </c>
      <c r="BV73" s="643">
        <f t="shared" si="25"/>
        <v>796.13040240378791</v>
      </c>
      <c r="BW73" s="643">
        <f t="shared" si="25"/>
        <v>796.13040240378791</v>
      </c>
      <c r="BX73" s="643">
        <f t="shared" si="25"/>
        <v>796.13040240378791</v>
      </c>
      <c r="BY73" s="643">
        <f t="shared" si="25"/>
        <v>796.13040240378791</v>
      </c>
      <c r="BZ73" s="643">
        <f t="shared" si="25"/>
        <v>796.13040240378791</v>
      </c>
      <c r="CA73" s="643">
        <f t="shared" si="25"/>
        <v>796.13040240378791</v>
      </c>
      <c r="CB73" s="643">
        <f t="shared" si="25"/>
        <v>796.13040240378791</v>
      </c>
      <c r="CC73" s="643">
        <f t="shared" si="25"/>
        <v>796.13040240378791</v>
      </c>
      <c r="CD73" s="643">
        <f t="shared" si="25"/>
        <v>796.13040240378791</v>
      </c>
      <c r="CE73" s="643">
        <f t="shared" si="25"/>
        <v>796.13040240378791</v>
      </c>
      <c r="CF73" s="643">
        <f t="shared" si="25"/>
        <v>1904.3143764070257</v>
      </c>
      <c r="CG73" s="643">
        <f t="shared" si="25"/>
        <v>2062.6263726932025</v>
      </c>
      <c r="CH73" s="643">
        <f t="shared" si="25"/>
        <v>2379.2503652655564</v>
      </c>
      <c r="CI73" s="643">
        <f t="shared" si="25"/>
        <v>7128.6102538508603</v>
      </c>
      <c r="CJ73" s="643">
        <f t="shared" si="25"/>
        <v>6337.050272419975</v>
      </c>
      <c r="CK73" s="643">
        <f t="shared" ref="CK73:DW73" si="26">SUM(CK62:CK72)</f>
        <v>796.13040240378791</v>
      </c>
      <c r="CL73" s="643">
        <f t="shared" si="26"/>
        <v>796.13040240378791</v>
      </c>
      <c r="CM73" s="643">
        <f t="shared" si="26"/>
        <v>796.13040240378791</v>
      </c>
      <c r="CN73" s="643">
        <f t="shared" si="26"/>
        <v>796.13040240378791</v>
      </c>
      <c r="CO73" s="643">
        <f t="shared" si="26"/>
        <v>796.13040240378791</v>
      </c>
      <c r="CP73" s="643">
        <f t="shared" si="26"/>
        <v>796.13040240378791</v>
      </c>
      <c r="CQ73" s="643">
        <f t="shared" si="26"/>
        <v>796.13040240378791</v>
      </c>
      <c r="CR73" s="643">
        <f t="shared" si="26"/>
        <v>796.13040240378791</v>
      </c>
      <c r="CS73" s="643">
        <f t="shared" si="26"/>
        <v>796.13040240378791</v>
      </c>
      <c r="CT73" s="643">
        <f t="shared" si="26"/>
        <v>796.13040240378791</v>
      </c>
      <c r="CU73" s="643">
        <f t="shared" si="26"/>
        <v>796.13040240378791</v>
      </c>
      <c r="CV73" s="643">
        <f t="shared" si="26"/>
        <v>796.13040240378791</v>
      </c>
      <c r="CW73" s="643">
        <f t="shared" si="26"/>
        <v>796.13040240378791</v>
      </c>
      <c r="CX73" s="643">
        <f t="shared" si="26"/>
        <v>796.13040240378791</v>
      </c>
      <c r="CY73" s="644">
        <f t="shared" si="26"/>
        <v>796.13040240378791</v>
      </c>
      <c r="CZ73" s="645">
        <f t="shared" si="26"/>
        <v>0</v>
      </c>
      <c r="DA73" s="646">
        <f t="shared" si="26"/>
        <v>0</v>
      </c>
      <c r="DB73" s="646">
        <f t="shared" si="26"/>
        <v>0</v>
      </c>
      <c r="DC73" s="646">
        <f t="shared" si="26"/>
        <v>0</v>
      </c>
      <c r="DD73" s="646">
        <f t="shared" si="26"/>
        <v>0</v>
      </c>
      <c r="DE73" s="646">
        <f t="shared" si="26"/>
        <v>0</v>
      </c>
      <c r="DF73" s="646">
        <f t="shared" si="26"/>
        <v>0</v>
      </c>
      <c r="DG73" s="646">
        <f t="shared" si="26"/>
        <v>0</v>
      </c>
      <c r="DH73" s="646">
        <f t="shared" si="26"/>
        <v>0</v>
      </c>
      <c r="DI73" s="646">
        <f t="shared" si="26"/>
        <v>0</v>
      </c>
      <c r="DJ73" s="646">
        <f t="shared" si="26"/>
        <v>0</v>
      </c>
      <c r="DK73" s="646">
        <f t="shared" si="26"/>
        <v>0</v>
      </c>
      <c r="DL73" s="646">
        <f t="shared" si="26"/>
        <v>0</v>
      </c>
      <c r="DM73" s="646">
        <f t="shared" si="26"/>
        <v>0</v>
      </c>
      <c r="DN73" s="646">
        <f t="shared" si="26"/>
        <v>0</v>
      </c>
      <c r="DO73" s="646">
        <f t="shared" si="26"/>
        <v>0</v>
      </c>
      <c r="DP73" s="646">
        <f t="shared" si="26"/>
        <v>0</v>
      </c>
      <c r="DQ73" s="646">
        <f t="shared" si="26"/>
        <v>0</v>
      </c>
      <c r="DR73" s="646">
        <f t="shared" si="26"/>
        <v>0</v>
      </c>
      <c r="DS73" s="646">
        <f t="shared" si="26"/>
        <v>0</v>
      </c>
      <c r="DT73" s="646">
        <f t="shared" si="26"/>
        <v>0</v>
      </c>
      <c r="DU73" s="646">
        <f t="shared" si="26"/>
        <v>0</v>
      </c>
      <c r="DV73" s="646">
        <f t="shared" si="26"/>
        <v>0</v>
      </c>
      <c r="DW73" s="647">
        <f t="shared" si="26"/>
        <v>0</v>
      </c>
    </row>
    <row r="74" spans="2:127" x14ac:dyDescent="0.2">
      <c r="B74" s="574" t="s">
        <v>507</v>
      </c>
      <c r="C74" s="575" t="s">
        <v>839</v>
      </c>
      <c r="D74" s="567"/>
      <c r="E74" s="568"/>
      <c r="F74" s="568"/>
      <c r="G74" s="568"/>
      <c r="H74" s="568"/>
      <c r="I74" s="568"/>
      <c r="J74" s="568"/>
      <c r="K74" s="568"/>
      <c r="L74" s="568"/>
      <c r="M74" s="568"/>
      <c r="N74" s="568"/>
      <c r="O74" s="568"/>
      <c r="P74" s="568"/>
      <c r="Q74" s="568"/>
      <c r="R74" s="570"/>
      <c r="S74" s="648"/>
      <c r="T74" s="570"/>
      <c r="U74" s="648"/>
      <c r="V74" s="568"/>
      <c r="W74" s="568"/>
      <c r="X74" s="566">
        <f t="shared" ref="X74:BC74" si="27">SUMIF($C:$C,"58.4x",X:X)</f>
        <v>0</v>
      </c>
      <c r="Y74" s="566">
        <f t="shared" si="27"/>
        <v>0</v>
      </c>
      <c r="Z74" s="566">
        <f t="shared" si="27"/>
        <v>0</v>
      </c>
      <c r="AA74" s="566">
        <f t="shared" si="27"/>
        <v>0</v>
      </c>
      <c r="AB74" s="566">
        <f t="shared" si="27"/>
        <v>0</v>
      </c>
      <c r="AC74" s="566">
        <f t="shared" si="27"/>
        <v>0</v>
      </c>
      <c r="AD74" s="566">
        <f t="shared" si="27"/>
        <v>0</v>
      </c>
      <c r="AE74" s="566">
        <f t="shared" si="27"/>
        <v>0</v>
      </c>
      <c r="AF74" s="566">
        <f t="shared" si="27"/>
        <v>0</v>
      </c>
      <c r="AG74" s="566">
        <f t="shared" si="27"/>
        <v>0</v>
      </c>
      <c r="AH74" s="566">
        <f t="shared" si="27"/>
        <v>0</v>
      </c>
      <c r="AI74" s="566">
        <f t="shared" si="27"/>
        <v>0</v>
      </c>
      <c r="AJ74" s="566">
        <f t="shared" si="27"/>
        <v>0</v>
      </c>
      <c r="AK74" s="566">
        <f t="shared" si="27"/>
        <v>0</v>
      </c>
      <c r="AL74" s="566">
        <f t="shared" si="27"/>
        <v>0</v>
      </c>
      <c r="AM74" s="566">
        <f t="shared" si="27"/>
        <v>0</v>
      </c>
      <c r="AN74" s="566">
        <f t="shared" si="27"/>
        <v>0</v>
      </c>
      <c r="AO74" s="566">
        <f t="shared" si="27"/>
        <v>0</v>
      </c>
      <c r="AP74" s="566">
        <f t="shared" si="27"/>
        <v>0</v>
      </c>
      <c r="AQ74" s="566">
        <f t="shared" si="27"/>
        <v>0</v>
      </c>
      <c r="AR74" s="566">
        <f t="shared" si="27"/>
        <v>0</v>
      </c>
      <c r="AS74" s="566">
        <f t="shared" si="27"/>
        <v>0</v>
      </c>
      <c r="AT74" s="566">
        <f t="shared" si="27"/>
        <v>0</v>
      </c>
      <c r="AU74" s="566">
        <f t="shared" si="27"/>
        <v>0</v>
      </c>
      <c r="AV74" s="566">
        <f t="shared" si="27"/>
        <v>0</v>
      </c>
      <c r="AW74" s="566">
        <f t="shared" si="27"/>
        <v>0</v>
      </c>
      <c r="AX74" s="566">
        <f t="shared" si="27"/>
        <v>0</v>
      </c>
      <c r="AY74" s="566">
        <f t="shared" si="27"/>
        <v>0</v>
      </c>
      <c r="AZ74" s="566">
        <f t="shared" si="27"/>
        <v>0</v>
      </c>
      <c r="BA74" s="566">
        <f t="shared" si="27"/>
        <v>0</v>
      </c>
      <c r="BB74" s="566">
        <f t="shared" si="27"/>
        <v>0</v>
      </c>
      <c r="BC74" s="566">
        <f t="shared" si="27"/>
        <v>0</v>
      </c>
      <c r="BD74" s="566">
        <f t="shared" ref="BD74:CI74" si="28">SUMIF($C:$C,"58.4x",BD:BD)</f>
        <v>0</v>
      </c>
      <c r="BE74" s="566">
        <f t="shared" si="28"/>
        <v>0</v>
      </c>
      <c r="BF74" s="566">
        <f t="shared" si="28"/>
        <v>0</v>
      </c>
      <c r="BG74" s="566">
        <f t="shared" si="28"/>
        <v>0</v>
      </c>
      <c r="BH74" s="566">
        <f t="shared" si="28"/>
        <v>0</v>
      </c>
      <c r="BI74" s="566">
        <f t="shared" si="28"/>
        <v>0</v>
      </c>
      <c r="BJ74" s="566">
        <f t="shared" si="28"/>
        <v>0</v>
      </c>
      <c r="BK74" s="566">
        <f t="shared" si="28"/>
        <v>0</v>
      </c>
      <c r="BL74" s="566">
        <f t="shared" si="28"/>
        <v>0</v>
      </c>
      <c r="BM74" s="566">
        <f t="shared" si="28"/>
        <v>0</v>
      </c>
      <c r="BN74" s="566">
        <f t="shared" si="28"/>
        <v>0</v>
      </c>
      <c r="BO74" s="566">
        <f t="shared" si="28"/>
        <v>0</v>
      </c>
      <c r="BP74" s="566">
        <f t="shared" si="28"/>
        <v>0</v>
      </c>
      <c r="BQ74" s="566">
        <f t="shared" si="28"/>
        <v>0</v>
      </c>
      <c r="BR74" s="566">
        <f t="shared" si="28"/>
        <v>0</v>
      </c>
      <c r="BS74" s="566">
        <f t="shared" si="28"/>
        <v>0</v>
      </c>
      <c r="BT74" s="566">
        <f t="shared" si="28"/>
        <v>0</v>
      </c>
      <c r="BU74" s="566">
        <f t="shared" si="28"/>
        <v>0</v>
      </c>
      <c r="BV74" s="566">
        <f t="shared" si="28"/>
        <v>0</v>
      </c>
      <c r="BW74" s="566">
        <f t="shared" si="28"/>
        <v>0</v>
      </c>
      <c r="BX74" s="566">
        <f t="shared" si="28"/>
        <v>0</v>
      </c>
      <c r="BY74" s="566">
        <f t="shared" si="28"/>
        <v>0</v>
      </c>
      <c r="BZ74" s="566">
        <f t="shared" si="28"/>
        <v>0</v>
      </c>
      <c r="CA74" s="566">
        <f t="shared" si="28"/>
        <v>0</v>
      </c>
      <c r="CB74" s="566">
        <f t="shared" si="28"/>
        <v>0</v>
      </c>
      <c r="CC74" s="566">
        <f t="shared" si="28"/>
        <v>0</v>
      </c>
      <c r="CD74" s="566">
        <f t="shared" si="28"/>
        <v>0</v>
      </c>
      <c r="CE74" s="566">
        <f t="shared" si="28"/>
        <v>0</v>
      </c>
      <c r="CF74" s="566">
        <f t="shared" si="28"/>
        <v>0</v>
      </c>
      <c r="CG74" s="566">
        <f t="shared" si="28"/>
        <v>0</v>
      </c>
      <c r="CH74" s="566">
        <f t="shared" si="28"/>
        <v>0</v>
      </c>
      <c r="CI74" s="566">
        <f t="shared" si="28"/>
        <v>0</v>
      </c>
      <c r="CJ74" s="566">
        <f t="shared" ref="CJ74:DO74" si="29">SUMIF($C:$C,"58.4x",CJ:CJ)</f>
        <v>0</v>
      </c>
      <c r="CK74" s="566">
        <f t="shared" si="29"/>
        <v>0</v>
      </c>
      <c r="CL74" s="566">
        <f t="shared" si="29"/>
        <v>0</v>
      </c>
      <c r="CM74" s="566">
        <f t="shared" si="29"/>
        <v>0</v>
      </c>
      <c r="CN74" s="566">
        <f t="shared" si="29"/>
        <v>0</v>
      </c>
      <c r="CO74" s="566">
        <f t="shared" si="29"/>
        <v>0</v>
      </c>
      <c r="CP74" s="566">
        <f t="shared" si="29"/>
        <v>0</v>
      </c>
      <c r="CQ74" s="566">
        <f t="shared" si="29"/>
        <v>0</v>
      </c>
      <c r="CR74" s="566">
        <f t="shared" si="29"/>
        <v>0</v>
      </c>
      <c r="CS74" s="566">
        <f t="shared" si="29"/>
        <v>0</v>
      </c>
      <c r="CT74" s="566">
        <f t="shared" si="29"/>
        <v>0</v>
      </c>
      <c r="CU74" s="566">
        <f t="shared" si="29"/>
        <v>0</v>
      </c>
      <c r="CV74" s="566">
        <f t="shared" si="29"/>
        <v>0</v>
      </c>
      <c r="CW74" s="566">
        <f t="shared" si="29"/>
        <v>0</v>
      </c>
      <c r="CX74" s="566">
        <f t="shared" si="29"/>
        <v>0</v>
      </c>
      <c r="CY74" s="581">
        <f t="shared" si="29"/>
        <v>0</v>
      </c>
      <c r="CZ74" s="582">
        <f t="shared" si="29"/>
        <v>0</v>
      </c>
      <c r="DA74" s="582">
        <f t="shared" si="29"/>
        <v>0</v>
      </c>
      <c r="DB74" s="582">
        <f t="shared" si="29"/>
        <v>0</v>
      </c>
      <c r="DC74" s="582">
        <f t="shared" si="29"/>
        <v>0</v>
      </c>
      <c r="DD74" s="582">
        <f t="shared" si="29"/>
        <v>0</v>
      </c>
      <c r="DE74" s="582">
        <f t="shared" si="29"/>
        <v>0</v>
      </c>
      <c r="DF74" s="582">
        <f t="shared" si="29"/>
        <v>0</v>
      </c>
      <c r="DG74" s="582">
        <f t="shared" si="29"/>
        <v>0</v>
      </c>
      <c r="DH74" s="582">
        <f t="shared" si="29"/>
        <v>0</v>
      </c>
      <c r="DI74" s="582">
        <f t="shared" si="29"/>
        <v>0</v>
      </c>
      <c r="DJ74" s="582">
        <f t="shared" si="29"/>
        <v>0</v>
      </c>
      <c r="DK74" s="582">
        <f t="shared" si="29"/>
        <v>0</v>
      </c>
      <c r="DL74" s="582">
        <f t="shared" si="29"/>
        <v>0</v>
      </c>
      <c r="DM74" s="582">
        <f t="shared" si="29"/>
        <v>0</v>
      </c>
      <c r="DN74" s="582">
        <f t="shared" si="29"/>
        <v>0</v>
      </c>
      <c r="DO74" s="582">
        <f t="shared" si="29"/>
        <v>0</v>
      </c>
      <c r="DP74" s="582">
        <f t="shared" ref="DP74:DW74" si="30">SUMIF($C:$C,"58.4x",DP:DP)</f>
        <v>0</v>
      </c>
      <c r="DQ74" s="582">
        <f t="shared" si="30"/>
        <v>0</v>
      </c>
      <c r="DR74" s="582">
        <f t="shared" si="30"/>
        <v>0</v>
      </c>
      <c r="DS74" s="582">
        <f t="shared" si="30"/>
        <v>0</v>
      </c>
      <c r="DT74" s="582">
        <f t="shared" si="30"/>
        <v>0</v>
      </c>
      <c r="DU74" s="582">
        <f t="shared" si="30"/>
        <v>0</v>
      </c>
      <c r="DV74" s="582">
        <f t="shared" si="30"/>
        <v>0</v>
      </c>
      <c r="DW74" s="649">
        <f t="shared" si="30"/>
        <v>0</v>
      </c>
    </row>
    <row r="75" spans="2:127" x14ac:dyDescent="0.2">
      <c r="B75" s="574" t="s">
        <v>508</v>
      </c>
      <c r="C75" s="575" t="s">
        <v>509</v>
      </c>
      <c r="D75" s="567"/>
      <c r="E75" s="568"/>
      <c r="F75" s="568"/>
      <c r="G75" s="568"/>
      <c r="H75" s="568"/>
      <c r="I75" s="568"/>
      <c r="J75" s="568"/>
      <c r="K75" s="568"/>
      <c r="L75" s="568"/>
      <c r="M75" s="568"/>
      <c r="N75" s="568"/>
      <c r="O75" s="568"/>
      <c r="P75" s="568"/>
      <c r="Q75" s="568"/>
      <c r="R75" s="570"/>
      <c r="S75" s="648"/>
      <c r="T75" s="570"/>
      <c r="U75" s="648"/>
      <c r="V75" s="568"/>
      <c r="W75" s="568"/>
      <c r="X75" s="566">
        <f t="shared" ref="X75:BC75" si="31">SUMIF($C:$C,"58.5x",X:X)</f>
        <v>0</v>
      </c>
      <c r="Y75" s="566">
        <f t="shared" si="31"/>
        <v>0</v>
      </c>
      <c r="Z75" s="566">
        <f t="shared" si="31"/>
        <v>0</v>
      </c>
      <c r="AA75" s="566">
        <f t="shared" si="31"/>
        <v>0</v>
      </c>
      <c r="AB75" s="566">
        <f t="shared" si="31"/>
        <v>0</v>
      </c>
      <c r="AC75" s="566">
        <f t="shared" si="31"/>
        <v>0</v>
      </c>
      <c r="AD75" s="566">
        <f t="shared" si="31"/>
        <v>0</v>
      </c>
      <c r="AE75" s="566">
        <f t="shared" si="31"/>
        <v>0</v>
      </c>
      <c r="AF75" s="566">
        <f t="shared" si="31"/>
        <v>0</v>
      </c>
      <c r="AG75" s="566">
        <f t="shared" si="31"/>
        <v>0</v>
      </c>
      <c r="AH75" s="566">
        <f t="shared" si="31"/>
        <v>0</v>
      </c>
      <c r="AI75" s="566">
        <f t="shared" si="31"/>
        <v>0</v>
      </c>
      <c r="AJ75" s="566">
        <f t="shared" si="31"/>
        <v>0</v>
      </c>
      <c r="AK75" s="566">
        <f t="shared" si="31"/>
        <v>0</v>
      </c>
      <c r="AL75" s="566">
        <f t="shared" si="31"/>
        <v>0</v>
      </c>
      <c r="AM75" s="566">
        <f t="shared" si="31"/>
        <v>0</v>
      </c>
      <c r="AN75" s="566">
        <f t="shared" si="31"/>
        <v>0</v>
      </c>
      <c r="AO75" s="566">
        <f t="shared" si="31"/>
        <v>0</v>
      </c>
      <c r="AP75" s="566">
        <f t="shared" si="31"/>
        <v>0</v>
      </c>
      <c r="AQ75" s="566">
        <f t="shared" si="31"/>
        <v>0</v>
      </c>
      <c r="AR75" s="566">
        <f t="shared" si="31"/>
        <v>0</v>
      </c>
      <c r="AS75" s="566">
        <f t="shared" si="31"/>
        <v>0</v>
      </c>
      <c r="AT75" s="566">
        <f t="shared" si="31"/>
        <v>0</v>
      </c>
      <c r="AU75" s="566">
        <f t="shared" si="31"/>
        <v>0</v>
      </c>
      <c r="AV75" s="566">
        <f t="shared" si="31"/>
        <v>0</v>
      </c>
      <c r="AW75" s="566">
        <f t="shared" si="31"/>
        <v>0</v>
      </c>
      <c r="AX75" s="566">
        <f t="shared" si="31"/>
        <v>0</v>
      </c>
      <c r="AY75" s="566">
        <f t="shared" si="31"/>
        <v>0</v>
      </c>
      <c r="AZ75" s="566">
        <f t="shared" si="31"/>
        <v>0</v>
      </c>
      <c r="BA75" s="566">
        <f t="shared" si="31"/>
        <v>0</v>
      </c>
      <c r="BB75" s="566">
        <f t="shared" si="31"/>
        <v>0</v>
      </c>
      <c r="BC75" s="566">
        <f t="shared" si="31"/>
        <v>0</v>
      </c>
      <c r="BD75" s="566">
        <f t="shared" ref="BD75:CI75" si="32">SUMIF($C:$C,"58.5x",BD:BD)</f>
        <v>0</v>
      </c>
      <c r="BE75" s="566">
        <f t="shared" si="32"/>
        <v>0</v>
      </c>
      <c r="BF75" s="566">
        <f t="shared" si="32"/>
        <v>0</v>
      </c>
      <c r="BG75" s="566">
        <f t="shared" si="32"/>
        <v>0</v>
      </c>
      <c r="BH75" s="566">
        <f t="shared" si="32"/>
        <v>0</v>
      </c>
      <c r="BI75" s="566">
        <f t="shared" si="32"/>
        <v>0</v>
      </c>
      <c r="BJ75" s="566">
        <f t="shared" si="32"/>
        <v>0</v>
      </c>
      <c r="BK75" s="566">
        <f t="shared" si="32"/>
        <v>0</v>
      </c>
      <c r="BL75" s="566">
        <f t="shared" si="32"/>
        <v>0</v>
      </c>
      <c r="BM75" s="566">
        <f t="shared" si="32"/>
        <v>0</v>
      </c>
      <c r="BN75" s="566">
        <f t="shared" si="32"/>
        <v>0</v>
      </c>
      <c r="BO75" s="566">
        <f t="shared" si="32"/>
        <v>0</v>
      </c>
      <c r="BP75" s="566">
        <f t="shared" si="32"/>
        <v>0</v>
      </c>
      <c r="BQ75" s="566">
        <f t="shared" si="32"/>
        <v>0</v>
      </c>
      <c r="BR75" s="566">
        <f t="shared" si="32"/>
        <v>0</v>
      </c>
      <c r="BS75" s="566">
        <f t="shared" si="32"/>
        <v>0</v>
      </c>
      <c r="BT75" s="566">
        <f t="shared" si="32"/>
        <v>0</v>
      </c>
      <c r="BU75" s="566">
        <f t="shared" si="32"/>
        <v>0</v>
      </c>
      <c r="BV75" s="566">
        <f t="shared" si="32"/>
        <v>0</v>
      </c>
      <c r="BW75" s="566">
        <f t="shared" si="32"/>
        <v>0</v>
      </c>
      <c r="BX75" s="566">
        <f t="shared" si="32"/>
        <v>0</v>
      </c>
      <c r="BY75" s="566">
        <f t="shared" si="32"/>
        <v>0</v>
      </c>
      <c r="BZ75" s="566">
        <f t="shared" si="32"/>
        <v>0</v>
      </c>
      <c r="CA75" s="566">
        <f t="shared" si="32"/>
        <v>0</v>
      </c>
      <c r="CB75" s="566">
        <f t="shared" si="32"/>
        <v>0</v>
      </c>
      <c r="CC75" s="566">
        <f t="shared" si="32"/>
        <v>0</v>
      </c>
      <c r="CD75" s="566">
        <f t="shared" si="32"/>
        <v>0</v>
      </c>
      <c r="CE75" s="566">
        <f t="shared" si="32"/>
        <v>0</v>
      </c>
      <c r="CF75" s="566">
        <f t="shared" si="32"/>
        <v>0</v>
      </c>
      <c r="CG75" s="566">
        <f t="shared" si="32"/>
        <v>0</v>
      </c>
      <c r="CH75" s="566">
        <f t="shared" si="32"/>
        <v>0</v>
      </c>
      <c r="CI75" s="566">
        <f t="shared" si="32"/>
        <v>0</v>
      </c>
      <c r="CJ75" s="566">
        <f t="shared" ref="CJ75:DO75" si="33">SUMIF($C:$C,"58.5x",CJ:CJ)</f>
        <v>0</v>
      </c>
      <c r="CK75" s="566">
        <f t="shared" si="33"/>
        <v>0</v>
      </c>
      <c r="CL75" s="566">
        <f t="shared" si="33"/>
        <v>0</v>
      </c>
      <c r="CM75" s="566">
        <f t="shared" si="33"/>
        <v>0</v>
      </c>
      <c r="CN75" s="566">
        <f t="shared" si="33"/>
        <v>0</v>
      </c>
      <c r="CO75" s="566">
        <f t="shared" si="33"/>
        <v>0</v>
      </c>
      <c r="CP75" s="566">
        <f t="shared" si="33"/>
        <v>0</v>
      </c>
      <c r="CQ75" s="566">
        <f t="shared" si="33"/>
        <v>0</v>
      </c>
      <c r="CR75" s="566">
        <f t="shared" si="33"/>
        <v>0</v>
      </c>
      <c r="CS75" s="566">
        <f t="shared" si="33"/>
        <v>0</v>
      </c>
      <c r="CT75" s="566">
        <f t="shared" si="33"/>
        <v>0</v>
      </c>
      <c r="CU75" s="566">
        <f t="shared" si="33"/>
        <v>0</v>
      </c>
      <c r="CV75" s="566">
        <f t="shared" si="33"/>
        <v>0</v>
      </c>
      <c r="CW75" s="566">
        <f t="shared" si="33"/>
        <v>0</v>
      </c>
      <c r="CX75" s="566">
        <f t="shared" si="33"/>
        <v>0</v>
      </c>
      <c r="CY75" s="581">
        <f t="shared" si="33"/>
        <v>0</v>
      </c>
      <c r="CZ75" s="582">
        <f t="shared" si="33"/>
        <v>0</v>
      </c>
      <c r="DA75" s="582">
        <f t="shared" si="33"/>
        <v>0</v>
      </c>
      <c r="DB75" s="582">
        <f t="shared" si="33"/>
        <v>0</v>
      </c>
      <c r="DC75" s="582">
        <f t="shared" si="33"/>
        <v>0</v>
      </c>
      <c r="DD75" s="582">
        <f t="shared" si="33"/>
        <v>0</v>
      </c>
      <c r="DE75" s="582">
        <f t="shared" si="33"/>
        <v>0</v>
      </c>
      <c r="DF75" s="582">
        <f t="shared" si="33"/>
        <v>0</v>
      </c>
      <c r="DG75" s="582">
        <f t="shared" si="33"/>
        <v>0</v>
      </c>
      <c r="DH75" s="582">
        <f t="shared" si="33"/>
        <v>0</v>
      </c>
      <c r="DI75" s="582">
        <f t="shared" si="33"/>
        <v>0</v>
      </c>
      <c r="DJ75" s="582">
        <f t="shared" si="33"/>
        <v>0</v>
      </c>
      <c r="DK75" s="582">
        <f t="shared" si="33"/>
        <v>0</v>
      </c>
      <c r="DL75" s="582">
        <f t="shared" si="33"/>
        <v>0</v>
      </c>
      <c r="DM75" s="582">
        <f t="shared" si="33"/>
        <v>0</v>
      </c>
      <c r="DN75" s="582">
        <f t="shared" si="33"/>
        <v>0</v>
      </c>
      <c r="DO75" s="582">
        <f t="shared" si="33"/>
        <v>0</v>
      </c>
      <c r="DP75" s="582">
        <f t="shared" ref="DP75:DW75" si="34">SUMIF($C:$C,"58.5x",DP:DP)</f>
        <v>0</v>
      </c>
      <c r="DQ75" s="582">
        <f t="shared" si="34"/>
        <v>0</v>
      </c>
      <c r="DR75" s="582">
        <f t="shared" si="34"/>
        <v>0</v>
      </c>
      <c r="DS75" s="582">
        <f t="shared" si="34"/>
        <v>0</v>
      </c>
      <c r="DT75" s="582">
        <f t="shared" si="34"/>
        <v>0</v>
      </c>
      <c r="DU75" s="582">
        <f t="shared" si="34"/>
        <v>0</v>
      </c>
      <c r="DV75" s="582">
        <f t="shared" si="34"/>
        <v>0</v>
      </c>
      <c r="DW75" s="649">
        <f t="shared" si="34"/>
        <v>0</v>
      </c>
    </row>
    <row r="76" spans="2:127" x14ac:dyDescent="0.2">
      <c r="B76" s="574" t="s">
        <v>510</v>
      </c>
      <c r="C76" s="575" t="s">
        <v>511</v>
      </c>
      <c r="D76" s="567"/>
      <c r="E76" s="568"/>
      <c r="F76" s="568"/>
      <c r="G76" s="568"/>
      <c r="H76" s="568"/>
      <c r="I76" s="568"/>
      <c r="J76" s="568"/>
      <c r="K76" s="568"/>
      <c r="L76" s="568"/>
      <c r="M76" s="568"/>
      <c r="N76" s="568"/>
      <c r="O76" s="568"/>
      <c r="P76" s="568"/>
      <c r="Q76" s="568"/>
      <c r="R76" s="570"/>
      <c r="S76" s="648"/>
      <c r="T76" s="570"/>
      <c r="U76" s="648"/>
      <c r="V76" s="568"/>
      <c r="W76" s="568"/>
      <c r="X76" s="566">
        <f t="shared" ref="X76:BC76" si="35">SUMIF($C:$C,"58.6x",X:X)</f>
        <v>0</v>
      </c>
      <c r="Y76" s="566">
        <f t="shared" si="35"/>
        <v>0</v>
      </c>
      <c r="Z76" s="566">
        <f t="shared" si="35"/>
        <v>0</v>
      </c>
      <c r="AA76" s="566">
        <f t="shared" si="35"/>
        <v>0</v>
      </c>
      <c r="AB76" s="566">
        <f t="shared" si="35"/>
        <v>0</v>
      </c>
      <c r="AC76" s="566">
        <f t="shared" si="35"/>
        <v>0</v>
      </c>
      <c r="AD76" s="566">
        <f t="shared" si="35"/>
        <v>0</v>
      </c>
      <c r="AE76" s="566">
        <f t="shared" si="35"/>
        <v>0</v>
      </c>
      <c r="AF76" s="566">
        <f t="shared" si="35"/>
        <v>0</v>
      </c>
      <c r="AG76" s="566">
        <f t="shared" si="35"/>
        <v>0</v>
      </c>
      <c r="AH76" s="566">
        <f t="shared" si="35"/>
        <v>0</v>
      </c>
      <c r="AI76" s="566">
        <f t="shared" si="35"/>
        <v>0</v>
      </c>
      <c r="AJ76" s="566">
        <f t="shared" si="35"/>
        <v>0</v>
      </c>
      <c r="AK76" s="566">
        <f t="shared" si="35"/>
        <v>0</v>
      </c>
      <c r="AL76" s="566">
        <f t="shared" si="35"/>
        <v>0</v>
      </c>
      <c r="AM76" s="566">
        <f t="shared" si="35"/>
        <v>0</v>
      </c>
      <c r="AN76" s="566">
        <f t="shared" si="35"/>
        <v>0</v>
      </c>
      <c r="AO76" s="566">
        <f t="shared" si="35"/>
        <v>0</v>
      </c>
      <c r="AP76" s="566">
        <f t="shared" si="35"/>
        <v>0</v>
      </c>
      <c r="AQ76" s="566">
        <f t="shared" si="35"/>
        <v>0</v>
      </c>
      <c r="AR76" s="566">
        <f t="shared" si="35"/>
        <v>0</v>
      </c>
      <c r="AS76" s="566">
        <f t="shared" si="35"/>
        <v>0</v>
      </c>
      <c r="AT76" s="566">
        <f t="shared" si="35"/>
        <v>0</v>
      </c>
      <c r="AU76" s="566">
        <f t="shared" si="35"/>
        <v>0</v>
      </c>
      <c r="AV76" s="566">
        <f t="shared" si="35"/>
        <v>0</v>
      </c>
      <c r="AW76" s="566">
        <f t="shared" si="35"/>
        <v>0</v>
      </c>
      <c r="AX76" s="566">
        <f t="shared" si="35"/>
        <v>0</v>
      </c>
      <c r="AY76" s="566">
        <f t="shared" si="35"/>
        <v>0</v>
      </c>
      <c r="AZ76" s="566">
        <f t="shared" si="35"/>
        <v>0</v>
      </c>
      <c r="BA76" s="566">
        <f t="shared" si="35"/>
        <v>0</v>
      </c>
      <c r="BB76" s="566">
        <f t="shared" si="35"/>
        <v>0</v>
      </c>
      <c r="BC76" s="566">
        <f t="shared" si="35"/>
        <v>0</v>
      </c>
      <c r="BD76" s="566">
        <f t="shared" ref="BD76:CI76" si="36">SUMIF($C:$C,"58.6x",BD:BD)</f>
        <v>0</v>
      </c>
      <c r="BE76" s="566">
        <f t="shared" si="36"/>
        <v>0</v>
      </c>
      <c r="BF76" s="566">
        <f t="shared" si="36"/>
        <v>0</v>
      </c>
      <c r="BG76" s="566">
        <f t="shared" si="36"/>
        <v>0</v>
      </c>
      <c r="BH76" s="566">
        <f t="shared" si="36"/>
        <v>0</v>
      </c>
      <c r="BI76" s="566">
        <f t="shared" si="36"/>
        <v>0</v>
      </c>
      <c r="BJ76" s="566">
        <f t="shared" si="36"/>
        <v>0</v>
      </c>
      <c r="BK76" s="566">
        <f t="shared" si="36"/>
        <v>0</v>
      </c>
      <c r="BL76" s="566">
        <f t="shared" si="36"/>
        <v>0</v>
      </c>
      <c r="BM76" s="566">
        <f t="shared" si="36"/>
        <v>0</v>
      </c>
      <c r="BN76" s="566">
        <f t="shared" si="36"/>
        <v>0</v>
      </c>
      <c r="BO76" s="566">
        <f t="shared" si="36"/>
        <v>0</v>
      </c>
      <c r="BP76" s="566">
        <f t="shared" si="36"/>
        <v>0</v>
      </c>
      <c r="BQ76" s="566">
        <f t="shared" si="36"/>
        <v>0</v>
      </c>
      <c r="BR76" s="566">
        <f t="shared" si="36"/>
        <v>0</v>
      </c>
      <c r="BS76" s="566">
        <f t="shared" si="36"/>
        <v>0</v>
      </c>
      <c r="BT76" s="566">
        <f t="shared" si="36"/>
        <v>0</v>
      </c>
      <c r="BU76" s="566">
        <f t="shared" si="36"/>
        <v>0</v>
      </c>
      <c r="BV76" s="566">
        <f t="shared" si="36"/>
        <v>0</v>
      </c>
      <c r="BW76" s="566">
        <f t="shared" si="36"/>
        <v>0</v>
      </c>
      <c r="BX76" s="566">
        <f t="shared" si="36"/>
        <v>0</v>
      </c>
      <c r="BY76" s="566">
        <f t="shared" si="36"/>
        <v>0</v>
      </c>
      <c r="BZ76" s="566">
        <f t="shared" si="36"/>
        <v>0</v>
      </c>
      <c r="CA76" s="566">
        <f t="shared" si="36"/>
        <v>0</v>
      </c>
      <c r="CB76" s="566">
        <f t="shared" si="36"/>
        <v>0</v>
      </c>
      <c r="CC76" s="566">
        <f t="shared" si="36"/>
        <v>0</v>
      </c>
      <c r="CD76" s="566">
        <f t="shared" si="36"/>
        <v>0</v>
      </c>
      <c r="CE76" s="566">
        <f t="shared" si="36"/>
        <v>0</v>
      </c>
      <c r="CF76" s="566">
        <f t="shared" si="36"/>
        <v>0</v>
      </c>
      <c r="CG76" s="566">
        <f t="shared" si="36"/>
        <v>0</v>
      </c>
      <c r="CH76" s="566">
        <f t="shared" si="36"/>
        <v>0</v>
      </c>
      <c r="CI76" s="566">
        <f t="shared" si="36"/>
        <v>0</v>
      </c>
      <c r="CJ76" s="566">
        <f t="shared" ref="CJ76:DO76" si="37">SUMIF($C:$C,"58.6x",CJ:CJ)</f>
        <v>0</v>
      </c>
      <c r="CK76" s="566">
        <f t="shared" si="37"/>
        <v>0</v>
      </c>
      <c r="CL76" s="566">
        <f t="shared" si="37"/>
        <v>0</v>
      </c>
      <c r="CM76" s="566">
        <f t="shared" si="37"/>
        <v>0</v>
      </c>
      <c r="CN76" s="566">
        <f t="shared" si="37"/>
        <v>0</v>
      </c>
      <c r="CO76" s="566">
        <f t="shared" si="37"/>
        <v>0</v>
      </c>
      <c r="CP76" s="566">
        <f t="shared" si="37"/>
        <v>0</v>
      </c>
      <c r="CQ76" s="566">
        <f t="shared" si="37"/>
        <v>0</v>
      </c>
      <c r="CR76" s="566">
        <f t="shared" si="37"/>
        <v>0</v>
      </c>
      <c r="CS76" s="566">
        <f t="shared" si="37"/>
        <v>0</v>
      </c>
      <c r="CT76" s="566">
        <f t="shared" si="37"/>
        <v>0</v>
      </c>
      <c r="CU76" s="566">
        <f t="shared" si="37"/>
        <v>0</v>
      </c>
      <c r="CV76" s="566">
        <f t="shared" si="37"/>
        <v>0</v>
      </c>
      <c r="CW76" s="566">
        <f t="shared" si="37"/>
        <v>0</v>
      </c>
      <c r="CX76" s="566">
        <f t="shared" si="37"/>
        <v>0</v>
      </c>
      <c r="CY76" s="581">
        <f t="shared" si="37"/>
        <v>0</v>
      </c>
      <c r="CZ76" s="582">
        <f t="shared" si="37"/>
        <v>0</v>
      </c>
      <c r="DA76" s="582">
        <f t="shared" si="37"/>
        <v>0</v>
      </c>
      <c r="DB76" s="582">
        <f t="shared" si="37"/>
        <v>0</v>
      </c>
      <c r="DC76" s="582">
        <f t="shared" si="37"/>
        <v>0</v>
      </c>
      <c r="DD76" s="582">
        <f t="shared" si="37"/>
        <v>0</v>
      </c>
      <c r="DE76" s="582">
        <f t="shared" si="37"/>
        <v>0</v>
      </c>
      <c r="DF76" s="582">
        <f t="shared" si="37"/>
        <v>0</v>
      </c>
      <c r="DG76" s="582">
        <f t="shared" si="37"/>
        <v>0</v>
      </c>
      <c r="DH76" s="582">
        <f t="shared" si="37"/>
        <v>0</v>
      </c>
      <c r="DI76" s="582">
        <f t="shared" si="37"/>
        <v>0</v>
      </c>
      <c r="DJ76" s="582">
        <f t="shared" si="37"/>
        <v>0</v>
      </c>
      <c r="DK76" s="582">
        <f t="shared" si="37"/>
        <v>0</v>
      </c>
      <c r="DL76" s="582">
        <f t="shared" si="37"/>
        <v>0</v>
      </c>
      <c r="DM76" s="582">
        <f t="shared" si="37"/>
        <v>0</v>
      </c>
      <c r="DN76" s="582">
        <f t="shared" si="37"/>
        <v>0</v>
      </c>
      <c r="DO76" s="582">
        <f t="shared" si="37"/>
        <v>0</v>
      </c>
      <c r="DP76" s="582">
        <f t="shared" ref="DP76:DW76" si="38">SUMIF($C:$C,"58.6x",DP:DP)</f>
        <v>0</v>
      </c>
      <c r="DQ76" s="582">
        <f t="shared" si="38"/>
        <v>0</v>
      </c>
      <c r="DR76" s="582">
        <f t="shared" si="38"/>
        <v>0</v>
      </c>
      <c r="DS76" s="582">
        <f t="shared" si="38"/>
        <v>0</v>
      </c>
      <c r="DT76" s="582">
        <f t="shared" si="38"/>
        <v>0</v>
      </c>
      <c r="DU76" s="582">
        <f t="shared" si="38"/>
        <v>0</v>
      </c>
      <c r="DV76" s="582">
        <f t="shared" si="38"/>
        <v>0</v>
      </c>
      <c r="DW76" s="649">
        <f t="shared" si="38"/>
        <v>0</v>
      </c>
    </row>
    <row r="77" spans="2:127" x14ac:dyDescent="0.2">
      <c r="B77" s="574" t="s">
        <v>512</v>
      </c>
      <c r="C77" s="575" t="s">
        <v>513</v>
      </c>
      <c r="D77" s="567"/>
      <c r="E77" s="568"/>
      <c r="F77" s="568"/>
      <c r="G77" s="568"/>
      <c r="H77" s="568"/>
      <c r="I77" s="568"/>
      <c r="J77" s="568"/>
      <c r="K77" s="568"/>
      <c r="L77" s="568"/>
      <c r="M77" s="568"/>
      <c r="N77" s="568"/>
      <c r="O77" s="568"/>
      <c r="P77" s="568"/>
      <c r="Q77" s="568"/>
      <c r="R77" s="570"/>
      <c r="S77" s="648"/>
      <c r="T77" s="570"/>
      <c r="U77" s="648"/>
      <c r="V77" s="568"/>
      <c r="W77" s="568"/>
      <c r="X77" s="566">
        <f t="shared" ref="X77:BC77" si="39">SUMIF($C:$C,"58.7x",X:X)</f>
        <v>0</v>
      </c>
      <c r="Y77" s="566">
        <f t="shared" si="39"/>
        <v>0</v>
      </c>
      <c r="Z77" s="566">
        <f t="shared" si="39"/>
        <v>0</v>
      </c>
      <c r="AA77" s="566">
        <f t="shared" si="39"/>
        <v>0</v>
      </c>
      <c r="AB77" s="566">
        <f t="shared" si="39"/>
        <v>0</v>
      </c>
      <c r="AC77" s="566">
        <f t="shared" si="39"/>
        <v>0</v>
      </c>
      <c r="AD77" s="566">
        <f t="shared" si="39"/>
        <v>0</v>
      </c>
      <c r="AE77" s="566">
        <f t="shared" si="39"/>
        <v>0</v>
      </c>
      <c r="AF77" s="566">
        <f t="shared" si="39"/>
        <v>0</v>
      </c>
      <c r="AG77" s="566">
        <f t="shared" si="39"/>
        <v>0</v>
      </c>
      <c r="AH77" s="566">
        <f t="shared" si="39"/>
        <v>0</v>
      </c>
      <c r="AI77" s="566">
        <f t="shared" si="39"/>
        <v>0</v>
      </c>
      <c r="AJ77" s="566">
        <f t="shared" si="39"/>
        <v>0</v>
      </c>
      <c r="AK77" s="566">
        <f t="shared" si="39"/>
        <v>0</v>
      </c>
      <c r="AL77" s="566">
        <f t="shared" si="39"/>
        <v>0</v>
      </c>
      <c r="AM77" s="566">
        <f t="shared" si="39"/>
        <v>0</v>
      </c>
      <c r="AN77" s="566">
        <f t="shared" si="39"/>
        <v>0</v>
      </c>
      <c r="AO77" s="566">
        <f t="shared" si="39"/>
        <v>0</v>
      </c>
      <c r="AP77" s="566">
        <f t="shared" si="39"/>
        <v>0</v>
      </c>
      <c r="AQ77" s="566">
        <f t="shared" si="39"/>
        <v>0</v>
      </c>
      <c r="AR77" s="566">
        <f t="shared" si="39"/>
        <v>0</v>
      </c>
      <c r="AS77" s="566">
        <f t="shared" si="39"/>
        <v>0</v>
      </c>
      <c r="AT77" s="566">
        <f t="shared" si="39"/>
        <v>0</v>
      </c>
      <c r="AU77" s="566">
        <f t="shared" si="39"/>
        <v>0</v>
      </c>
      <c r="AV77" s="566">
        <f t="shared" si="39"/>
        <v>0</v>
      </c>
      <c r="AW77" s="566">
        <f t="shared" si="39"/>
        <v>0</v>
      </c>
      <c r="AX77" s="566">
        <f t="shared" si="39"/>
        <v>0</v>
      </c>
      <c r="AY77" s="566">
        <f t="shared" si="39"/>
        <v>0</v>
      </c>
      <c r="AZ77" s="566">
        <f t="shared" si="39"/>
        <v>0</v>
      </c>
      <c r="BA77" s="566">
        <f t="shared" si="39"/>
        <v>0</v>
      </c>
      <c r="BB77" s="566">
        <f t="shared" si="39"/>
        <v>0</v>
      </c>
      <c r="BC77" s="566">
        <f t="shared" si="39"/>
        <v>0</v>
      </c>
      <c r="BD77" s="566">
        <f t="shared" ref="BD77:CI77" si="40">SUMIF($C:$C,"58.7x",BD:BD)</f>
        <v>0</v>
      </c>
      <c r="BE77" s="566">
        <f t="shared" si="40"/>
        <v>0</v>
      </c>
      <c r="BF77" s="566">
        <f t="shared" si="40"/>
        <v>0</v>
      </c>
      <c r="BG77" s="566">
        <f t="shared" si="40"/>
        <v>0</v>
      </c>
      <c r="BH77" s="566">
        <f t="shared" si="40"/>
        <v>0</v>
      </c>
      <c r="BI77" s="566">
        <f t="shared" si="40"/>
        <v>0</v>
      </c>
      <c r="BJ77" s="566">
        <f t="shared" si="40"/>
        <v>0</v>
      </c>
      <c r="BK77" s="566">
        <f t="shared" si="40"/>
        <v>0</v>
      </c>
      <c r="BL77" s="566">
        <f t="shared" si="40"/>
        <v>0</v>
      </c>
      <c r="BM77" s="566">
        <f t="shared" si="40"/>
        <v>0</v>
      </c>
      <c r="BN77" s="566">
        <f t="shared" si="40"/>
        <v>0</v>
      </c>
      <c r="BO77" s="566">
        <f t="shared" si="40"/>
        <v>0</v>
      </c>
      <c r="BP77" s="566">
        <f t="shared" si="40"/>
        <v>0</v>
      </c>
      <c r="BQ77" s="566">
        <f t="shared" si="40"/>
        <v>0</v>
      </c>
      <c r="BR77" s="566">
        <f t="shared" si="40"/>
        <v>0</v>
      </c>
      <c r="BS77" s="566">
        <f t="shared" si="40"/>
        <v>0</v>
      </c>
      <c r="BT77" s="566">
        <f t="shared" si="40"/>
        <v>0</v>
      </c>
      <c r="BU77" s="566">
        <f t="shared" si="40"/>
        <v>0</v>
      </c>
      <c r="BV77" s="566">
        <f t="shared" si="40"/>
        <v>0</v>
      </c>
      <c r="BW77" s="566">
        <f t="shared" si="40"/>
        <v>0</v>
      </c>
      <c r="BX77" s="566">
        <f t="shared" si="40"/>
        <v>0</v>
      </c>
      <c r="BY77" s="566">
        <f t="shared" si="40"/>
        <v>0</v>
      </c>
      <c r="BZ77" s="566">
        <f t="shared" si="40"/>
        <v>0</v>
      </c>
      <c r="CA77" s="566">
        <f t="shared" si="40"/>
        <v>0</v>
      </c>
      <c r="CB77" s="566">
        <f t="shared" si="40"/>
        <v>0</v>
      </c>
      <c r="CC77" s="566">
        <f t="shared" si="40"/>
        <v>0</v>
      </c>
      <c r="CD77" s="566">
        <f t="shared" si="40"/>
        <v>0</v>
      </c>
      <c r="CE77" s="566">
        <f t="shared" si="40"/>
        <v>0</v>
      </c>
      <c r="CF77" s="566">
        <f t="shared" si="40"/>
        <v>0</v>
      </c>
      <c r="CG77" s="566">
        <f t="shared" si="40"/>
        <v>0</v>
      </c>
      <c r="CH77" s="566">
        <f t="shared" si="40"/>
        <v>0</v>
      </c>
      <c r="CI77" s="566">
        <f t="shared" si="40"/>
        <v>0</v>
      </c>
      <c r="CJ77" s="566">
        <f t="shared" ref="CJ77:DO77" si="41">SUMIF($C:$C,"58.7x",CJ:CJ)</f>
        <v>0</v>
      </c>
      <c r="CK77" s="566">
        <f t="shared" si="41"/>
        <v>0</v>
      </c>
      <c r="CL77" s="566">
        <f t="shared" si="41"/>
        <v>0</v>
      </c>
      <c r="CM77" s="566">
        <f t="shared" si="41"/>
        <v>0</v>
      </c>
      <c r="CN77" s="566">
        <f t="shared" si="41"/>
        <v>0</v>
      </c>
      <c r="CO77" s="566">
        <f t="shared" si="41"/>
        <v>0</v>
      </c>
      <c r="CP77" s="566">
        <f t="shared" si="41"/>
        <v>0</v>
      </c>
      <c r="CQ77" s="566">
        <f t="shared" si="41"/>
        <v>0</v>
      </c>
      <c r="CR77" s="566">
        <f t="shared" si="41"/>
        <v>0</v>
      </c>
      <c r="CS77" s="566">
        <f t="shared" si="41"/>
        <v>0</v>
      </c>
      <c r="CT77" s="566">
        <f t="shared" si="41"/>
        <v>0</v>
      </c>
      <c r="CU77" s="566">
        <f t="shared" si="41"/>
        <v>0</v>
      </c>
      <c r="CV77" s="566">
        <f t="shared" si="41"/>
        <v>0</v>
      </c>
      <c r="CW77" s="566">
        <f t="shared" si="41"/>
        <v>0</v>
      </c>
      <c r="CX77" s="566">
        <f t="shared" si="41"/>
        <v>0</v>
      </c>
      <c r="CY77" s="581">
        <f t="shared" si="41"/>
        <v>0</v>
      </c>
      <c r="CZ77" s="582">
        <f t="shared" si="41"/>
        <v>0</v>
      </c>
      <c r="DA77" s="582">
        <f t="shared" si="41"/>
        <v>0</v>
      </c>
      <c r="DB77" s="582">
        <f t="shared" si="41"/>
        <v>0</v>
      </c>
      <c r="DC77" s="582">
        <f t="shared" si="41"/>
        <v>0</v>
      </c>
      <c r="DD77" s="582">
        <f t="shared" si="41"/>
        <v>0</v>
      </c>
      <c r="DE77" s="582">
        <f t="shared" si="41"/>
        <v>0</v>
      </c>
      <c r="DF77" s="582">
        <f t="shared" si="41"/>
        <v>0</v>
      </c>
      <c r="DG77" s="582">
        <f t="shared" si="41"/>
        <v>0</v>
      </c>
      <c r="DH77" s="582">
        <f t="shared" si="41"/>
        <v>0</v>
      </c>
      <c r="DI77" s="582">
        <f t="shared" si="41"/>
        <v>0</v>
      </c>
      <c r="DJ77" s="582">
        <f t="shared" si="41"/>
        <v>0</v>
      </c>
      <c r="DK77" s="582">
        <f t="shared" si="41"/>
        <v>0</v>
      </c>
      <c r="DL77" s="582">
        <f t="shared" si="41"/>
        <v>0</v>
      </c>
      <c r="DM77" s="582">
        <f t="shared" si="41"/>
        <v>0</v>
      </c>
      <c r="DN77" s="582">
        <f t="shared" si="41"/>
        <v>0</v>
      </c>
      <c r="DO77" s="582">
        <f t="shared" si="41"/>
        <v>0</v>
      </c>
      <c r="DP77" s="582">
        <f t="shared" ref="DP77:DW77" si="42">SUMIF($C:$C,"58.7x",DP:DP)</f>
        <v>0</v>
      </c>
      <c r="DQ77" s="582">
        <f t="shared" si="42"/>
        <v>0</v>
      </c>
      <c r="DR77" s="582">
        <f t="shared" si="42"/>
        <v>0</v>
      </c>
      <c r="DS77" s="582">
        <f t="shared" si="42"/>
        <v>0</v>
      </c>
      <c r="DT77" s="582">
        <f t="shared" si="42"/>
        <v>0</v>
      </c>
      <c r="DU77" s="582">
        <f t="shared" si="42"/>
        <v>0</v>
      </c>
      <c r="DV77" s="582">
        <f t="shared" si="42"/>
        <v>0</v>
      </c>
      <c r="DW77" s="649">
        <f t="shared" si="42"/>
        <v>0</v>
      </c>
    </row>
    <row r="78" spans="2:127" x14ac:dyDescent="0.2">
      <c r="B78" s="651" t="s">
        <v>514</v>
      </c>
      <c r="C78" s="652" t="s">
        <v>840</v>
      </c>
      <c r="D78" s="568"/>
      <c r="E78" s="568"/>
      <c r="F78" s="568"/>
      <c r="G78" s="568"/>
      <c r="H78" s="568"/>
      <c r="I78" s="568"/>
      <c r="J78" s="568"/>
      <c r="K78" s="568"/>
      <c r="L78" s="568"/>
      <c r="M78" s="568"/>
      <c r="N78" s="568"/>
      <c r="O78" s="568"/>
      <c r="P78" s="568"/>
      <c r="Q78" s="568"/>
      <c r="R78" s="570"/>
      <c r="S78" s="648"/>
      <c r="T78" s="570"/>
      <c r="U78" s="653"/>
      <c r="V78" s="566"/>
      <c r="W78" s="566"/>
      <c r="X78" s="566"/>
      <c r="Y78" s="566"/>
      <c r="Z78" s="566"/>
      <c r="AA78" s="566"/>
      <c r="AB78" s="566"/>
      <c r="AC78" s="566"/>
      <c r="AD78" s="566"/>
      <c r="AE78" s="566"/>
      <c r="AF78" s="566"/>
      <c r="AG78" s="566"/>
      <c r="AH78" s="566"/>
      <c r="AI78" s="566"/>
      <c r="AJ78" s="566"/>
      <c r="AK78" s="566"/>
      <c r="AL78" s="566"/>
      <c r="AM78" s="566"/>
      <c r="AN78" s="566"/>
      <c r="AO78" s="566"/>
      <c r="AP78" s="566"/>
      <c r="AQ78" s="566"/>
      <c r="AR78" s="566"/>
      <c r="AS78" s="566"/>
      <c r="AT78" s="566"/>
      <c r="AU78" s="566"/>
      <c r="AV78" s="566"/>
      <c r="AW78" s="566"/>
      <c r="AX78" s="566"/>
      <c r="AY78" s="566"/>
      <c r="AZ78" s="566"/>
      <c r="BA78" s="566"/>
      <c r="BB78" s="566"/>
      <c r="BC78" s="566"/>
      <c r="BD78" s="566"/>
      <c r="BE78" s="566"/>
      <c r="BF78" s="566"/>
      <c r="BG78" s="566"/>
      <c r="BH78" s="566"/>
      <c r="BI78" s="566"/>
      <c r="BJ78" s="566"/>
      <c r="BK78" s="566"/>
      <c r="BL78" s="566"/>
      <c r="BM78" s="566"/>
      <c r="BN78" s="566"/>
      <c r="BO78" s="566"/>
      <c r="BP78" s="566"/>
      <c r="BQ78" s="566"/>
      <c r="BR78" s="566"/>
      <c r="BS78" s="566"/>
      <c r="BT78" s="566"/>
      <c r="BU78" s="566"/>
      <c r="BV78" s="566"/>
      <c r="BW78" s="566"/>
      <c r="BX78" s="566"/>
      <c r="BY78" s="566"/>
      <c r="BZ78" s="566"/>
      <c r="CA78" s="566"/>
      <c r="CB78" s="566"/>
      <c r="CC78" s="566"/>
      <c r="CD78" s="566"/>
      <c r="CE78" s="566"/>
      <c r="CF78" s="566"/>
      <c r="CG78" s="566"/>
      <c r="CH78" s="566"/>
      <c r="CI78" s="566"/>
      <c r="CJ78" s="566"/>
      <c r="CK78" s="566"/>
      <c r="CL78" s="566"/>
      <c r="CM78" s="566"/>
      <c r="CN78" s="566"/>
      <c r="CO78" s="566"/>
      <c r="CP78" s="566"/>
      <c r="CQ78" s="566"/>
      <c r="CR78" s="566"/>
      <c r="CS78" s="566"/>
      <c r="CT78" s="566"/>
      <c r="CU78" s="566"/>
      <c r="CV78" s="566"/>
      <c r="CW78" s="566"/>
      <c r="CX78" s="566"/>
      <c r="CY78" s="581"/>
      <c r="CZ78" s="582"/>
      <c r="DA78" s="582"/>
      <c r="DB78" s="582"/>
      <c r="DC78" s="582"/>
      <c r="DD78" s="582"/>
      <c r="DE78" s="582"/>
      <c r="DF78" s="582"/>
      <c r="DG78" s="582"/>
      <c r="DH78" s="582"/>
      <c r="DI78" s="582"/>
      <c r="DJ78" s="582"/>
      <c r="DK78" s="582"/>
      <c r="DL78" s="582"/>
      <c r="DM78" s="582"/>
      <c r="DN78" s="582"/>
      <c r="DO78" s="582"/>
      <c r="DP78" s="582"/>
      <c r="DQ78" s="582"/>
      <c r="DR78" s="582"/>
      <c r="DS78" s="582"/>
      <c r="DT78" s="582"/>
      <c r="DU78" s="582"/>
      <c r="DV78" s="582"/>
      <c r="DW78" s="649"/>
    </row>
    <row r="79" spans="2:127" x14ac:dyDescent="0.2">
      <c r="B79" s="574" t="s">
        <v>515</v>
      </c>
      <c r="C79" s="575" t="s">
        <v>516</v>
      </c>
      <c r="D79" s="568"/>
      <c r="E79" s="568"/>
      <c r="F79" s="568"/>
      <c r="G79" s="568"/>
      <c r="H79" s="568"/>
      <c r="I79" s="568"/>
      <c r="J79" s="568"/>
      <c r="K79" s="568"/>
      <c r="L79" s="568"/>
      <c r="M79" s="568"/>
      <c r="N79" s="568"/>
      <c r="O79" s="568"/>
      <c r="P79" s="568"/>
      <c r="Q79" s="568"/>
      <c r="R79" s="570"/>
      <c r="S79" s="648"/>
      <c r="T79" s="570"/>
      <c r="U79" s="648"/>
      <c r="V79" s="568"/>
      <c r="W79" s="568"/>
      <c r="X79" s="566">
        <f t="shared" ref="X79:BC79" si="43">SUMIF($C:$C,"59.1x",X:X)</f>
        <v>0</v>
      </c>
      <c r="Y79" s="566">
        <f t="shared" si="43"/>
        <v>0</v>
      </c>
      <c r="Z79" s="566">
        <f t="shared" si="43"/>
        <v>0</v>
      </c>
      <c r="AA79" s="566">
        <f t="shared" si="43"/>
        <v>0</v>
      </c>
      <c r="AB79" s="566">
        <f t="shared" si="43"/>
        <v>0</v>
      </c>
      <c r="AC79" s="566">
        <f t="shared" si="43"/>
        <v>0</v>
      </c>
      <c r="AD79" s="566">
        <f t="shared" si="43"/>
        <v>0</v>
      </c>
      <c r="AE79" s="566">
        <f t="shared" si="43"/>
        <v>0</v>
      </c>
      <c r="AF79" s="566">
        <f t="shared" si="43"/>
        <v>0</v>
      </c>
      <c r="AG79" s="566">
        <f t="shared" si="43"/>
        <v>0</v>
      </c>
      <c r="AH79" s="566">
        <f t="shared" si="43"/>
        <v>0</v>
      </c>
      <c r="AI79" s="566">
        <f t="shared" si="43"/>
        <v>0</v>
      </c>
      <c r="AJ79" s="566">
        <f t="shared" si="43"/>
        <v>0</v>
      </c>
      <c r="AK79" s="566">
        <f t="shared" si="43"/>
        <v>0</v>
      </c>
      <c r="AL79" s="566">
        <f t="shared" si="43"/>
        <v>0</v>
      </c>
      <c r="AM79" s="566">
        <f t="shared" si="43"/>
        <v>0</v>
      </c>
      <c r="AN79" s="566">
        <f t="shared" si="43"/>
        <v>0</v>
      </c>
      <c r="AO79" s="566">
        <f t="shared" si="43"/>
        <v>0</v>
      </c>
      <c r="AP79" s="566">
        <f t="shared" si="43"/>
        <v>0</v>
      </c>
      <c r="AQ79" s="566">
        <f t="shared" si="43"/>
        <v>0</v>
      </c>
      <c r="AR79" s="566">
        <f t="shared" si="43"/>
        <v>0</v>
      </c>
      <c r="AS79" s="566">
        <f t="shared" si="43"/>
        <v>0</v>
      </c>
      <c r="AT79" s="566">
        <f t="shared" si="43"/>
        <v>0</v>
      </c>
      <c r="AU79" s="566">
        <f t="shared" si="43"/>
        <v>0</v>
      </c>
      <c r="AV79" s="566">
        <f t="shared" si="43"/>
        <v>0</v>
      </c>
      <c r="AW79" s="566">
        <f t="shared" si="43"/>
        <v>0</v>
      </c>
      <c r="AX79" s="566">
        <f t="shared" si="43"/>
        <v>0</v>
      </c>
      <c r="AY79" s="566">
        <f t="shared" si="43"/>
        <v>0</v>
      </c>
      <c r="AZ79" s="566">
        <f t="shared" si="43"/>
        <v>0</v>
      </c>
      <c r="BA79" s="566">
        <f t="shared" si="43"/>
        <v>0</v>
      </c>
      <c r="BB79" s="566">
        <f t="shared" si="43"/>
        <v>0</v>
      </c>
      <c r="BC79" s="566">
        <f t="shared" si="43"/>
        <v>0</v>
      </c>
      <c r="BD79" s="566">
        <f t="shared" ref="BD79:CI79" si="44">SUMIF($C:$C,"59.1x",BD:BD)</f>
        <v>0</v>
      </c>
      <c r="BE79" s="566">
        <f t="shared" si="44"/>
        <v>0</v>
      </c>
      <c r="BF79" s="566">
        <f t="shared" si="44"/>
        <v>0</v>
      </c>
      <c r="BG79" s="566">
        <f t="shared" si="44"/>
        <v>0</v>
      </c>
      <c r="BH79" s="566">
        <f t="shared" si="44"/>
        <v>0</v>
      </c>
      <c r="BI79" s="566">
        <f t="shared" si="44"/>
        <v>0</v>
      </c>
      <c r="BJ79" s="566">
        <f t="shared" si="44"/>
        <v>0</v>
      </c>
      <c r="BK79" s="566">
        <f t="shared" si="44"/>
        <v>0</v>
      </c>
      <c r="BL79" s="566">
        <f t="shared" si="44"/>
        <v>0</v>
      </c>
      <c r="BM79" s="566">
        <f t="shared" si="44"/>
        <v>0</v>
      </c>
      <c r="BN79" s="566">
        <f t="shared" si="44"/>
        <v>0</v>
      </c>
      <c r="BO79" s="566">
        <f t="shared" si="44"/>
        <v>0</v>
      </c>
      <c r="BP79" s="566">
        <f t="shared" si="44"/>
        <v>0</v>
      </c>
      <c r="BQ79" s="566">
        <f t="shared" si="44"/>
        <v>0</v>
      </c>
      <c r="BR79" s="566">
        <f t="shared" si="44"/>
        <v>0</v>
      </c>
      <c r="BS79" s="566">
        <f t="shared" si="44"/>
        <v>0</v>
      </c>
      <c r="BT79" s="566">
        <f t="shared" si="44"/>
        <v>0</v>
      </c>
      <c r="BU79" s="566">
        <f t="shared" si="44"/>
        <v>0</v>
      </c>
      <c r="BV79" s="566">
        <f t="shared" si="44"/>
        <v>0</v>
      </c>
      <c r="BW79" s="566">
        <f t="shared" si="44"/>
        <v>0</v>
      </c>
      <c r="BX79" s="566">
        <f t="shared" si="44"/>
        <v>0</v>
      </c>
      <c r="BY79" s="566">
        <f t="shared" si="44"/>
        <v>0</v>
      </c>
      <c r="BZ79" s="566">
        <f t="shared" si="44"/>
        <v>0</v>
      </c>
      <c r="CA79" s="566">
        <f t="shared" si="44"/>
        <v>0</v>
      </c>
      <c r="CB79" s="566">
        <f t="shared" si="44"/>
        <v>0</v>
      </c>
      <c r="CC79" s="566">
        <f t="shared" si="44"/>
        <v>0</v>
      </c>
      <c r="CD79" s="566">
        <f t="shared" si="44"/>
        <v>0</v>
      </c>
      <c r="CE79" s="566">
        <f t="shared" si="44"/>
        <v>0</v>
      </c>
      <c r="CF79" s="566">
        <f t="shared" si="44"/>
        <v>0</v>
      </c>
      <c r="CG79" s="566">
        <f t="shared" si="44"/>
        <v>0</v>
      </c>
      <c r="CH79" s="566">
        <f t="shared" si="44"/>
        <v>0</v>
      </c>
      <c r="CI79" s="566">
        <f t="shared" si="44"/>
        <v>0</v>
      </c>
      <c r="CJ79" s="566">
        <f t="shared" ref="CJ79:DO79" si="45">SUMIF($C:$C,"59.1x",CJ:CJ)</f>
        <v>0</v>
      </c>
      <c r="CK79" s="566">
        <f t="shared" si="45"/>
        <v>0</v>
      </c>
      <c r="CL79" s="566">
        <f t="shared" si="45"/>
        <v>0</v>
      </c>
      <c r="CM79" s="566">
        <f t="shared" si="45"/>
        <v>0</v>
      </c>
      <c r="CN79" s="566">
        <f t="shared" si="45"/>
        <v>0</v>
      </c>
      <c r="CO79" s="566">
        <f t="shared" si="45"/>
        <v>0</v>
      </c>
      <c r="CP79" s="566">
        <f t="shared" si="45"/>
        <v>0</v>
      </c>
      <c r="CQ79" s="566">
        <f t="shared" si="45"/>
        <v>0</v>
      </c>
      <c r="CR79" s="566">
        <f t="shared" si="45"/>
        <v>0</v>
      </c>
      <c r="CS79" s="566">
        <f t="shared" si="45"/>
        <v>0</v>
      </c>
      <c r="CT79" s="566">
        <f t="shared" si="45"/>
        <v>0</v>
      </c>
      <c r="CU79" s="566">
        <f t="shared" si="45"/>
        <v>0</v>
      </c>
      <c r="CV79" s="566">
        <f t="shared" si="45"/>
        <v>0</v>
      </c>
      <c r="CW79" s="566">
        <f t="shared" si="45"/>
        <v>0</v>
      </c>
      <c r="CX79" s="566">
        <f t="shared" si="45"/>
        <v>0</v>
      </c>
      <c r="CY79" s="581">
        <f t="shared" si="45"/>
        <v>0</v>
      </c>
      <c r="CZ79" s="582">
        <f t="shared" si="45"/>
        <v>0</v>
      </c>
      <c r="DA79" s="582">
        <f t="shared" si="45"/>
        <v>0</v>
      </c>
      <c r="DB79" s="582">
        <f t="shared" si="45"/>
        <v>0</v>
      </c>
      <c r="DC79" s="582">
        <f t="shared" si="45"/>
        <v>0</v>
      </c>
      <c r="DD79" s="582">
        <f t="shared" si="45"/>
        <v>0</v>
      </c>
      <c r="DE79" s="582">
        <f t="shared" si="45"/>
        <v>0</v>
      </c>
      <c r="DF79" s="582">
        <f t="shared" si="45"/>
        <v>0</v>
      </c>
      <c r="DG79" s="582">
        <f t="shared" si="45"/>
        <v>0</v>
      </c>
      <c r="DH79" s="582">
        <f t="shared" si="45"/>
        <v>0</v>
      </c>
      <c r="DI79" s="582">
        <f t="shared" si="45"/>
        <v>0</v>
      </c>
      <c r="DJ79" s="582">
        <f t="shared" si="45"/>
        <v>0</v>
      </c>
      <c r="DK79" s="582">
        <f t="shared" si="45"/>
        <v>0</v>
      </c>
      <c r="DL79" s="582">
        <f t="shared" si="45"/>
        <v>0</v>
      </c>
      <c r="DM79" s="582">
        <f t="shared" si="45"/>
        <v>0</v>
      </c>
      <c r="DN79" s="582">
        <f t="shared" si="45"/>
        <v>0</v>
      </c>
      <c r="DO79" s="582">
        <f t="shared" si="45"/>
        <v>0</v>
      </c>
      <c r="DP79" s="582">
        <f t="shared" ref="DP79:DW79" si="46">SUMIF($C:$C,"59.1x",DP:DP)</f>
        <v>0</v>
      </c>
      <c r="DQ79" s="582">
        <f t="shared" si="46"/>
        <v>0</v>
      </c>
      <c r="DR79" s="582">
        <f t="shared" si="46"/>
        <v>0</v>
      </c>
      <c r="DS79" s="582">
        <f t="shared" si="46"/>
        <v>0</v>
      </c>
      <c r="DT79" s="582">
        <f t="shared" si="46"/>
        <v>0</v>
      </c>
      <c r="DU79" s="582">
        <f t="shared" si="46"/>
        <v>0</v>
      </c>
      <c r="DV79" s="582">
        <f t="shared" si="46"/>
        <v>0</v>
      </c>
      <c r="DW79" s="649">
        <f t="shared" si="46"/>
        <v>0</v>
      </c>
    </row>
    <row r="80" spans="2:127" ht="38.25" x14ac:dyDescent="0.2">
      <c r="B80" s="584" t="s">
        <v>487</v>
      </c>
      <c r="C80" s="585" t="s">
        <v>862</v>
      </c>
      <c r="D80" s="586" t="s">
        <v>863</v>
      </c>
      <c r="E80" s="587" t="s">
        <v>563</v>
      </c>
      <c r="F80" s="588" t="s">
        <v>799</v>
      </c>
      <c r="G80" s="589" t="s">
        <v>864</v>
      </c>
      <c r="H80" s="590" t="s">
        <v>489</v>
      </c>
      <c r="I80" s="756">
        <f>MAX(X80:AV80)</f>
        <v>19.43</v>
      </c>
      <c r="J80" s="590">
        <f>SUMPRODUCT($X$2:$CY$2,$X80:$CY80)*365</f>
        <v>140945.99029911496</v>
      </c>
      <c r="K80" s="590">
        <f>SUMPRODUCT($X$2:$CY$2,$X81:$CY81)+SUMPRODUCT($X$2:$CY$2,$X82:$CY82)+SUMPRODUCT($X$2:$CY$2,$X83:$CY83)</f>
        <v>127554.40763737036</v>
      </c>
      <c r="L80" s="590">
        <f>SUMPRODUCT($X$2:$CY$2,$X84:$CY84) +SUMPRODUCT($X$2:$CY$2,$X85:$CY85)</f>
        <v>5294.354195183294</v>
      </c>
      <c r="M80" s="590">
        <f>SUMPRODUCT($X$2:$CY$2,$X86:$CY86)*-1</f>
        <v>-10552.306917413855</v>
      </c>
      <c r="N80" s="590">
        <f>SUMPRODUCT($X$2:$CY$2,$X89:$CY89) +SUMPRODUCT($X$2:$CY$2,$X90:$CY90)</f>
        <v>19.390732475557225</v>
      </c>
      <c r="O80" s="590">
        <f>SUMPRODUCT($X$2:$CY$2,$X87:$CY87) +SUMPRODUCT($X$2:$CY$2,$X88:$CY88) +SUMPRODUCT($X$2:$CY$2,$X91:$CY91)</f>
        <v>40968.470008253134</v>
      </c>
      <c r="P80" s="590">
        <f>SUM(K80:O80)</f>
        <v>163284.3156558685</v>
      </c>
      <c r="Q80" s="590">
        <f>(SUM(K80:M80)*100000)/(J80*1000)</f>
        <v>86.768310794512729</v>
      </c>
      <c r="R80" s="757">
        <f>(P80*100000)/(J80*1000)</f>
        <v>115.84885480555158</v>
      </c>
      <c r="S80" s="758">
        <v>3</v>
      </c>
      <c r="T80" s="759">
        <v>3</v>
      </c>
      <c r="U80" s="817" t="s">
        <v>490</v>
      </c>
      <c r="V80" s="818" t="s">
        <v>124</v>
      </c>
      <c r="W80" s="819" t="s">
        <v>75</v>
      </c>
      <c r="X80" s="820">
        <v>0</v>
      </c>
      <c r="Y80" s="820">
        <v>0.02</v>
      </c>
      <c r="Z80" s="820">
        <v>7.0000000000000007E-2</v>
      </c>
      <c r="AA80" s="820">
        <v>1.05</v>
      </c>
      <c r="AB80" s="820">
        <v>3.66</v>
      </c>
      <c r="AC80" s="820">
        <v>6.43</v>
      </c>
      <c r="AD80" s="820">
        <v>8.58</v>
      </c>
      <c r="AE80" s="820">
        <v>8.81</v>
      </c>
      <c r="AF80" s="820">
        <v>9.09</v>
      </c>
      <c r="AG80" s="820">
        <v>9.41</v>
      </c>
      <c r="AH80" s="820">
        <v>9.7799999999999994</v>
      </c>
      <c r="AI80" s="820">
        <v>10.19</v>
      </c>
      <c r="AJ80" s="820">
        <v>10.63</v>
      </c>
      <c r="AK80" s="821">
        <v>11.11</v>
      </c>
      <c r="AL80" s="821">
        <v>11.63</v>
      </c>
      <c r="AM80" s="821">
        <v>12.18</v>
      </c>
      <c r="AN80" s="821">
        <v>12.77</v>
      </c>
      <c r="AO80" s="821">
        <v>13.42</v>
      </c>
      <c r="AP80" s="821">
        <v>14.12</v>
      </c>
      <c r="AQ80" s="821">
        <v>14.87</v>
      </c>
      <c r="AR80" s="821">
        <v>15.68</v>
      </c>
      <c r="AS80" s="821">
        <v>16.54</v>
      </c>
      <c r="AT80" s="821">
        <v>17.45</v>
      </c>
      <c r="AU80" s="821">
        <v>18.41</v>
      </c>
      <c r="AV80" s="821">
        <v>19.43</v>
      </c>
      <c r="AW80" s="821">
        <v>20.5</v>
      </c>
      <c r="AX80" s="821">
        <v>20.5</v>
      </c>
      <c r="AY80" s="821">
        <v>20.5</v>
      </c>
      <c r="AZ80" s="821">
        <v>20.5</v>
      </c>
      <c r="BA80" s="821">
        <v>20.5</v>
      </c>
      <c r="BB80" s="821">
        <v>20.5</v>
      </c>
      <c r="BC80" s="821">
        <v>20.5</v>
      </c>
      <c r="BD80" s="821">
        <v>20.5</v>
      </c>
      <c r="BE80" s="821">
        <v>20.5</v>
      </c>
      <c r="BF80" s="821">
        <v>20.5</v>
      </c>
      <c r="BG80" s="821">
        <v>20.5</v>
      </c>
      <c r="BH80" s="821">
        <v>20.5</v>
      </c>
      <c r="BI80" s="821">
        <v>20.5</v>
      </c>
      <c r="BJ80" s="821">
        <v>20.5</v>
      </c>
      <c r="BK80" s="821">
        <v>20.5</v>
      </c>
      <c r="BL80" s="821">
        <v>20.5</v>
      </c>
      <c r="BM80" s="821">
        <v>20.5</v>
      </c>
      <c r="BN80" s="821">
        <v>20.5</v>
      </c>
      <c r="BO80" s="821">
        <v>20.5</v>
      </c>
      <c r="BP80" s="821">
        <v>20.5</v>
      </c>
      <c r="BQ80" s="821">
        <v>20.5</v>
      </c>
      <c r="BR80" s="821">
        <v>20.5</v>
      </c>
      <c r="BS80" s="821">
        <v>20.5</v>
      </c>
      <c r="BT80" s="821">
        <v>20.5</v>
      </c>
      <c r="BU80" s="821">
        <v>20.5</v>
      </c>
      <c r="BV80" s="821">
        <v>20.5</v>
      </c>
      <c r="BW80" s="821">
        <v>20.5</v>
      </c>
      <c r="BX80" s="821">
        <v>20.5</v>
      </c>
      <c r="BY80" s="821">
        <v>20.5</v>
      </c>
      <c r="BZ80" s="821">
        <v>20.5</v>
      </c>
      <c r="CA80" s="821">
        <v>20.5</v>
      </c>
      <c r="CB80" s="821">
        <v>20.5</v>
      </c>
      <c r="CC80" s="821">
        <v>20.5</v>
      </c>
      <c r="CD80" s="821">
        <v>20.5</v>
      </c>
      <c r="CE80" s="822">
        <v>20.5</v>
      </c>
      <c r="CF80" s="822">
        <v>20.5</v>
      </c>
      <c r="CG80" s="822">
        <v>20.5</v>
      </c>
      <c r="CH80" s="822">
        <v>20.5</v>
      </c>
      <c r="CI80" s="822">
        <v>20.5</v>
      </c>
      <c r="CJ80" s="822">
        <v>20.5</v>
      </c>
      <c r="CK80" s="822">
        <v>20.5</v>
      </c>
      <c r="CL80" s="822">
        <v>20.5</v>
      </c>
      <c r="CM80" s="822">
        <v>20.5</v>
      </c>
      <c r="CN80" s="822">
        <v>20.5</v>
      </c>
      <c r="CO80" s="822">
        <v>20.5</v>
      </c>
      <c r="CP80" s="822">
        <v>20.5</v>
      </c>
      <c r="CQ80" s="822">
        <v>20.5</v>
      </c>
      <c r="CR80" s="822">
        <v>20.5</v>
      </c>
      <c r="CS80" s="822">
        <v>20.5</v>
      </c>
      <c r="CT80" s="822">
        <v>20.5</v>
      </c>
      <c r="CU80" s="822">
        <v>20.5</v>
      </c>
      <c r="CV80" s="822">
        <v>20.5</v>
      </c>
      <c r="CW80" s="822">
        <v>20.5</v>
      </c>
      <c r="CX80" s="822">
        <v>20.5</v>
      </c>
      <c r="CY80" s="823">
        <v>20.5</v>
      </c>
      <c r="CZ80" s="601">
        <v>0</v>
      </c>
      <c r="DA80" s="602">
        <v>0</v>
      </c>
      <c r="DB80" s="602">
        <v>0</v>
      </c>
      <c r="DC80" s="602">
        <v>0</v>
      </c>
      <c r="DD80" s="602">
        <v>0</v>
      </c>
      <c r="DE80" s="602">
        <v>0</v>
      </c>
      <c r="DF80" s="602">
        <v>0</v>
      </c>
      <c r="DG80" s="602">
        <v>0</v>
      </c>
      <c r="DH80" s="602">
        <v>0</v>
      </c>
      <c r="DI80" s="602">
        <v>0</v>
      </c>
      <c r="DJ80" s="602">
        <v>0</v>
      </c>
      <c r="DK80" s="602">
        <v>0</v>
      </c>
      <c r="DL80" s="602">
        <v>0</v>
      </c>
      <c r="DM80" s="602">
        <v>0</v>
      </c>
      <c r="DN80" s="602">
        <v>0</v>
      </c>
      <c r="DO80" s="602">
        <v>0</v>
      </c>
      <c r="DP80" s="602">
        <v>0</v>
      </c>
      <c r="DQ80" s="602">
        <v>0</v>
      </c>
      <c r="DR80" s="602">
        <v>0</v>
      </c>
      <c r="DS80" s="602">
        <v>0</v>
      </c>
      <c r="DT80" s="602">
        <v>0</v>
      </c>
      <c r="DU80" s="602">
        <v>0</v>
      </c>
      <c r="DV80" s="602">
        <v>0</v>
      </c>
      <c r="DW80" s="603">
        <v>0</v>
      </c>
    </row>
    <row r="81" spans="2:128" x14ac:dyDescent="0.2">
      <c r="B81" s="604"/>
      <c r="C81" s="605"/>
      <c r="D81" s="606"/>
      <c r="E81" s="607"/>
      <c r="F81" s="607"/>
      <c r="G81" s="606"/>
      <c r="H81" s="607"/>
      <c r="I81" s="607"/>
      <c r="J81" s="607"/>
      <c r="K81" s="607"/>
      <c r="L81" s="607"/>
      <c r="M81" s="607"/>
      <c r="N81" s="607"/>
      <c r="O81" s="607"/>
      <c r="P81" s="607"/>
      <c r="Q81" s="607"/>
      <c r="R81" s="767"/>
      <c r="S81" s="607"/>
      <c r="T81" s="607"/>
      <c r="U81" s="824" t="s">
        <v>491</v>
      </c>
      <c r="V81" s="818" t="s">
        <v>124</v>
      </c>
      <c r="W81" s="819" t="s">
        <v>492</v>
      </c>
      <c r="X81" s="820">
        <v>49.877339999999997</v>
      </c>
      <c r="Y81" s="820">
        <v>50.081360000000004</v>
      </c>
      <c r="Z81" s="820">
        <v>55.010100000000001</v>
      </c>
      <c r="AA81" s="820">
        <v>64.471649999999997</v>
      </c>
      <c r="AB81" s="820">
        <v>67.850649999999987</v>
      </c>
      <c r="AC81" s="820">
        <v>67.270359999999997</v>
      </c>
      <c r="AD81" s="820">
        <v>58.069400000000002</v>
      </c>
      <c r="AE81" s="820">
        <v>58.667120000000004</v>
      </c>
      <c r="AF81" s="820">
        <v>59.328269999999996</v>
      </c>
      <c r="AG81" s="820">
        <v>60.059269999999998</v>
      </c>
      <c r="AH81" s="820">
        <v>60.836570000000002</v>
      </c>
      <c r="AI81" s="820">
        <v>61.657290000000003</v>
      </c>
      <c r="AJ81" s="820">
        <v>62.55406</v>
      </c>
      <c r="AK81" s="821">
        <v>63.545160000000003</v>
      </c>
      <c r="AL81" s="821">
        <v>64.6464</v>
      </c>
      <c r="AM81" s="821">
        <v>65.938940000000002</v>
      </c>
      <c r="AN81" s="821">
        <v>67.487800000000007</v>
      </c>
      <c r="AO81" s="821">
        <v>69.300389999999993</v>
      </c>
      <c r="AP81" s="821">
        <v>71.444960000000009</v>
      </c>
      <c r="AQ81" s="821">
        <v>74.054419999999993</v>
      </c>
      <c r="AR81" s="821">
        <v>77.383740000000003</v>
      </c>
      <c r="AS81" s="821">
        <v>82.049390000000002</v>
      </c>
      <c r="AT81" s="821">
        <v>93.197820000000007</v>
      </c>
      <c r="AU81" s="821">
        <v>95.316149999999993</v>
      </c>
      <c r="AV81" s="821">
        <v>97.693850000000012</v>
      </c>
      <c r="AW81" s="821">
        <v>97.693850000000012</v>
      </c>
      <c r="AX81" s="821">
        <v>97.693850000000012</v>
      </c>
      <c r="AY81" s="821">
        <v>97.693850000000012</v>
      </c>
      <c r="AZ81" s="821">
        <v>97.693850000000012</v>
      </c>
      <c r="BA81" s="821">
        <v>97.693850000000012</v>
      </c>
      <c r="BB81" s="821">
        <v>97.693850000000012</v>
      </c>
      <c r="BC81" s="821">
        <v>97.693850000000012</v>
      </c>
      <c r="BD81" s="821">
        <v>97.693850000000012</v>
      </c>
      <c r="BE81" s="821">
        <v>97.693850000000012</v>
      </c>
      <c r="BF81" s="821">
        <v>97.693850000000012</v>
      </c>
      <c r="BG81" s="821">
        <v>97.693850000000012</v>
      </c>
      <c r="BH81" s="821">
        <v>97.693850000000012</v>
      </c>
      <c r="BI81" s="821">
        <v>97.693850000000012</v>
      </c>
      <c r="BJ81" s="821">
        <v>97.693850000000012</v>
      </c>
      <c r="BK81" s="821">
        <v>97.693850000000012</v>
      </c>
      <c r="BL81" s="821">
        <v>97.693850000000012</v>
      </c>
      <c r="BM81" s="821">
        <v>97.693850000000012</v>
      </c>
      <c r="BN81" s="821">
        <v>97.693850000000012</v>
      </c>
      <c r="BO81" s="821">
        <v>97.693850000000012</v>
      </c>
      <c r="BP81" s="821">
        <v>97.693850000000012</v>
      </c>
      <c r="BQ81" s="821">
        <v>97.693850000000012</v>
      </c>
      <c r="BR81" s="821">
        <v>97.693850000000012</v>
      </c>
      <c r="BS81" s="821">
        <v>97.693850000000012</v>
      </c>
      <c r="BT81" s="821">
        <v>97.693850000000012</v>
      </c>
      <c r="BU81" s="821">
        <v>97.693850000000012</v>
      </c>
      <c r="BV81" s="821">
        <v>97.693850000000012</v>
      </c>
      <c r="BW81" s="821">
        <v>97.693850000000012</v>
      </c>
      <c r="BX81" s="821">
        <v>97.693850000000012</v>
      </c>
      <c r="BY81" s="821">
        <v>97.693850000000012</v>
      </c>
      <c r="BZ81" s="821">
        <v>97.693850000000012</v>
      </c>
      <c r="CA81" s="821">
        <v>97.693850000000012</v>
      </c>
      <c r="CB81" s="821">
        <v>97.693850000000012</v>
      </c>
      <c r="CC81" s="821">
        <v>97.693850000000012</v>
      </c>
      <c r="CD81" s="821">
        <v>97.693850000000012</v>
      </c>
      <c r="CE81" s="822">
        <v>97.693850000000012</v>
      </c>
      <c r="CF81" s="822">
        <v>97.693850000000012</v>
      </c>
      <c r="CG81" s="822">
        <v>97.693850000000012</v>
      </c>
      <c r="CH81" s="822">
        <v>97.693850000000012</v>
      </c>
      <c r="CI81" s="822">
        <v>97.693850000000012</v>
      </c>
      <c r="CJ81" s="822">
        <v>97.693850000000012</v>
      </c>
      <c r="CK81" s="822">
        <v>97.693850000000012</v>
      </c>
      <c r="CL81" s="822">
        <v>97.693850000000012</v>
      </c>
      <c r="CM81" s="822">
        <v>97.693850000000012</v>
      </c>
      <c r="CN81" s="822">
        <v>97.693850000000012</v>
      </c>
      <c r="CO81" s="822">
        <v>97.693850000000012</v>
      </c>
      <c r="CP81" s="822">
        <v>97.693850000000012</v>
      </c>
      <c r="CQ81" s="822">
        <v>97.693850000000012</v>
      </c>
      <c r="CR81" s="822">
        <v>97.693850000000012</v>
      </c>
      <c r="CS81" s="822">
        <v>97.693850000000012</v>
      </c>
      <c r="CT81" s="822">
        <v>97.693850000000012</v>
      </c>
      <c r="CU81" s="822">
        <v>97.693850000000012</v>
      </c>
      <c r="CV81" s="822">
        <v>97.693850000000012</v>
      </c>
      <c r="CW81" s="822">
        <v>97.693850000000012</v>
      </c>
      <c r="CX81" s="822">
        <v>97.693850000000012</v>
      </c>
      <c r="CY81" s="823">
        <v>97.693850000000012</v>
      </c>
      <c r="CZ81" s="601">
        <v>0</v>
      </c>
      <c r="DA81" s="602">
        <v>0</v>
      </c>
      <c r="DB81" s="602">
        <v>0</v>
      </c>
      <c r="DC81" s="602">
        <v>0</v>
      </c>
      <c r="DD81" s="602">
        <v>0</v>
      </c>
      <c r="DE81" s="602">
        <v>0</v>
      </c>
      <c r="DF81" s="602">
        <v>0</v>
      </c>
      <c r="DG81" s="602">
        <v>0</v>
      </c>
      <c r="DH81" s="602">
        <v>0</v>
      </c>
      <c r="DI81" s="602">
        <v>0</v>
      </c>
      <c r="DJ81" s="602">
        <v>0</v>
      </c>
      <c r="DK81" s="602">
        <v>0</v>
      </c>
      <c r="DL81" s="602">
        <v>0</v>
      </c>
      <c r="DM81" s="602">
        <v>0</v>
      </c>
      <c r="DN81" s="602">
        <v>0</v>
      </c>
      <c r="DO81" s="602">
        <v>0</v>
      </c>
      <c r="DP81" s="602">
        <v>0</v>
      </c>
      <c r="DQ81" s="602">
        <v>0</v>
      </c>
      <c r="DR81" s="602">
        <v>0</v>
      </c>
      <c r="DS81" s="602">
        <v>0</v>
      </c>
      <c r="DT81" s="602">
        <v>0</v>
      </c>
      <c r="DU81" s="602">
        <v>0</v>
      </c>
      <c r="DV81" s="602">
        <v>0</v>
      </c>
      <c r="DW81" s="603">
        <v>0</v>
      </c>
    </row>
    <row r="82" spans="2:128" x14ac:dyDescent="0.2">
      <c r="B82" s="611"/>
      <c r="C82" s="612"/>
      <c r="D82" s="613"/>
      <c r="E82" s="613"/>
      <c r="F82" s="613"/>
      <c r="G82" s="613"/>
      <c r="H82" s="613"/>
      <c r="I82" s="613"/>
      <c r="J82" s="613"/>
      <c r="K82" s="613"/>
      <c r="L82" s="613"/>
      <c r="M82" s="613"/>
      <c r="N82" s="613"/>
      <c r="O82" s="613"/>
      <c r="P82" s="613"/>
      <c r="Q82" s="613"/>
      <c r="R82" s="825"/>
      <c r="S82" s="613"/>
      <c r="T82" s="613"/>
      <c r="U82" s="824" t="s">
        <v>493</v>
      </c>
      <c r="V82" s="818" t="s">
        <v>124</v>
      </c>
      <c r="W82" s="819" t="s">
        <v>492</v>
      </c>
      <c r="X82" s="820">
        <v>1064.4892399999999</v>
      </c>
      <c r="Y82" s="820">
        <v>1074.1034399999999</v>
      </c>
      <c r="Z82" s="820">
        <v>1283.33539</v>
      </c>
      <c r="AA82" s="820">
        <v>1779.8587500000001</v>
      </c>
      <c r="AB82" s="820">
        <v>2202.2039799999998</v>
      </c>
      <c r="AC82" s="820">
        <v>2496.5882900000001</v>
      </c>
      <c r="AD82" s="820">
        <v>2336.19569</v>
      </c>
      <c r="AE82" s="820">
        <v>2392.1382100000001</v>
      </c>
      <c r="AF82" s="820">
        <v>2457.3836499999998</v>
      </c>
      <c r="AG82" s="820">
        <v>2532.57204</v>
      </c>
      <c r="AH82" s="820">
        <v>2617.0034900000001</v>
      </c>
      <c r="AI82" s="820">
        <v>2710.5071500000004</v>
      </c>
      <c r="AJ82" s="820">
        <v>2814.5293500000002</v>
      </c>
      <c r="AK82" s="821">
        <v>2930.4093899999998</v>
      </c>
      <c r="AL82" s="821">
        <v>3059.6793700000003</v>
      </c>
      <c r="AM82" s="821">
        <v>3207.3843400000001</v>
      </c>
      <c r="AN82" s="821">
        <v>3379.2982499999998</v>
      </c>
      <c r="AO82" s="821">
        <v>3579.4140400000001</v>
      </c>
      <c r="AP82" s="821">
        <v>3814.8459699999999</v>
      </c>
      <c r="AQ82" s="821">
        <v>4097.5374000000002</v>
      </c>
      <c r="AR82" s="821">
        <v>4449.646130000001</v>
      </c>
      <c r="AS82" s="821">
        <v>4923.1962199999998</v>
      </c>
      <c r="AT82" s="821">
        <v>5822.5231399999993</v>
      </c>
      <c r="AU82" s="821">
        <v>6214.8584099999998</v>
      </c>
      <c r="AV82" s="821">
        <v>6660.9592499999999</v>
      </c>
      <c r="AW82" s="821">
        <v>6660.9592499999999</v>
      </c>
      <c r="AX82" s="821">
        <v>6660.9592499999999</v>
      </c>
      <c r="AY82" s="821">
        <v>6660.9592499999999</v>
      </c>
      <c r="AZ82" s="821">
        <v>6660.9592499999999</v>
      </c>
      <c r="BA82" s="821">
        <v>6660.9592499999999</v>
      </c>
      <c r="BB82" s="821">
        <v>6660.9592499999999</v>
      </c>
      <c r="BC82" s="821">
        <v>6660.9592499999999</v>
      </c>
      <c r="BD82" s="821">
        <v>6660.9592499999999</v>
      </c>
      <c r="BE82" s="821">
        <v>6660.9592499999999</v>
      </c>
      <c r="BF82" s="821">
        <v>6660.9592499999999</v>
      </c>
      <c r="BG82" s="821">
        <v>6660.9592499999999</v>
      </c>
      <c r="BH82" s="821">
        <v>6660.9592499999999</v>
      </c>
      <c r="BI82" s="821">
        <v>6660.9592499999999</v>
      </c>
      <c r="BJ82" s="821">
        <v>6660.9592499999999</v>
      </c>
      <c r="BK82" s="821">
        <v>6660.9592499999999</v>
      </c>
      <c r="BL82" s="821">
        <v>6660.9592499999999</v>
      </c>
      <c r="BM82" s="821">
        <v>6660.9592499999999</v>
      </c>
      <c r="BN82" s="821">
        <v>6660.9592499999999</v>
      </c>
      <c r="BO82" s="821">
        <v>6660.9592499999999</v>
      </c>
      <c r="BP82" s="821">
        <v>6660.9592499999999</v>
      </c>
      <c r="BQ82" s="821">
        <v>6660.9592499999999</v>
      </c>
      <c r="BR82" s="821">
        <v>6660.9592499999999</v>
      </c>
      <c r="BS82" s="821">
        <v>6660.9592499999999</v>
      </c>
      <c r="BT82" s="821">
        <v>6660.9592499999999</v>
      </c>
      <c r="BU82" s="821">
        <v>6660.9592499999999</v>
      </c>
      <c r="BV82" s="821">
        <v>6660.9592499999999</v>
      </c>
      <c r="BW82" s="821">
        <v>6660.9592499999999</v>
      </c>
      <c r="BX82" s="821">
        <v>6660.9592499999999</v>
      </c>
      <c r="BY82" s="821">
        <v>6660.9592499999999</v>
      </c>
      <c r="BZ82" s="821">
        <v>6660.9592499999999</v>
      </c>
      <c r="CA82" s="821">
        <v>6660.9592499999999</v>
      </c>
      <c r="CB82" s="821">
        <v>6660.9592499999999</v>
      </c>
      <c r="CC82" s="821">
        <v>6660.9592499999999</v>
      </c>
      <c r="CD82" s="821">
        <v>6660.9592499999999</v>
      </c>
      <c r="CE82" s="822">
        <v>6660.9592499999999</v>
      </c>
      <c r="CF82" s="822">
        <v>6660.9592499999999</v>
      </c>
      <c r="CG82" s="822">
        <v>6660.9592499999999</v>
      </c>
      <c r="CH82" s="822">
        <v>6660.9592499999999</v>
      </c>
      <c r="CI82" s="822">
        <v>6660.9592499999999</v>
      </c>
      <c r="CJ82" s="822">
        <v>6660.9592499999999</v>
      </c>
      <c r="CK82" s="822">
        <v>6660.9592499999999</v>
      </c>
      <c r="CL82" s="822">
        <v>6660.9592499999999</v>
      </c>
      <c r="CM82" s="822">
        <v>6660.9592499999999</v>
      </c>
      <c r="CN82" s="822">
        <v>6660.9592499999999</v>
      </c>
      <c r="CO82" s="822">
        <v>6660.9592499999999</v>
      </c>
      <c r="CP82" s="822">
        <v>6660.9592499999999</v>
      </c>
      <c r="CQ82" s="822">
        <v>6660.9592499999999</v>
      </c>
      <c r="CR82" s="822">
        <v>6660.9592499999999</v>
      </c>
      <c r="CS82" s="822">
        <v>6660.9592499999999</v>
      </c>
      <c r="CT82" s="822">
        <v>6660.9592499999999</v>
      </c>
      <c r="CU82" s="822">
        <v>6660.9592499999999</v>
      </c>
      <c r="CV82" s="822">
        <v>6660.9592499999999</v>
      </c>
      <c r="CW82" s="822">
        <v>6660.9592499999999</v>
      </c>
      <c r="CX82" s="822">
        <v>6660.9592499999999</v>
      </c>
      <c r="CY82" s="823">
        <v>6660.9592499999999</v>
      </c>
      <c r="CZ82" s="601">
        <v>0</v>
      </c>
      <c r="DA82" s="602">
        <v>0</v>
      </c>
      <c r="DB82" s="602">
        <v>0</v>
      </c>
      <c r="DC82" s="602">
        <v>0</v>
      </c>
      <c r="DD82" s="602">
        <v>0</v>
      </c>
      <c r="DE82" s="602">
        <v>0</v>
      </c>
      <c r="DF82" s="602">
        <v>0</v>
      </c>
      <c r="DG82" s="602">
        <v>0</v>
      </c>
      <c r="DH82" s="602">
        <v>0</v>
      </c>
      <c r="DI82" s="602">
        <v>0</v>
      </c>
      <c r="DJ82" s="602">
        <v>0</v>
      </c>
      <c r="DK82" s="602">
        <v>0</v>
      </c>
      <c r="DL82" s="602">
        <v>0</v>
      </c>
      <c r="DM82" s="602">
        <v>0</v>
      </c>
      <c r="DN82" s="602">
        <v>0</v>
      </c>
      <c r="DO82" s="602">
        <v>0</v>
      </c>
      <c r="DP82" s="602">
        <v>0</v>
      </c>
      <c r="DQ82" s="602">
        <v>0</v>
      </c>
      <c r="DR82" s="602">
        <v>0</v>
      </c>
      <c r="DS82" s="602">
        <v>0</v>
      </c>
      <c r="DT82" s="602">
        <v>0</v>
      </c>
      <c r="DU82" s="602">
        <v>0</v>
      </c>
      <c r="DV82" s="602">
        <v>0</v>
      </c>
      <c r="DW82" s="603">
        <v>0</v>
      </c>
    </row>
    <row r="83" spans="2:128" x14ac:dyDescent="0.2">
      <c r="B83" s="611"/>
      <c r="C83" s="612"/>
      <c r="D83" s="613"/>
      <c r="E83" s="613"/>
      <c r="F83" s="613"/>
      <c r="G83" s="613"/>
      <c r="H83" s="613"/>
      <c r="I83" s="613"/>
      <c r="J83" s="613"/>
      <c r="K83" s="613"/>
      <c r="L83" s="613"/>
      <c r="M83" s="613"/>
      <c r="N83" s="613"/>
      <c r="O83" s="613"/>
      <c r="P83" s="613"/>
      <c r="Q83" s="613"/>
      <c r="R83" s="825"/>
      <c r="S83" s="613"/>
      <c r="T83" s="613"/>
      <c r="U83" s="824" t="s">
        <v>809</v>
      </c>
      <c r="V83" s="818" t="s">
        <v>124</v>
      </c>
      <c r="W83" s="819" t="s">
        <v>492</v>
      </c>
      <c r="X83" s="820"/>
      <c r="Y83" s="820"/>
      <c r="Z83" s="820"/>
      <c r="AA83" s="820"/>
      <c r="AB83" s="820"/>
      <c r="AC83" s="820"/>
      <c r="AD83" s="820"/>
      <c r="AE83" s="820"/>
      <c r="AF83" s="820"/>
      <c r="AG83" s="820"/>
      <c r="AH83" s="820"/>
      <c r="AI83" s="820"/>
      <c r="AJ83" s="820"/>
      <c r="AK83" s="821"/>
      <c r="AL83" s="821"/>
      <c r="AM83" s="821"/>
      <c r="AN83" s="821"/>
      <c r="AO83" s="821"/>
      <c r="AP83" s="821"/>
      <c r="AQ83" s="821"/>
      <c r="AR83" s="821"/>
      <c r="AS83" s="821"/>
      <c r="AT83" s="821"/>
      <c r="AU83" s="821"/>
      <c r="AV83" s="821"/>
      <c r="AW83" s="821"/>
      <c r="AX83" s="821"/>
      <c r="AY83" s="821"/>
      <c r="AZ83" s="821"/>
      <c r="BA83" s="821"/>
      <c r="BB83" s="821"/>
      <c r="BC83" s="821"/>
      <c r="BD83" s="821"/>
      <c r="BE83" s="821"/>
      <c r="BF83" s="821"/>
      <c r="BG83" s="821"/>
      <c r="BH83" s="821"/>
      <c r="BI83" s="821"/>
      <c r="BJ83" s="821"/>
      <c r="BK83" s="821"/>
      <c r="BL83" s="821"/>
      <c r="BM83" s="821"/>
      <c r="BN83" s="821"/>
      <c r="BO83" s="821"/>
      <c r="BP83" s="821"/>
      <c r="BQ83" s="821"/>
      <c r="BR83" s="821"/>
      <c r="BS83" s="821"/>
      <c r="BT83" s="821"/>
      <c r="BU83" s="821"/>
      <c r="BV83" s="821"/>
      <c r="BW83" s="821"/>
      <c r="BX83" s="821"/>
      <c r="BY83" s="821"/>
      <c r="BZ83" s="821"/>
      <c r="CA83" s="821"/>
      <c r="CB83" s="821"/>
      <c r="CC83" s="821"/>
      <c r="CD83" s="821"/>
      <c r="CE83" s="822"/>
      <c r="CF83" s="822"/>
      <c r="CG83" s="822"/>
      <c r="CH83" s="822"/>
      <c r="CI83" s="822"/>
      <c r="CJ83" s="822"/>
      <c r="CK83" s="822"/>
      <c r="CL83" s="822"/>
      <c r="CM83" s="822"/>
      <c r="CN83" s="822"/>
      <c r="CO83" s="822"/>
      <c r="CP83" s="822"/>
      <c r="CQ83" s="822"/>
      <c r="CR83" s="822"/>
      <c r="CS83" s="822"/>
      <c r="CT83" s="822"/>
      <c r="CU83" s="822"/>
      <c r="CV83" s="822"/>
      <c r="CW83" s="822"/>
      <c r="CX83" s="822"/>
      <c r="CY83" s="823"/>
      <c r="CZ83" s="601">
        <v>0</v>
      </c>
      <c r="DA83" s="602">
        <v>0</v>
      </c>
      <c r="DB83" s="602">
        <v>0</v>
      </c>
      <c r="DC83" s="602">
        <v>0</v>
      </c>
      <c r="DD83" s="602">
        <v>0</v>
      </c>
      <c r="DE83" s="602">
        <v>0</v>
      </c>
      <c r="DF83" s="602">
        <v>0</v>
      </c>
      <c r="DG83" s="602">
        <v>0</v>
      </c>
      <c r="DH83" s="602">
        <v>0</v>
      </c>
      <c r="DI83" s="602">
        <v>0</v>
      </c>
      <c r="DJ83" s="602">
        <v>0</v>
      </c>
      <c r="DK83" s="602">
        <v>0</v>
      </c>
      <c r="DL83" s="602">
        <v>0</v>
      </c>
      <c r="DM83" s="602">
        <v>0</v>
      </c>
      <c r="DN83" s="602">
        <v>0</v>
      </c>
      <c r="DO83" s="602">
        <v>0</v>
      </c>
      <c r="DP83" s="602">
        <v>0</v>
      </c>
      <c r="DQ83" s="602">
        <v>0</v>
      </c>
      <c r="DR83" s="602">
        <v>0</v>
      </c>
      <c r="DS83" s="602">
        <v>0</v>
      </c>
      <c r="DT83" s="602">
        <v>0</v>
      </c>
      <c r="DU83" s="602">
        <v>0</v>
      </c>
      <c r="DV83" s="602">
        <v>0</v>
      </c>
      <c r="DW83" s="603">
        <v>0</v>
      </c>
    </row>
    <row r="84" spans="2:128" x14ac:dyDescent="0.2">
      <c r="B84" s="619"/>
      <c r="C84" s="620"/>
      <c r="D84" s="621"/>
      <c r="E84" s="621"/>
      <c r="F84" s="621"/>
      <c r="G84" s="621"/>
      <c r="H84" s="621"/>
      <c r="I84" s="621"/>
      <c r="J84" s="621"/>
      <c r="K84" s="621"/>
      <c r="L84" s="621"/>
      <c r="M84" s="621"/>
      <c r="N84" s="621"/>
      <c r="O84" s="621"/>
      <c r="P84" s="621"/>
      <c r="Q84" s="621"/>
      <c r="R84" s="826"/>
      <c r="S84" s="621"/>
      <c r="T84" s="621"/>
      <c r="U84" s="824" t="s">
        <v>494</v>
      </c>
      <c r="V84" s="818" t="s">
        <v>124</v>
      </c>
      <c r="W84" s="827" t="s">
        <v>492</v>
      </c>
      <c r="X84" s="820"/>
      <c r="Y84" s="820"/>
      <c r="Z84" s="820"/>
      <c r="AA84" s="820"/>
      <c r="AB84" s="820"/>
      <c r="AC84" s="820"/>
      <c r="AD84" s="820"/>
      <c r="AE84" s="820"/>
      <c r="AF84" s="820"/>
      <c r="AG84" s="820"/>
      <c r="AH84" s="820"/>
      <c r="AI84" s="820"/>
      <c r="AJ84" s="820"/>
      <c r="AK84" s="821"/>
      <c r="AL84" s="821"/>
      <c r="AM84" s="821"/>
      <c r="AN84" s="821"/>
      <c r="AO84" s="821"/>
      <c r="AP84" s="821"/>
      <c r="AQ84" s="821"/>
      <c r="AR84" s="821"/>
      <c r="AS84" s="821"/>
      <c r="AT84" s="821"/>
      <c r="AU84" s="821"/>
      <c r="AV84" s="821"/>
      <c r="AW84" s="821"/>
      <c r="AX84" s="821"/>
      <c r="AY84" s="821"/>
      <c r="AZ84" s="821"/>
      <c r="BA84" s="821"/>
      <c r="BB84" s="821"/>
      <c r="BC84" s="821"/>
      <c r="BD84" s="821"/>
      <c r="BE84" s="821"/>
      <c r="BF84" s="821"/>
      <c r="BG84" s="821"/>
      <c r="BH84" s="821"/>
      <c r="BI84" s="821"/>
      <c r="BJ84" s="821"/>
      <c r="BK84" s="821"/>
      <c r="BL84" s="821"/>
      <c r="BM84" s="821"/>
      <c r="BN84" s="821"/>
      <c r="BO84" s="821"/>
      <c r="BP84" s="821"/>
      <c r="BQ84" s="821"/>
      <c r="BR84" s="821"/>
      <c r="BS84" s="821"/>
      <c r="BT84" s="821"/>
      <c r="BU84" s="821"/>
      <c r="BV84" s="821"/>
      <c r="BW84" s="821"/>
      <c r="BX84" s="821"/>
      <c r="BY84" s="821"/>
      <c r="BZ84" s="821"/>
      <c r="CA84" s="821"/>
      <c r="CB84" s="821"/>
      <c r="CC84" s="821"/>
      <c r="CD84" s="821"/>
      <c r="CE84" s="822"/>
      <c r="CF84" s="822"/>
      <c r="CG84" s="822"/>
      <c r="CH84" s="822"/>
      <c r="CI84" s="822"/>
      <c r="CJ84" s="822"/>
      <c r="CK84" s="822"/>
      <c r="CL84" s="822"/>
      <c r="CM84" s="822"/>
      <c r="CN84" s="822"/>
      <c r="CO84" s="822"/>
      <c r="CP84" s="822"/>
      <c r="CQ84" s="822"/>
      <c r="CR84" s="822"/>
      <c r="CS84" s="822"/>
      <c r="CT84" s="822"/>
      <c r="CU84" s="822"/>
      <c r="CV84" s="822"/>
      <c r="CW84" s="822"/>
      <c r="CX84" s="822"/>
      <c r="CY84" s="823"/>
      <c r="CZ84" s="601">
        <v>0</v>
      </c>
      <c r="DA84" s="602">
        <v>0</v>
      </c>
      <c r="DB84" s="602">
        <v>0</v>
      </c>
      <c r="DC84" s="602">
        <v>0</v>
      </c>
      <c r="DD84" s="602">
        <v>0</v>
      </c>
      <c r="DE84" s="602">
        <v>0</v>
      </c>
      <c r="DF84" s="602">
        <v>0</v>
      </c>
      <c r="DG84" s="602">
        <v>0</v>
      </c>
      <c r="DH84" s="602">
        <v>0</v>
      </c>
      <c r="DI84" s="602">
        <v>0</v>
      </c>
      <c r="DJ84" s="602">
        <v>0</v>
      </c>
      <c r="DK84" s="602">
        <v>0</v>
      </c>
      <c r="DL84" s="602">
        <v>0</v>
      </c>
      <c r="DM84" s="602">
        <v>0</v>
      </c>
      <c r="DN84" s="602">
        <v>0</v>
      </c>
      <c r="DO84" s="602">
        <v>0</v>
      </c>
      <c r="DP84" s="602">
        <v>0</v>
      </c>
      <c r="DQ84" s="602">
        <v>0</v>
      </c>
      <c r="DR84" s="602">
        <v>0</v>
      </c>
      <c r="DS84" s="602">
        <v>0</v>
      </c>
      <c r="DT84" s="602">
        <v>0</v>
      </c>
      <c r="DU84" s="602">
        <v>0</v>
      </c>
      <c r="DV84" s="602">
        <v>0</v>
      </c>
      <c r="DW84" s="603">
        <v>0</v>
      </c>
    </row>
    <row r="85" spans="2:128" x14ac:dyDescent="0.2">
      <c r="B85" s="625"/>
      <c r="C85" s="626"/>
      <c r="D85" s="627"/>
      <c r="E85" s="627"/>
      <c r="F85" s="627"/>
      <c r="G85" s="627"/>
      <c r="H85" s="627"/>
      <c r="I85" s="627"/>
      <c r="J85" s="627"/>
      <c r="K85" s="627"/>
      <c r="L85" s="627"/>
      <c r="M85" s="627"/>
      <c r="N85" s="627"/>
      <c r="O85" s="627"/>
      <c r="P85" s="627"/>
      <c r="Q85" s="627"/>
      <c r="R85" s="828"/>
      <c r="S85" s="627"/>
      <c r="T85" s="627"/>
      <c r="U85" s="824" t="s">
        <v>495</v>
      </c>
      <c r="V85" s="818" t="s">
        <v>124</v>
      </c>
      <c r="W85" s="827" t="s">
        <v>492</v>
      </c>
      <c r="X85" s="821">
        <v>118.07919</v>
      </c>
      <c r="Y85" s="821">
        <v>118.56219</v>
      </c>
      <c r="Z85" s="821">
        <v>130.23042999999998</v>
      </c>
      <c r="AA85" s="821">
        <v>152.62960999999999</v>
      </c>
      <c r="AB85" s="821">
        <v>160.62904999999998</v>
      </c>
      <c r="AC85" s="821">
        <v>159.25527</v>
      </c>
      <c r="AD85" s="821">
        <v>137.47298999999998</v>
      </c>
      <c r="AE85" s="821">
        <v>138.88802999999999</v>
      </c>
      <c r="AF85" s="821">
        <v>140.45323999999999</v>
      </c>
      <c r="AG85" s="821">
        <v>142.18379000000002</v>
      </c>
      <c r="AH85" s="821">
        <v>144.02396999999999</v>
      </c>
      <c r="AI85" s="821">
        <v>145.96693999999999</v>
      </c>
      <c r="AJ85" s="821">
        <v>148.08994000000001</v>
      </c>
      <c r="AK85" s="821">
        <v>150.43626</v>
      </c>
      <c r="AL85" s="821">
        <v>153.04334</v>
      </c>
      <c r="AM85" s="821">
        <v>156.10328000000001</v>
      </c>
      <c r="AN85" s="821">
        <v>159.77001999999999</v>
      </c>
      <c r="AO85" s="821">
        <v>164.06112999999999</v>
      </c>
      <c r="AP85" s="821">
        <v>169.13818000000001</v>
      </c>
      <c r="AQ85" s="821">
        <v>175.3158</v>
      </c>
      <c r="AR85" s="821">
        <v>183.19758999999999</v>
      </c>
      <c r="AS85" s="821">
        <v>194.24302</v>
      </c>
      <c r="AT85" s="821">
        <v>220.63571999999999</v>
      </c>
      <c r="AU85" s="821">
        <v>225.65062</v>
      </c>
      <c r="AV85" s="821">
        <v>231.27956</v>
      </c>
      <c r="AW85" s="821">
        <v>231.27956</v>
      </c>
      <c r="AX85" s="821">
        <v>231.27956</v>
      </c>
      <c r="AY85" s="821">
        <v>231.27956</v>
      </c>
      <c r="AZ85" s="821">
        <v>231.27956</v>
      </c>
      <c r="BA85" s="821">
        <v>231.27956</v>
      </c>
      <c r="BB85" s="821">
        <v>231.27956</v>
      </c>
      <c r="BC85" s="821">
        <v>231.27956</v>
      </c>
      <c r="BD85" s="821">
        <v>231.27956</v>
      </c>
      <c r="BE85" s="821">
        <v>231.27956</v>
      </c>
      <c r="BF85" s="821">
        <v>231.27956</v>
      </c>
      <c r="BG85" s="821">
        <v>231.27956</v>
      </c>
      <c r="BH85" s="821">
        <v>231.27956</v>
      </c>
      <c r="BI85" s="821">
        <v>231.27956</v>
      </c>
      <c r="BJ85" s="821">
        <v>231.27956</v>
      </c>
      <c r="BK85" s="821">
        <v>231.27956</v>
      </c>
      <c r="BL85" s="821">
        <v>231.27956</v>
      </c>
      <c r="BM85" s="821">
        <v>231.27956</v>
      </c>
      <c r="BN85" s="821">
        <v>231.27956</v>
      </c>
      <c r="BO85" s="821">
        <v>231.27956</v>
      </c>
      <c r="BP85" s="821">
        <v>231.27956</v>
      </c>
      <c r="BQ85" s="821">
        <v>231.27956</v>
      </c>
      <c r="BR85" s="821">
        <v>231.27956</v>
      </c>
      <c r="BS85" s="821">
        <v>231.27956</v>
      </c>
      <c r="BT85" s="821">
        <v>231.27956</v>
      </c>
      <c r="BU85" s="821">
        <v>231.27956</v>
      </c>
      <c r="BV85" s="821">
        <v>231.27956</v>
      </c>
      <c r="BW85" s="821">
        <v>231.27956</v>
      </c>
      <c r="BX85" s="821">
        <v>231.27956</v>
      </c>
      <c r="BY85" s="821">
        <v>231.27956</v>
      </c>
      <c r="BZ85" s="821">
        <v>231.27956</v>
      </c>
      <c r="CA85" s="821">
        <v>231.27956</v>
      </c>
      <c r="CB85" s="821">
        <v>231.27956</v>
      </c>
      <c r="CC85" s="821">
        <v>231.27956</v>
      </c>
      <c r="CD85" s="821">
        <v>231.27956</v>
      </c>
      <c r="CE85" s="822">
        <v>231.27956</v>
      </c>
      <c r="CF85" s="822">
        <v>231.27956</v>
      </c>
      <c r="CG85" s="822">
        <v>231.27956</v>
      </c>
      <c r="CH85" s="822">
        <v>231.27956</v>
      </c>
      <c r="CI85" s="822">
        <v>231.27956</v>
      </c>
      <c r="CJ85" s="822">
        <v>231.27956</v>
      </c>
      <c r="CK85" s="822">
        <v>231.27956</v>
      </c>
      <c r="CL85" s="822">
        <v>231.27956</v>
      </c>
      <c r="CM85" s="822">
        <v>231.27956</v>
      </c>
      <c r="CN85" s="822">
        <v>231.27956</v>
      </c>
      <c r="CO85" s="822">
        <v>231.27956</v>
      </c>
      <c r="CP85" s="822">
        <v>231.27956</v>
      </c>
      <c r="CQ85" s="822">
        <v>231.27956</v>
      </c>
      <c r="CR85" s="822">
        <v>231.27956</v>
      </c>
      <c r="CS85" s="822">
        <v>231.27956</v>
      </c>
      <c r="CT85" s="822">
        <v>231.27956</v>
      </c>
      <c r="CU85" s="822">
        <v>231.27956</v>
      </c>
      <c r="CV85" s="822">
        <v>231.27956</v>
      </c>
      <c r="CW85" s="822">
        <v>231.27956</v>
      </c>
      <c r="CX85" s="822">
        <v>231.27956</v>
      </c>
      <c r="CY85" s="823">
        <v>231.27956</v>
      </c>
      <c r="CZ85" s="601">
        <v>0</v>
      </c>
      <c r="DA85" s="602">
        <v>0</v>
      </c>
      <c r="DB85" s="602">
        <v>0</v>
      </c>
      <c r="DC85" s="602">
        <v>0</v>
      </c>
      <c r="DD85" s="602">
        <v>0</v>
      </c>
      <c r="DE85" s="602">
        <v>0</v>
      </c>
      <c r="DF85" s="602">
        <v>0</v>
      </c>
      <c r="DG85" s="602">
        <v>0</v>
      </c>
      <c r="DH85" s="602">
        <v>0</v>
      </c>
      <c r="DI85" s="602">
        <v>0</v>
      </c>
      <c r="DJ85" s="602">
        <v>0</v>
      </c>
      <c r="DK85" s="602">
        <v>0</v>
      </c>
      <c r="DL85" s="602">
        <v>0</v>
      </c>
      <c r="DM85" s="602">
        <v>0</v>
      </c>
      <c r="DN85" s="602">
        <v>0</v>
      </c>
      <c r="DO85" s="602">
        <v>0</v>
      </c>
      <c r="DP85" s="602">
        <v>0</v>
      </c>
      <c r="DQ85" s="602">
        <v>0</v>
      </c>
      <c r="DR85" s="602">
        <v>0</v>
      </c>
      <c r="DS85" s="602">
        <v>0</v>
      </c>
      <c r="DT85" s="602">
        <v>0</v>
      </c>
      <c r="DU85" s="602">
        <v>0</v>
      </c>
      <c r="DV85" s="602">
        <v>0</v>
      </c>
      <c r="DW85" s="603">
        <v>0</v>
      </c>
    </row>
    <row r="86" spans="2:128" x14ac:dyDescent="0.2">
      <c r="B86" s="625"/>
      <c r="C86" s="626"/>
      <c r="D86" s="627"/>
      <c r="E86" s="627"/>
      <c r="F86" s="627"/>
      <c r="G86" s="627"/>
      <c r="H86" s="627"/>
      <c r="I86" s="627"/>
      <c r="J86" s="627"/>
      <c r="K86" s="627"/>
      <c r="L86" s="627"/>
      <c r="M86" s="627"/>
      <c r="N86" s="627"/>
      <c r="O86" s="627"/>
      <c r="P86" s="627"/>
      <c r="Q86" s="627"/>
      <c r="R86" s="828"/>
      <c r="S86" s="627"/>
      <c r="T86" s="627"/>
      <c r="U86" s="829" t="s">
        <v>496</v>
      </c>
      <c r="V86" s="830" t="s">
        <v>124</v>
      </c>
      <c r="W86" s="827" t="s">
        <v>492</v>
      </c>
      <c r="X86" s="821">
        <v>0</v>
      </c>
      <c r="Y86" s="821">
        <v>0.54653445857980443</v>
      </c>
      <c r="Z86" s="821">
        <v>1.9128706050293156</v>
      </c>
      <c r="AA86" s="821">
        <v>28.693059075439734</v>
      </c>
      <c r="AB86" s="821">
        <v>100.0158059201042</v>
      </c>
      <c r="AC86" s="821">
        <v>175.71082843340713</v>
      </c>
      <c r="AD86" s="821">
        <v>234.4632827307361</v>
      </c>
      <c r="AE86" s="821">
        <v>240.74842900440385</v>
      </c>
      <c r="AF86" s="821">
        <v>248.39991142452109</v>
      </c>
      <c r="AG86" s="821">
        <v>257.14446276179797</v>
      </c>
      <c r="AH86" s="821">
        <v>267.25535024552431</v>
      </c>
      <c r="AI86" s="821">
        <v>278.45930664641031</v>
      </c>
      <c r="AJ86" s="821">
        <v>290.48306473516607</v>
      </c>
      <c r="AK86" s="821">
        <v>303.59989174108131</v>
      </c>
      <c r="AL86" s="821">
        <v>317.80978766415632</v>
      </c>
      <c r="AM86" s="821">
        <v>332.83948527510086</v>
      </c>
      <c r="AN86" s="821">
        <v>348.96225180320511</v>
      </c>
      <c r="AO86" s="821">
        <v>366.72462170704875</v>
      </c>
      <c r="AP86" s="821">
        <v>385.8533277573419</v>
      </c>
      <c r="AQ86" s="821">
        <v>406.34836995408455</v>
      </c>
      <c r="AR86" s="821">
        <v>428.48301552656665</v>
      </c>
      <c r="AS86" s="821">
        <v>451.98399724549824</v>
      </c>
      <c r="AT86" s="821">
        <v>476.85131511087928</v>
      </c>
      <c r="AU86" s="821">
        <v>503.08496912270994</v>
      </c>
      <c r="AV86" s="821">
        <v>530.95822651027993</v>
      </c>
      <c r="AW86" s="821">
        <v>560.19782004429942</v>
      </c>
      <c r="AX86" s="821">
        <v>560.19782004429942</v>
      </c>
      <c r="AY86" s="821">
        <v>560.19782004429942</v>
      </c>
      <c r="AZ86" s="821">
        <v>560.19782004429942</v>
      </c>
      <c r="BA86" s="821">
        <v>560.19782004429942</v>
      </c>
      <c r="BB86" s="821">
        <v>560.19782004429942</v>
      </c>
      <c r="BC86" s="821">
        <v>560.19782004429942</v>
      </c>
      <c r="BD86" s="821">
        <v>560.19782004429942</v>
      </c>
      <c r="BE86" s="821">
        <v>560.19782004429942</v>
      </c>
      <c r="BF86" s="821">
        <v>560.19782004429942</v>
      </c>
      <c r="BG86" s="821">
        <v>560.19782004429942</v>
      </c>
      <c r="BH86" s="821">
        <v>560.19782004429942</v>
      </c>
      <c r="BI86" s="821">
        <v>560.19782004429942</v>
      </c>
      <c r="BJ86" s="821">
        <v>560.19782004429942</v>
      </c>
      <c r="BK86" s="821">
        <v>560.19782004429942</v>
      </c>
      <c r="BL86" s="821">
        <v>560.19782004429942</v>
      </c>
      <c r="BM86" s="821">
        <v>560.19782004429942</v>
      </c>
      <c r="BN86" s="821">
        <v>560.19782004429942</v>
      </c>
      <c r="BO86" s="821">
        <v>560.19782004429942</v>
      </c>
      <c r="BP86" s="821">
        <v>560.19782004429942</v>
      </c>
      <c r="BQ86" s="821">
        <v>560.19782004429942</v>
      </c>
      <c r="BR86" s="821">
        <v>560.19782004429942</v>
      </c>
      <c r="BS86" s="821">
        <v>560.19782004429942</v>
      </c>
      <c r="BT86" s="821">
        <v>560.19782004429942</v>
      </c>
      <c r="BU86" s="821">
        <v>560.19782004429942</v>
      </c>
      <c r="BV86" s="821">
        <v>560.19782004429942</v>
      </c>
      <c r="BW86" s="821">
        <v>560.19782004429942</v>
      </c>
      <c r="BX86" s="821">
        <v>560.19782004429942</v>
      </c>
      <c r="BY86" s="821">
        <v>560.19782004429942</v>
      </c>
      <c r="BZ86" s="821">
        <v>560.19782004429942</v>
      </c>
      <c r="CA86" s="821">
        <v>560.19782004429942</v>
      </c>
      <c r="CB86" s="821">
        <v>560.19782004429942</v>
      </c>
      <c r="CC86" s="821">
        <v>560.19782004429942</v>
      </c>
      <c r="CD86" s="821">
        <v>560.19782004429942</v>
      </c>
      <c r="CE86" s="822">
        <v>560.19782004429942</v>
      </c>
      <c r="CF86" s="822">
        <v>560.19782004429942</v>
      </c>
      <c r="CG86" s="822">
        <v>560.19782004429942</v>
      </c>
      <c r="CH86" s="822">
        <v>560.19782004429942</v>
      </c>
      <c r="CI86" s="822">
        <v>560.19782004429942</v>
      </c>
      <c r="CJ86" s="822">
        <v>560.19782004429942</v>
      </c>
      <c r="CK86" s="822">
        <v>560.19782004429942</v>
      </c>
      <c r="CL86" s="822">
        <v>560.19782004429942</v>
      </c>
      <c r="CM86" s="822">
        <v>560.19782004429942</v>
      </c>
      <c r="CN86" s="822">
        <v>560.19782004429942</v>
      </c>
      <c r="CO86" s="822">
        <v>560.19782004429942</v>
      </c>
      <c r="CP86" s="822">
        <v>560.19782004429942</v>
      </c>
      <c r="CQ86" s="822">
        <v>560.19782004429942</v>
      </c>
      <c r="CR86" s="822">
        <v>560.19782004429942</v>
      </c>
      <c r="CS86" s="822">
        <v>560.19782004429942</v>
      </c>
      <c r="CT86" s="822">
        <v>560.19782004429942</v>
      </c>
      <c r="CU86" s="822">
        <v>560.19782004429942</v>
      </c>
      <c r="CV86" s="822">
        <v>560.19782004429942</v>
      </c>
      <c r="CW86" s="822">
        <v>560.19782004429942</v>
      </c>
      <c r="CX86" s="822">
        <v>560.19782004429942</v>
      </c>
      <c r="CY86" s="823">
        <v>560.19782004429942</v>
      </c>
      <c r="CZ86" s="601">
        <v>0</v>
      </c>
      <c r="DA86" s="602">
        <v>0</v>
      </c>
      <c r="DB86" s="602">
        <v>0</v>
      </c>
      <c r="DC86" s="602">
        <v>0</v>
      </c>
      <c r="DD86" s="602">
        <v>0</v>
      </c>
      <c r="DE86" s="602">
        <v>0</v>
      </c>
      <c r="DF86" s="602">
        <v>0</v>
      </c>
      <c r="DG86" s="602">
        <v>0</v>
      </c>
      <c r="DH86" s="602">
        <v>0</v>
      </c>
      <c r="DI86" s="602">
        <v>0</v>
      </c>
      <c r="DJ86" s="602">
        <v>0</v>
      </c>
      <c r="DK86" s="602">
        <v>0</v>
      </c>
      <c r="DL86" s="602">
        <v>0</v>
      </c>
      <c r="DM86" s="602">
        <v>0</v>
      </c>
      <c r="DN86" s="602">
        <v>0</v>
      </c>
      <c r="DO86" s="602">
        <v>0</v>
      </c>
      <c r="DP86" s="602">
        <v>0</v>
      </c>
      <c r="DQ86" s="602">
        <v>0</v>
      </c>
      <c r="DR86" s="602">
        <v>0</v>
      </c>
      <c r="DS86" s="602">
        <v>0</v>
      </c>
      <c r="DT86" s="602">
        <v>0</v>
      </c>
      <c r="DU86" s="602">
        <v>0</v>
      </c>
      <c r="DV86" s="602">
        <v>0</v>
      </c>
      <c r="DW86" s="603">
        <v>0</v>
      </c>
    </row>
    <row r="87" spans="2:128" x14ac:dyDescent="0.2">
      <c r="B87" s="625"/>
      <c r="C87" s="626"/>
      <c r="D87" s="627"/>
      <c r="E87" s="627"/>
      <c r="F87" s="627"/>
      <c r="G87" s="627"/>
      <c r="H87" s="627"/>
      <c r="I87" s="627"/>
      <c r="J87" s="627"/>
      <c r="K87" s="627"/>
      <c r="L87" s="627"/>
      <c r="M87" s="627"/>
      <c r="N87" s="627"/>
      <c r="O87" s="627"/>
      <c r="P87" s="627"/>
      <c r="Q87" s="627"/>
      <c r="R87" s="828"/>
      <c r="S87" s="627"/>
      <c r="T87" s="627"/>
      <c r="U87" s="824" t="s">
        <v>497</v>
      </c>
      <c r="V87" s="818" t="s">
        <v>124</v>
      </c>
      <c r="W87" s="827" t="s">
        <v>492</v>
      </c>
      <c r="X87" s="821"/>
      <c r="Y87" s="821"/>
      <c r="Z87" s="821"/>
      <c r="AA87" s="821"/>
      <c r="AB87" s="821"/>
      <c r="AC87" s="821"/>
      <c r="AD87" s="821"/>
      <c r="AE87" s="821"/>
      <c r="AF87" s="821"/>
      <c r="AG87" s="821"/>
      <c r="AH87" s="821"/>
      <c r="AI87" s="821"/>
      <c r="AJ87" s="821"/>
      <c r="AK87" s="821"/>
      <c r="AL87" s="821"/>
      <c r="AM87" s="821"/>
      <c r="AN87" s="821"/>
      <c r="AO87" s="821"/>
      <c r="AP87" s="821"/>
      <c r="AQ87" s="821"/>
      <c r="AR87" s="821"/>
      <c r="AS87" s="821"/>
      <c r="AT87" s="821"/>
      <c r="AU87" s="821"/>
      <c r="AV87" s="821"/>
      <c r="AW87" s="821"/>
      <c r="AX87" s="821"/>
      <c r="AY87" s="821"/>
      <c r="AZ87" s="821"/>
      <c r="BA87" s="821"/>
      <c r="BB87" s="821"/>
      <c r="BC87" s="821"/>
      <c r="BD87" s="821"/>
      <c r="BE87" s="821"/>
      <c r="BF87" s="821"/>
      <c r="BG87" s="821"/>
      <c r="BH87" s="821"/>
      <c r="BI87" s="821"/>
      <c r="BJ87" s="821"/>
      <c r="BK87" s="821"/>
      <c r="BL87" s="821"/>
      <c r="BM87" s="821"/>
      <c r="BN87" s="821"/>
      <c r="BO87" s="821"/>
      <c r="BP87" s="821"/>
      <c r="BQ87" s="821"/>
      <c r="BR87" s="821"/>
      <c r="BS87" s="821"/>
      <c r="BT87" s="821"/>
      <c r="BU87" s="821"/>
      <c r="BV87" s="821"/>
      <c r="BW87" s="821"/>
      <c r="BX87" s="821"/>
      <c r="BY87" s="821"/>
      <c r="BZ87" s="821"/>
      <c r="CA87" s="821"/>
      <c r="CB87" s="821"/>
      <c r="CC87" s="821"/>
      <c r="CD87" s="821"/>
      <c r="CE87" s="822"/>
      <c r="CF87" s="822"/>
      <c r="CG87" s="822"/>
      <c r="CH87" s="822"/>
      <c r="CI87" s="822"/>
      <c r="CJ87" s="822"/>
      <c r="CK87" s="822"/>
      <c r="CL87" s="822"/>
      <c r="CM87" s="822"/>
      <c r="CN87" s="822"/>
      <c r="CO87" s="822"/>
      <c r="CP87" s="822"/>
      <c r="CQ87" s="822"/>
      <c r="CR87" s="822"/>
      <c r="CS87" s="822"/>
      <c r="CT87" s="822"/>
      <c r="CU87" s="822"/>
      <c r="CV87" s="822"/>
      <c r="CW87" s="822"/>
      <c r="CX87" s="822"/>
      <c r="CY87" s="823"/>
      <c r="CZ87" s="601">
        <v>0</v>
      </c>
      <c r="DA87" s="602">
        <v>0</v>
      </c>
      <c r="DB87" s="602">
        <v>0</v>
      </c>
      <c r="DC87" s="602">
        <v>0</v>
      </c>
      <c r="DD87" s="602">
        <v>0</v>
      </c>
      <c r="DE87" s="602">
        <v>0</v>
      </c>
      <c r="DF87" s="602">
        <v>0</v>
      </c>
      <c r="DG87" s="602">
        <v>0</v>
      </c>
      <c r="DH87" s="602">
        <v>0</v>
      </c>
      <c r="DI87" s="602">
        <v>0</v>
      </c>
      <c r="DJ87" s="602">
        <v>0</v>
      </c>
      <c r="DK87" s="602">
        <v>0</v>
      </c>
      <c r="DL87" s="602">
        <v>0</v>
      </c>
      <c r="DM87" s="602">
        <v>0</v>
      </c>
      <c r="DN87" s="602">
        <v>0</v>
      </c>
      <c r="DO87" s="602">
        <v>0</v>
      </c>
      <c r="DP87" s="602">
        <v>0</v>
      </c>
      <c r="DQ87" s="602">
        <v>0</v>
      </c>
      <c r="DR87" s="602">
        <v>0</v>
      </c>
      <c r="DS87" s="602">
        <v>0</v>
      </c>
      <c r="DT87" s="602">
        <v>0</v>
      </c>
      <c r="DU87" s="602">
        <v>0</v>
      </c>
      <c r="DV87" s="602">
        <v>0</v>
      </c>
      <c r="DW87" s="603">
        <v>0</v>
      </c>
    </row>
    <row r="88" spans="2:128" x14ac:dyDescent="0.2">
      <c r="B88" s="633"/>
      <c r="C88" s="626"/>
      <c r="D88" s="627"/>
      <c r="E88" s="627"/>
      <c r="F88" s="627"/>
      <c r="G88" s="627"/>
      <c r="H88" s="627"/>
      <c r="I88" s="627"/>
      <c r="J88" s="627"/>
      <c r="K88" s="627"/>
      <c r="L88" s="627"/>
      <c r="M88" s="627"/>
      <c r="N88" s="627"/>
      <c r="O88" s="627"/>
      <c r="P88" s="627"/>
      <c r="Q88" s="627"/>
      <c r="R88" s="828"/>
      <c r="S88" s="627"/>
      <c r="T88" s="627"/>
      <c r="U88" s="824" t="s">
        <v>498</v>
      </c>
      <c r="V88" s="818" t="s">
        <v>124</v>
      </c>
      <c r="W88" s="827" t="s">
        <v>492</v>
      </c>
      <c r="X88" s="821">
        <v>0.93707000000000007</v>
      </c>
      <c r="Y88" s="821">
        <v>3.7154199999999999</v>
      </c>
      <c r="Z88" s="821">
        <v>58.68779</v>
      </c>
      <c r="AA88" s="821">
        <v>214.25673</v>
      </c>
      <c r="AB88" s="821">
        <v>399.05819000000002</v>
      </c>
      <c r="AC88" s="821">
        <v>560.86060999999995</v>
      </c>
      <c r="AD88" s="821">
        <v>579.66402000000005</v>
      </c>
      <c r="AE88" s="821">
        <v>602.45474999999999</v>
      </c>
      <c r="AF88" s="821">
        <v>629.4396999999999</v>
      </c>
      <c r="AG88" s="821">
        <v>660.88436999999999</v>
      </c>
      <c r="AH88" s="821">
        <v>696.68406000000004</v>
      </c>
      <c r="AI88" s="821">
        <v>736.78118999999992</v>
      </c>
      <c r="AJ88" s="821">
        <v>781.57193999999993</v>
      </c>
      <c r="AK88" s="821">
        <v>831.55726000000004</v>
      </c>
      <c r="AL88" s="821">
        <v>887.36755000000005</v>
      </c>
      <c r="AM88" s="821">
        <v>950.75197000000003</v>
      </c>
      <c r="AN88" s="821">
        <v>1024.0254</v>
      </c>
      <c r="AO88" s="821">
        <v>1109.2106000000001</v>
      </c>
      <c r="AP88" s="821">
        <v>1209.29314</v>
      </c>
      <c r="AQ88" s="821">
        <v>1329.0791999999999</v>
      </c>
      <c r="AR88" s="821">
        <v>1477.3910600000002</v>
      </c>
      <c r="AS88" s="821">
        <v>1674.74163</v>
      </c>
      <c r="AT88" s="821">
        <v>2023.82151</v>
      </c>
      <c r="AU88" s="821">
        <v>2206.9618300000002</v>
      </c>
      <c r="AV88" s="821">
        <v>2415.5472</v>
      </c>
      <c r="AW88" s="821">
        <v>2415.5472</v>
      </c>
      <c r="AX88" s="821">
        <v>2415.5472</v>
      </c>
      <c r="AY88" s="821">
        <v>2415.5472</v>
      </c>
      <c r="AZ88" s="821">
        <v>2415.5472</v>
      </c>
      <c r="BA88" s="821">
        <v>2415.5472</v>
      </c>
      <c r="BB88" s="821">
        <v>2415.5472</v>
      </c>
      <c r="BC88" s="821">
        <v>2415.5472</v>
      </c>
      <c r="BD88" s="821">
        <v>2415.5472</v>
      </c>
      <c r="BE88" s="821">
        <v>2415.5472</v>
      </c>
      <c r="BF88" s="821">
        <v>2415.5472</v>
      </c>
      <c r="BG88" s="821">
        <v>2415.5472</v>
      </c>
      <c r="BH88" s="821">
        <v>2415.5472</v>
      </c>
      <c r="BI88" s="821">
        <v>2415.5472</v>
      </c>
      <c r="BJ88" s="821">
        <v>2415.5472</v>
      </c>
      <c r="BK88" s="821">
        <v>2415.5472</v>
      </c>
      <c r="BL88" s="821">
        <v>2415.5472</v>
      </c>
      <c r="BM88" s="821">
        <v>2415.5472</v>
      </c>
      <c r="BN88" s="821">
        <v>2415.5472</v>
      </c>
      <c r="BO88" s="821">
        <v>2415.5472</v>
      </c>
      <c r="BP88" s="821">
        <v>2415.5472</v>
      </c>
      <c r="BQ88" s="821">
        <v>2415.5472</v>
      </c>
      <c r="BR88" s="821">
        <v>2415.5472</v>
      </c>
      <c r="BS88" s="821">
        <v>2415.5472</v>
      </c>
      <c r="BT88" s="821">
        <v>2415.5472</v>
      </c>
      <c r="BU88" s="821">
        <v>2415.5472</v>
      </c>
      <c r="BV88" s="821">
        <v>2415.5472</v>
      </c>
      <c r="BW88" s="821">
        <v>2415.5472</v>
      </c>
      <c r="BX88" s="821">
        <v>2415.5472</v>
      </c>
      <c r="BY88" s="821">
        <v>2415.5472</v>
      </c>
      <c r="BZ88" s="821">
        <v>2415.5472</v>
      </c>
      <c r="CA88" s="821">
        <v>2415.5472</v>
      </c>
      <c r="CB88" s="821">
        <v>2415.5472</v>
      </c>
      <c r="CC88" s="821">
        <v>2415.5472</v>
      </c>
      <c r="CD88" s="821">
        <v>2415.5472</v>
      </c>
      <c r="CE88" s="822">
        <v>2415.5472</v>
      </c>
      <c r="CF88" s="822">
        <v>2415.5472</v>
      </c>
      <c r="CG88" s="822">
        <v>2415.5472</v>
      </c>
      <c r="CH88" s="822">
        <v>2415.5472</v>
      </c>
      <c r="CI88" s="822">
        <v>2415.5472</v>
      </c>
      <c r="CJ88" s="822">
        <v>2415.5472</v>
      </c>
      <c r="CK88" s="822">
        <v>2415.5472</v>
      </c>
      <c r="CL88" s="822">
        <v>2415.5472</v>
      </c>
      <c r="CM88" s="822">
        <v>2415.5472</v>
      </c>
      <c r="CN88" s="822">
        <v>2415.5472</v>
      </c>
      <c r="CO88" s="822">
        <v>2415.5472</v>
      </c>
      <c r="CP88" s="822">
        <v>2415.5472</v>
      </c>
      <c r="CQ88" s="822">
        <v>2415.5472</v>
      </c>
      <c r="CR88" s="822">
        <v>2415.5472</v>
      </c>
      <c r="CS88" s="822">
        <v>2415.5472</v>
      </c>
      <c r="CT88" s="822">
        <v>2415.5472</v>
      </c>
      <c r="CU88" s="822">
        <v>2415.5472</v>
      </c>
      <c r="CV88" s="822">
        <v>2415.5472</v>
      </c>
      <c r="CW88" s="822">
        <v>2415.5472</v>
      </c>
      <c r="CX88" s="822">
        <v>2415.5472</v>
      </c>
      <c r="CY88" s="823">
        <v>2415.5472</v>
      </c>
      <c r="CZ88" s="601">
        <v>0</v>
      </c>
      <c r="DA88" s="602">
        <v>0</v>
      </c>
      <c r="DB88" s="602">
        <v>0</v>
      </c>
      <c r="DC88" s="602">
        <v>0</v>
      </c>
      <c r="DD88" s="602">
        <v>0</v>
      </c>
      <c r="DE88" s="602">
        <v>0</v>
      </c>
      <c r="DF88" s="602">
        <v>0</v>
      </c>
      <c r="DG88" s="602">
        <v>0</v>
      </c>
      <c r="DH88" s="602">
        <v>0</v>
      </c>
      <c r="DI88" s="602">
        <v>0</v>
      </c>
      <c r="DJ88" s="602">
        <v>0</v>
      </c>
      <c r="DK88" s="602">
        <v>0</v>
      </c>
      <c r="DL88" s="602">
        <v>0</v>
      </c>
      <c r="DM88" s="602">
        <v>0</v>
      </c>
      <c r="DN88" s="602">
        <v>0</v>
      </c>
      <c r="DO88" s="602">
        <v>0</v>
      </c>
      <c r="DP88" s="602">
        <v>0</v>
      </c>
      <c r="DQ88" s="602">
        <v>0</v>
      </c>
      <c r="DR88" s="602">
        <v>0</v>
      </c>
      <c r="DS88" s="602">
        <v>0</v>
      </c>
      <c r="DT88" s="602">
        <v>0</v>
      </c>
      <c r="DU88" s="602">
        <v>0</v>
      </c>
      <c r="DV88" s="602">
        <v>0</v>
      </c>
      <c r="DW88" s="603">
        <v>0</v>
      </c>
    </row>
    <row r="89" spans="2:128" x14ac:dyDescent="0.2">
      <c r="B89" s="633"/>
      <c r="C89" s="626"/>
      <c r="D89" s="627"/>
      <c r="E89" s="627"/>
      <c r="F89" s="627"/>
      <c r="G89" s="627"/>
      <c r="H89" s="627"/>
      <c r="I89" s="627"/>
      <c r="J89" s="627"/>
      <c r="K89" s="627"/>
      <c r="L89" s="627"/>
      <c r="M89" s="627"/>
      <c r="N89" s="627"/>
      <c r="O89" s="627"/>
      <c r="P89" s="627"/>
      <c r="Q89" s="627"/>
      <c r="R89" s="828"/>
      <c r="S89" s="627"/>
      <c r="T89" s="627"/>
      <c r="U89" s="824" t="s">
        <v>499</v>
      </c>
      <c r="V89" s="818" t="s">
        <v>124</v>
      </c>
      <c r="W89" s="827" t="s">
        <v>492</v>
      </c>
      <c r="X89" s="821"/>
      <c r="Y89" s="821"/>
      <c r="Z89" s="821"/>
      <c r="AA89" s="821"/>
      <c r="AB89" s="821"/>
      <c r="AC89" s="821"/>
      <c r="AD89" s="821"/>
      <c r="AE89" s="821"/>
      <c r="AF89" s="821"/>
      <c r="AG89" s="821"/>
      <c r="AH89" s="821"/>
      <c r="AI89" s="821"/>
      <c r="AJ89" s="821"/>
      <c r="AK89" s="821"/>
      <c r="AL89" s="821"/>
      <c r="AM89" s="821"/>
      <c r="AN89" s="821"/>
      <c r="AO89" s="821"/>
      <c r="AP89" s="821"/>
      <c r="AQ89" s="821"/>
      <c r="AR89" s="821"/>
      <c r="AS89" s="821"/>
      <c r="AT89" s="821"/>
      <c r="AU89" s="821"/>
      <c r="AV89" s="821"/>
      <c r="AW89" s="821"/>
      <c r="AX89" s="821"/>
      <c r="AY89" s="821"/>
      <c r="AZ89" s="821"/>
      <c r="BA89" s="821"/>
      <c r="BB89" s="821"/>
      <c r="BC89" s="821"/>
      <c r="BD89" s="821"/>
      <c r="BE89" s="821"/>
      <c r="BF89" s="821"/>
      <c r="BG89" s="821"/>
      <c r="BH89" s="821"/>
      <c r="BI89" s="821"/>
      <c r="BJ89" s="821"/>
      <c r="BK89" s="821"/>
      <c r="BL89" s="821"/>
      <c r="BM89" s="821"/>
      <c r="BN89" s="821"/>
      <c r="BO89" s="821"/>
      <c r="BP89" s="821"/>
      <c r="BQ89" s="821"/>
      <c r="BR89" s="821"/>
      <c r="BS89" s="821"/>
      <c r="BT89" s="821"/>
      <c r="BU89" s="821"/>
      <c r="BV89" s="821"/>
      <c r="BW89" s="821"/>
      <c r="BX89" s="821"/>
      <c r="BY89" s="821"/>
      <c r="BZ89" s="821"/>
      <c r="CA89" s="821"/>
      <c r="CB89" s="821"/>
      <c r="CC89" s="821"/>
      <c r="CD89" s="821"/>
      <c r="CE89" s="822"/>
      <c r="CF89" s="822"/>
      <c r="CG89" s="822"/>
      <c r="CH89" s="822"/>
      <c r="CI89" s="822"/>
      <c r="CJ89" s="822"/>
      <c r="CK89" s="822"/>
      <c r="CL89" s="822"/>
      <c r="CM89" s="822"/>
      <c r="CN89" s="822"/>
      <c r="CO89" s="822"/>
      <c r="CP89" s="822"/>
      <c r="CQ89" s="822"/>
      <c r="CR89" s="822"/>
      <c r="CS89" s="822"/>
      <c r="CT89" s="822"/>
      <c r="CU89" s="822"/>
      <c r="CV89" s="822"/>
      <c r="CW89" s="822"/>
      <c r="CX89" s="822"/>
      <c r="CY89" s="823"/>
      <c r="CZ89" s="601">
        <v>0</v>
      </c>
      <c r="DA89" s="602">
        <v>0</v>
      </c>
      <c r="DB89" s="602">
        <v>0</v>
      </c>
      <c r="DC89" s="602">
        <v>0</v>
      </c>
      <c r="DD89" s="602">
        <v>0</v>
      </c>
      <c r="DE89" s="602">
        <v>0</v>
      </c>
      <c r="DF89" s="602">
        <v>0</v>
      </c>
      <c r="DG89" s="602">
        <v>0</v>
      </c>
      <c r="DH89" s="602">
        <v>0</v>
      </c>
      <c r="DI89" s="602">
        <v>0</v>
      </c>
      <c r="DJ89" s="602">
        <v>0</v>
      </c>
      <c r="DK89" s="602">
        <v>0</v>
      </c>
      <c r="DL89" s="602">
        <v>0</v>
      </c>
      <c r="DM89" s="602">
        <v>0</v>
      </c>
      <c r="DN89" s="602">
        <v>0</v>
      </c>
      <c r="DO89" s="602">
        <v>0</v>
      </c>
      <c r="DP89" s="602">
        <v>0</v>
      </c>
      <c r="DQ89" s="602">
        <v>0</v>
      </c>
      <c r="DR89" s="602">
        <v>0</v>
      </c>
      <c r="DS89" s="602">
        <v>0</v>
      </c>
      <c r="DT89" s="602">
        <v>0</v>
      </c>
      <c r="DU89" s="602">
        <v>0</v>
      </c>
      <c r="DV89" s="602">
        <v>0</v>
      </c>
      <c r="DW89" s="603">
        <v>0</v>
      </c>
    </row>
    <row r="90" spans="2:128" x14ac:dyDescent="0.2">
      <c r="B90" s="633"/>
      <c r="C90" s="626"/>
      <c r="D90" s="627"/>
      <c r="E90" s="627"/>
      <c r="F90" s="627"/>
      <c r="G90" s="627"/>
      <c r="H90" s="627"/>
      <c r="I90" s="627"/>
      <c r="J90" s="627"/>
      <c r="K90" s="627"/>
      <c r="L90" s="627"/>
      <c r="M90" s="627"/>
      <c r="N90" s="627"/>
      <c r="O90" s="627"/>
      <c r="P90" s="627"/>
      <c r="Q90" s="627"/>
      <c r="R90" s="828"/>
      <c r="S90" s="627"/>
      <c r="T90" s="627"/>
      <c r="U90" s="824" t="s">
        <v>500</v>
      </c>
      <c r="V90" s="818" t="s">
        <v>124</v>
      </c>
      <c r="W90" s="827" t="s">
        <v>492</v>
      </c>
      <c r="X90" s="821">
        <v>0.88117000000000001</v>
      </c>
      <c r="Y90" s="821">
        <v>0.85485024154589384</v>
      </c>
      <c r="Z90" s="821">
        <v>0.90723237415108882</v>
      </c>
      <c r="AA90" s="821">
        <v>1.0273127417558776</v>
      </c>
      <c r="AB90" s="821">
        <v>1.0445890839200016</v>
      </c>
      <c r="AC90" s="821">
        <v>1.0006345904213445</v>
      </c>
      <c r="AD90" s="821">
        <v>0.83456217598888049</v>
      </c>
      <c r="AE90" s="821">
        <v>0.81464033120074442</v>
      </c>
      <c r="AF90" s="821">
        <v>0.7959620344169388</v>
      </c>
      <c r="AG90" s="821">
        <v>0.77852524804179002</v>
      </c>
      <c r="AH90" s="821">
        <v>0.76193176259898898</v>
      </c>
      <c r="AI90" s="821">
        <v>0.74609766705099567</v>
      </c>
      <c r="AJ90" s="821">
        <v>0.73134995860528218</v>
      </c>
      <c r="AK90" s="821">
        <v>0.71781428421094207</v>
      </c>
      <c r="AL90" s="821">
        <v>0.70556240485708543</v>
      </c>
      <c r="AM90" s="821">
        <v>0.69532981944840777</v>
      </c>
      <c r="AN90" s="821">
        <v>0.68759492441930681</v>
      </c>
      <c r="AO90" s="821">
        <v>0.68219015919954729</v>
      </c>
      <c r="AP90" s="821">
        <v>0.67951404672901383</v>
      </c>
      <c r="AQ90" s="821">
        <v>0.68051448817611915</v>
      </c>
      <c r="AR90" s="821">
        <v>0.68706284626538128</v>
      </c>
      <c r="AS90" s="821">
        <v>0.70385444649186857</v>
      </c>
      <c r="AT90" s="821">
        <v>0.77245182203356111</v>
      </c>
      <c r="AU90" s="821">
        <v>0.76329674409928594</v>
      </c>
      <c r="AV90" s="821">
        <v>0.75587897653108915</v>
      </c>
      <c r="AW90" s="821">
        <v>0.73031785172085917</v>
      </c>
      <c r="AX90" s="821">
        <v>0.70562111277377704</v>
      </c>
      <c r="AY90" s="821">
        <v>0.68175952925002603</v>
      </c>
      <c r="AZ90" s="821">
        <v>0.65870485917876909</v>
      </c>
      <c r="BA90" s="821">
        <v>0.63642981563166123</v>
      </c>
      <c r="BB90" s="821">
        <v>0.71105618798369408</v>
      </c>
      <c r="BC90" s="821">
        <v>0.6903458135764019</v>
      </c>
      <c r="BD90" s="821">
        <v>0.6702386539576719</v>
      </c>
      <c r="BE90" s="821">
        <v>0.65071713976473</v>
      </c>
      <c r="BF90" s="821">
        <v>0.6317642133638155</v>
      </c>
      <c r="BG90" s="821">
        <v>0.61336331394545196</v>
      </c>
      <c r="BH90" s="821">
        <v>0.59549836305383685</v>
      </c>
      <c r="BI90" s="821">
        <v>0.57815375053770568</v>
      </c>
      <c r="BJ90" s="821">
        <v>0.5613143209103939</v>
      </c>
      <c r="BK90" s="821">
        <v>0.54496536010717855</v>
      </c>
      <c r="BL90" s="821">
        <v>0.5290925826283287</v>
      </c>
      <c r="BM90" s="821">
        <v>0.51368211905662986</v>
      </c>
      <c r="BN90" s="821">
        <v>0.49872050393847556</v>
      </c>
      <c r="BO90" s="821">
        <v>0.48419466401793743</v>
      </c>
      <c r="BP90" s="821">
        <v>0.47009190681353152</v>
      </c>
      <c r="BQ90" s="821">
        <v>0.45639990952770054</v>
      </c>
      <c r="BR90" s="821">
        <v>0.44310670827932092</v>
      </c>
      <c r="BS90" s="821">
        <v>0.43020068764982605</v>
      </c>
      <c r="BT90" s="821">
        <v>0.41767057053381179</v>
      </c>
      <c r="BU90" s="821">
        <v>0.40550540828525417</v>
      </c>
      <c r="BV90" s="821">
        <v>0.3936945711507322</v>
      </c>
      <c r="BW90" s="821">
        <v>0.38222773898129336</v>
      </c>
      <c r="BX90" s="821">
        <v>0.37109489221484798</v>
      </c>
      <c r="BY90" s="821">
        <v>0.36028630312121168</v>
      </c>
      <c r="BZ90" s="821">
        <v>0.34979252730214722</v>
      </c>
      <c r="CA90" s="821">
        <v>0.33960439543897786</v>
      </c>
      <c r="CB90" s="821">
        <v>0.32971300528056113</v>
      </c>
      <c r="CC90" s="821">
        <v>0.32010971386462239</v>
      </c>
      <c r="CD90" s="821">
        <v>0.3107861299656528</v>
      </c>
      <c r="CE90" s="822">
        <v>0.30173410676276968</v>
      </c>
      <c r="CF90" s="822">
        <v>0.29294573472113561</v>
      </c>
      <c r="CG90" s="822">
        <v>0.28441333468071428</v>
      </c>
      <c r="CH90" s="822">
        <v>0.27612945114632453</v>
      </c>
      <c r="CI90" s="822">
        <v>0.26808684577313058</v>
      </c>
      <c r="CJ90" s="822">
        <v>0.26027849104187434</v>
      </c>
      <c r="CK90" s="822">
        <v>0.25269756411832467</v>
      </c>
      <c r="CL90" s="822">
        <v>0.24533744089157733</v>
      </c>
      <c r="CM90" s="822">
        <v>0.2381916901859974</v>
      </c>
      <c r="CN90" s="822">
        <v>0.23125406814174507</v>
      </c>
      <c r="CO90" s="822">
        <v>0.22451851275897583</v>
      </c>
      <c r="CP90" s="822">
        <v>0.21797913860094739</v>
      </c>
      <c r="CQ90" s="822">
        <v>0.21163023165140521</v>
      </c>
      <c r="CR90" s="822">
        <v>0.20546624432175264</v>
      </c>
      <c r="CS90" s="822">
        <v>0.19948179060364335</v>
      </c>
      <c r="CT90" s="822">
        <v>0.19367164136276055</v>
      </c>
      <c r="CU90" s="822">
        <v>0.27085119560099247</v>
      </c>
      <c r="CV90" s="822">
        <v>0.26424506887901711</v>
      </c>
      <c r="CW90" s="822">
        <v>0.25780006719904103</v>
      </c>
      <c r="CX90" s="822">
        <v>0.25151226068199134</v>
      </c>
      <c r="CY90" s="823">
        <v>0.24537781529950367</v>
      </c>
      <c r="CZ90" s="601">
        <v>0</v>
      </c>
      <c r="DA90" s="602">
        <v>0</v>
      </c>
      <c r="DB90" s="602">
        <v>0</v>
      </c>
      <c r="DC90" s="602">
        <v>0</v>
      </c>
      <c r="DD90" s="602">
        <v>0</v>
      </c>
      <c r="DE90" s="602">
        <v>0</v>
      </c>
      <c r="DF90" s="602">
        <v>0</v>
      </c>
      <c r="DG90" s="602">
        <v>0</v>
      </c>
      <c r="DH90" s="602">
        <v>0</v>
      </c>
      <c r="DI90" s="602">
        <v>0</v>
      </c>
      <c r="DJ90" s="602">
        <v>0</v>
      </c>
      <c r="DK90" s="602">
        <v>0</v>
      </c>
      <c r="DL90" s="602">
        <v>0</v>
      </c>
      <c r="DM90" s="602">
        <v>0</v>
      </c>
      <c r="DN90" s="602">
        <v>0</v>
      </c>
      <c r="DO90" s="602">
        <v>0</v>
      </c>
      <c r="DP90" s="602">
        <v>0</v>
      </c>
      <c r="DQ90" s="602">
        <v>0</v>
      </c>
      <c r="DR90" s="602">
        <v>0</v>
      </c>
      <c r="DS90" s="602">
        <v>0</v>
      </c>
      <c r="DT90" s="602">
        <v>0</v>
      </c>
      <c r="DU90" s="602">
        <v>0</v>
      </c>
      <c r="DV90" s="602">
        <v>0</v>
      </c>
      <c r="DW90" s="603">
        <v>0</v>
      </c>
    </row>
    <row r="91" spans="2:128" x14ac:dyDescent="0.2">
      <c r="B91" s="633"/>
      <c r="C91" s="626"/>
      <c r="D91" s="627"/>
      <c r="E91" s="627"/>
      <c r="F91" s="627"/>
      <c r="G91" s="627"/>
      <c r="H91" s="627"/>
      <c r="I91" s="627"/>
      <c r="J91" s="627"/>
      <c r="K91" s="627"/>
      <c r="L91" s="627"/>
      <c r="M91" s="627"/>
      <c r="N91" s="627"/>
      <c r="O91" s="627"/>
      <c r="P91" s="627"/>
      <c r="Q91" s="627"/>
      <c r="R91" s="828"/>
      <c r="S91" s="627"/>
      <c r="T91" s="627"/>
      <c r="U91" s="831" t="s">
        <v>501</v>
      </c>
      <c r="V91" s="818" t="s">
        <v>124</v>
      </c>
      <c r="W91" s="827" t="s">
        <v>492</v>
      </c>
      <c r="X91" s="832"/>
      <c r="Y91" s="832"/>
      <c r="Z91" s="832"/>
      <c r="AA91" s="832"/>
      <c r="AB91" s="832"/>
      <c r="AC91" s="832"/>
      <c r="AD91" s="832"/>
      <c r="AE91" s="832"/>
      <c r="AF91" s="832"/>
      <c r="AG91" s="832"/>
      <c r="AH91" s="832"/>
      <c r="AI91" s="832"/>
      <c r="AJ91" s="832"/>
      <c r="AK91" s="832"/>
      <c r="AL91" s="832"/>
      <c r="AM91" s="832"/>
      <c r="AN91" s="832"/>
      <c r="AO91" s="832"/>
      <c r="AP91" s="832"/>
      <c r="AQ91" s="832"/>
      <c r="AR91" s="832"/>
      <c r="AS91" s="832"/>
      <c r="AT91" s="832"/>
      <c r="AU91" s="832"/>
      <c r="AV91" s="832"/>
      <c r="AW91" s="832"/>
      <c r="AX91" s="832"/>
      <c r="AY91" s="832"/>
      <c r="AZ91" s="832"/>
      <c r="BA91" s="832"/>
      <c r="BB91" s="832"/>
      <c r="BC91" s="832"/>
      <c r="BD91" s="832"/>
      <c r="BE91" s="832"/>
      <c r="BF91" s="832"/>
      <c r="BG91" s="832"/>
      <c r="BH91" s="832"/>
      <c r="BI91" s="832"/>
      <c r="BJ91" s="832"/>
      <c r="BK91" s="832"/>
      <c r="BL91" s="832"/>
      <c r="BM91" s="832"/>
      <c r="BN91" s="832"/>
      <c r="BO91" s="832"/>
      <c r="BP91" s="832"/>
      <c r="BQ91" s="832"/>
      <c r="BR91" s="832"/>
      <c r="BS91" s="832"/>
      <c r="BT91" s="832"/>
      <c r="BU91" s="832"/>
      <c r="BV91" s="832"/>
      <c r="BW91" s="832"/>
      <c r="BX91" s="832"/>
      <c r="BY91" s="832"/>
      <c r="BZ91" s="832"/>
      <c r="CA91" s="832"/>
      <c r="CB91" s="832"/>
      <c r="CC91" s="832"/>
      <c r="CD91" s="832"/>
      <c r="CE91" s="833"/>
      <c r="CF91" s="833"/>
      <c r="CG91" s="833"/>
      <c r="CH91" s="833"/>
      <c r="CI91" s="833"/>
      <c r="CJ91" s="833"/>
      <c r="CK91" s="833"/>
      <c r="CL91" s="833"/>
      <c r="CM91" s="833"/>
      <c r="CN91" s="833"/>
      <c r="CO91" s="833"/>
      <c r="CP91" s="833"/>
      <c r="CQ91" s="833"/>
      <c r="CR91" s="833"/>
      <c r="CS91" s="833"/>
      <c r="CT91" s="833"/>
      <c r="CU91" s="833"/>
      <c r="CV91" s="833"/>
      <c r="CW91" s="833"/>
      <c r="CX91" s="833"/>
      <c r="CY91" s="834"/>
      <c r="CZ91" s="601">
        <v>0</v>
      </c>
      <c r="DA91" s="602">
        <v>0</v>
      </c>
      <c r="DB91" s="602">
        <v>0</v>
      </c>
      <c r="DC91" s="602">
        <v>0</v>
      </c>
      <c r="DD91" s="602">
        <v>0</v>
      </c>
      <c r="DE91" s="602">
        <v>0</v>
      </c>
      <c r="DF91" s="602">
        <v>0</v>
      </c>
      <c r="DG91" s="602">
        <v>0</v>
      </c>
      <c r="DH91" s="602">
        <v>0</v>
      </c>
      <c r="DI91" s="602">
        <v>0</v>
      </c>
      <c r="DJ91" s="602">
        <v>0</v>
      </c>
      <c r="DK91" s="602">
        <v>0</v>
      </c>
      <c r="DL91" s="602">
        <v>0</v>
      </c>
      <c r="DM91" s="602">
        <v>0</v>
      </c>
      <c r="DN91" s="602">
        <v>0</v>
      </c>
      <c r="DO91" s="602">
        <v>0</v>
      </c>
      <c r="DP91" s="602">
        <v>0</v>
      </c>
      <c r="DQ91" s="602">
        <v>0</v>
      </c>
      <c r="DR91" s="602">
        <v>0</v>
      </c>
      <c r="DS91" s="602">
        <v>0</v>
      </c>
      <c r="DT91" s="602">
        <v>0</v>
      </c>
      <c r="DU91" s="602">
        <v>0</v>
      </c>
      <c r="DV91" s="602">
        <v>0</v>
      </c>
      <c r="DW91" s="603">
        <v>0</v>
      </c>
    </row>
    <row r="92" spans="2:128" ht="15.75" thickBot="1" x14ac:dyDescent="0.25">
      <c r="B92" s="635"/>
      <c r="C92" s="636"/>
      <c r="D92" s="637"/>
      <c r="E92" s="637"/>
      <c r="F92" s="637"/>
      <c r="G92" s="637"/>
      <c r="H92" s="637"/>
      <c r="I92" s="637"/>
      <c r="J92" s="637"/>
      <c r="K92" s="637"/>
      <c r="L92" s="637"/>
      <c r="M92" s="637"/>
      <c r="N92" s="637"/>
      <c r="O92" s="637"/>
      <c r="P92" s="637"/>
      <c r="Q92" s="637"/>
      <c r="R92" s="835"/>
      <c r="S92" s="637"/>
      <c r="T92" s="637"/>
      <c r="U92" s="836" t="s">
        <v>127</v>
      </c>
      <c r="V92" s="837" t="s">
        <v>502</v>
      </c>
      <c r="W92" s="838" t="s">
        <v>492</v>
      </c>
      <c r="X92" s="839">
        <f>SUM(X81:X91)</f>
        <v>1234.2640099999999</v>
      </c>
      <c r="Y92" s="839">
        <f t="shared" ref="Y92:CJ92" si="47">SUM(Y81:Y91)</f>
        <v>1247.8637947001255</v>
      </c>
      <c r="Z92" s="839">
        <f t="shared" si="47"/>
        <v>1530.0838129791805</v>
      </c>
      <c r="AA92" s="839">
        <f t="shared" si="47"/>
        <v>2240.9371118171957</v>
      </c>
      <c r="AB92" s="839">
        <f t="shared" si="47"/>
        <v>2930.8022650040243</v>
      </c>
      <c r="AC92" s="839">
        <f t="shared" si="47"/>
        <v>3460.6859930238288</v>
      </c>
      <c r="AD92" s="839">
        <f t="shared" si="47"/>
        <v>3346.6999449067252</v>
      </c>
      <c r="AE92" s="839">
        <f t="shared" si="47"/>
        <v>3433.7111793356048</v>
      </c>
      <c r="AF92" s="839">
        <f t="shared" si="47"/>
        <v>3535.8007334589374</v>
      </c>
      <c r="AG92" s="839">
        <f t="shared" si="47"/>
        <v>3653.6224580098396</v>
      </c>
      <c r="AH92" s="839">
        <f t="shared" si="47"/>
        <v>3786.5653720081236</v>
      </c>
      <c r="AI92" s="839">
        <f t="shared" si="47"/>
        <v>3934.1179743134617</v>
      </c>
      <c r="AJ92" s="839">
        <f t="shared" si="47"/>
        <v>4097.9597046937715</v>
      </c>
      <c r="AK92" s="839">
        <f t="shared" si="47"/>
        <v>4280.2657760252923</v>
      </c>
      <c r="AL92" s="839">
        <f t="shared" si="47"/>
        <v>4483.2520100690144</v>
      </c>
      <c r="AM92" s="839">
        <f t="shared" si="47"/>
        <v>4713.7133450945494</v>
      </c>
      <c r="AN92" s="839">
        <f t="shared" si="47"/>
        <v>4980.2313167276243</v>
      </c>
      <c r="AO92" s="839">
        <f t="shared" si="47"/>
        <v>5289.3929718662484</v>
      </c>
      <c r="AP92" s="839">
        <f t="shared" si="47"/>
        <v>5651.2550918040706</v>
      </c>
      <c r="AQ92" s="839">
        <f t="shared" si="47"/>
        <v>6083.0157044422622</v>
      </c>
      <c r="AR92" s="839">
        <f t="shared" si="47"/>
        <v>6616.7885983728329</v>
      </c>
      <c r="AS92" s="839">
        <f t="shared" si="47"/>
        <v>7326.9181116919899</v>
      </c>
      <c r="AT92" s="839">
        <f t="shared" si="47"/>
        <v>8637.8019569329117</v>
      </c>
      <c r="AU92" s="839">
        <f t="shared" si="47"/>
        <v>9246.635275866809</v>
      </c>
      <c r="AV92" s="839">
        <f t="shared" si="47"/>
        <v>9937.1939654868111</v>
      </c>
      <c r="AW92" s="839">
        <f t="shared" si="47"/>
        <v>9966.4079978960199</v>
      </c>
      <c r="AX92" s="839">
        <f t="shared" si="47"/>
        <v>9966.3833011570732</v>
      </c>
      <c r="AY92" s="839">
        <f t="shared" si="47"/>
        <v>9966.359439573549</v>
      </c>
      <c r="AZ92" s="839">
        <f t="shared" si="47"/>
        <v>9966.3363849034777</v>
      </c>
      <c r="BA92" s="839">
        <f t="shared" si="47"/>
        <v>9966.3141098599299</v>
      </c>
      <c r="BB92" s="839">
        <f t="shared" si="47"/>
        <v>9966.3887362322821</v>
      </c>
      <c r="BC92" s="839">
        <f t="shared" si="47"/>
        <v>9966.3680258578752</v>
      </c>
      <c r="BD92" s="839">
        <f t="shared" si="47"/>
        <v>9966.3479186982568</v>
      </c>
      <c r="BE92" s="839">
        <f t="shared" si="47"/>
        <v>9966.3283971840629</v>
      </c>
      <c r="BF92" s="839">
        <f t="shared" si="47"/>
        <v>9966.3094442576621</v>
      </c>
      <c r="BG92" s="839">
        <f t="shared" si="47"/>
        <v>9966.2910433582438</v>
      </c>
      <c r="BH92" s="839">
        <f t="shared" si="47"/>
        <v>9966.273178407353</v>
      </c>
      <c r="BI92" s="839">
        <f t="shared" si="47"/>
        <v>9966.2558337948358</v>
      </c>
      <c r="BJ92" s="839">
        <f t="shared" si="47"/>
        <v>9966.2389943652088</v>
      </c>
      <c r="BK92" s="839">
        <f t="shared" si="47"/>
        <v>9966.2226454044048</v>
      </c>
      <c r="BL92" s="839">
        <f t="shared" si="47"/>
        <v>9966.206772626927</v>
      </c>
      <c r="BM92" s="839">
        <f t="shared" si="47"/>
        <v>9966.1913621633557</v>
      </c>
      <c r="BN92" s="839">
        <f t="shared" si="47"/>
        <v>9966.1764005482364</v>
      </c>
      <c r="BO92" s="839">
        <f t="shared" si="47"/>
        <v>9966.1618747083157</v>
      </c>
      <c r="BP92" s="839">
        <f t="shared" si="47"/>
        <v>9966.1477719511113</v>
      </c>
      <c r="BQ92" s="839">
        <f t="shared" si="47"/>
        <v>9966.1340799538266</v>
      </c>
      <c r="BR92" s="839">
        <f t="shared" si="47"/>
        <v>9966.1207867525773</v>
      </c>
      <c r="BS92" s="839">
        <f t="shared" si="47"/>
        <v>9966.1078807319482</v>
      </c>
      <c r="BT92" s="839">
        <f t="shared" si="47"/>
        <v>9966.0953506148326</v>
      </c>
      <c r="BU92" s="839">
        <f t="shared" si="47"/>
        <v>9966.0831854525841</v>
      </c>
      <c r="BV92" s="839">
        <f t="shared" si="47"/>
        <v>9966.0713746154488</v>
      </c>
      <c r="BW92" s="839">
        <f t="shared" si="47"/>
        <v>9966.0599077832794</v>
      </c>
      <c r="BX92" s="839">
        <f t="shared" si="47"/>
        <v>9966.0487749365129</v>
      </c>
      <c r="BY92" s="839">
        <f t="shared" si="47"/>
        <v>9966.0379663474196</v>
      </c>
      <c r="BZ92" s="839">
        <f t="shared" si="47"/>
        <v>9966.0274725716008</v>
      </c>
      <c r="CA92" s="839">
        <f t="shared" si="47"/>
        <v>9966.0172844397366</v>
      </c>
      <c r="CB92" s="839">
        <f t="shared" si="47"/>
        <v>9966.0073930495782</v>
      </c>
      <c r="CC92" s="839">
        <f t="shared" si="47"/>
        <v>9965.997789758163</v>
      </c>
      <c r="CD92" s="839">
        <f t="shared" si="47"/>
        <v>9965.9884661742635</v>
      </c>
      <c r="CE92" s="839">
        <f t="shared" si="47"/>
        <v>9965.9794141510611</v>
      </c>
      <c r="CF92" s="839">
        <f t="shared" si="47"/>
        <v>9965.9706257790203</v>
      </c>
      <c r="CG92" s="839">
        <f t="shared" si="47"/>
        <v>9965.9620933789793</v>
      </c>
      <c r="CH92" s="839">
        <f t="shared" si="47"/>
        <v>9965.9538094954441</v>
      </c>
      <c r="CI92" s="839">
        <f t="shared" si="47"/>
        <v>9965.9457668900723</v>
      </c>
      <c r="CJ92" s="839">
        <f t="shared" si="47"/>
        <v>9965.9379585353399</v>
      </c>
      <c r="CK92" s="839">
        <f t="shared" ref="CK92:CY92" si="48">SUM(CK81:CK91)</f>
        <v>9965.9303776084162</v>
      </c>
      <c r="CL92" s="839">
        <f t="shared" si="48"/>
        <v>9965.9230174851909</v>
      </c>
      <c r="CM92" s="839">
        <f t="shared" si="48"/>
        <v>9965.9158717344853</v>
      </c>
      <c r="CN92" s="839">
        <f t="shared" si="48"/>
        <v>9965.90893411244</v>
      </c>
      <c r="CO92" s="839">
        <f t="shared" si="48"/>
        <v>9965.902198557058</v>
      </c>
      <c r="CP92" s="839">
        <f t="shared" si="48"/>
        <v>9965.8956591828992</v>
      </c>
      <c r="CQ92" s="839">
        <f t="shared" si="48"/>
        <v>9965.8893102759503</v>
      </c>
      <c r="CR92" s="839">
        <f t="shared" si="48"/>
        <v>9965.883146288621</v>
      </c>
      <c r="CS92" s="839">
        <f t="shared" si="48"/>
        <v>9965.8771618349019</v>
      </c>
      <c r="CT92" s="839">
        <f t="shared" si="48"/>
        <v>9965.8713516856606</v>
      </c>
      <c r="CU92" s="839">
        <f t="shared" si="48"/>
        <v>9965.9485312398992</v>
      </c>
      <c r="CV92" s="839">
        <f t="shared" si="48"/>
        <v>9965.9419251131767</v>
      </c>
      <c r="CW92" s="839">
        <f t="shared" si="48"/>
        <v>9965.9354801114969</v>
      </c>
      <c r="CX92" s="839">
        <f t="shared" si="48"/>
        <v>9965.9291923049805</v>
      </c>
      <c r="CY92" s="840">
        <f t="shared" si="48"/>
        <v>9965.923057859598</v>
      </c>
      <c r="CZ92" s="645">
        <f t="shared" ref="CZ92:DW92" si="49">SUM(CZ81:CZ91)</f>
        <v>0</v>
      </c>
      <c r="DA92" s="646">
        <f t="shared" si="49"/>
        <v>0</v>
      </c>
      <c r="DB92" s="646">
        <f t="shared" si="49"/>
        <v>0</v>
      </c>
      <c r="DC92" s="646">
        <f t="shared" si="49"/>
        <v>0</v>
      </c>
      <c r="DD92" s="646">
        <f t="shared" si="49"/>
        <v>0</v>
      </c>
      <c r="DE92" s="646">
        <f t="shared" si="49"/>
        <v>0</v>
      </c>
      <c r="DF92" s="646">
        <f t="shared" si="49"/>
        <v>0</v>
      </c>
      <c r="DG92" s="646">
        <f t="shared" si="49"/>
        <v>0</v>
      </c>
      <c r="DH92" s="646">
        <f t="shared" si="49"/>
        <v>0</v>
      </c>
      <c r="DI92" s="646">
        <f t="shared" si="49"/>
        <v>0</v>
      </c>
      <c r="DJ92" s="646">
        <f t="shared" si="49"/>
        <v>0</v>
      </c>
      <c r="DK92" s="646">
        <f t="shared" si="49"/>
        <v>0</v>
      </c>
      <c r="DL92" s="646">
        <f t="shared" si="49"/>
        <v>0</v>
      </c>
      <c r="DM92" s="646">
        <f t="shared" si="49"/>
        <v>0</v>
      </c>
      <c r="DN92" s="646">
        <f t="shared" si="49"/>
        <v>0</v>
      </c>
      <c r="DO92" s="646">
        <f t="shared" si="49"/>
        <v>0</v>
      </c>
      <c r="DP92" s="646">
        <f t="shared" si="49"/>
        <v>0</v>
      </c>
      <c r="DQ92" s="646">
        <f t="shared" si="49"/>
        <v>0</v>
      </c>
      <c r="DR92" s="646">
        <f t="shared" si="49"/>
        <v>0</v>
      </c>
      <c r="DS92" s="646">
        <f t="shared" si="49"/>
        <v>0</v>
      </c>
      <c r="DT92" s="646">
        <f t="shared" si="49"/>
        <v>0</v>
      </c>
      <c r="DU92" s="646">
        <f t="shared" si="49"/>
        <v>0</v>
      </c>
      <c r="DV92" s="646">
        <f t="shared" si="49"/>
        <v>0</v>
      </c>
      <c r="DW92" s="647">
        <f t="shared" si="49"/>
        <v>0</v>
      </c>
    </row>
    <row r="93" spans="2:128" s="519" customFormat="1" ht="38.25" x14ac:dyDescent="0.2">
      <c r="B93" s="584" t="s">
        <v>487</v>
      </c>
      <c r="C93" s="585" t="s">
        <v>865</v>
      </c>
      <c r="D93" s="586" t="s">
        <v>866</v>
      </c>
      <c r="E93" s="587" t="s">
        <v>563</v>
      </c>
      <c r="F93" s="588" t="s">
        <v>756</v>
      </c>
      <c r="G93" s="589" t="s">
        <v>864</v>
      </c>
      <c r="H93" s="590" t="s">
        <v>489</v>
      </c>
      <c r="I93" s="756">
        <f>MAX(X93:AV93)</f>
        <v>29.82</v>
      </c>
      <c r="J93" s="590">
        <f>SUMPRODUCT($X$2:$CY$2,$X93:$CY93)*365</f>
        <v>209128.75824560242</v>
      </c>
      <c r="K93" s="590">
        <f>SUMPRODUCT($X$2:$CY$2,$X94:$CY94)+SUMPRODUCT($X$2:$CY$2,$X95:$CY95)+SUMPRODUCT($X$2:$CY$2,$X96:$CY96)</f>
        <v>273664.70589709067</v>
      </c>
      <c r="L93" s="590">
        <f>SUMPRODUCT($X$2:$CY$2,$X97:$CY97) +SUMPRODUCT($X$2:$CY$2,$X98:$CY98)</f>
        <v>6988.8199431438261</v>
      </c>
      <c r="M93" s="590">
        <f>SUMPRODUCT($X$2:$CY$2,$X99:$CY99)*-1</f>
        <v>-22106.920722676412</v>
      </c>
      <c r="N93" s="590">
        <f>SUMPRODUCT($X$2:$CY$2,$X102:$CY102) +SUMPRODUCT($X$2:$CY$2,$X103:$CY103)</f>
        <v>24.649902231836847</v>
      </c>
      <c r="O93" s="590">
        <f>SUMPRODUCT($X$2:$CY$2,$X100:$CY100) +SUMPRODUCT($X$2:$CY$2,$X101:$CY101) +SUMPRODUCT($X$2:$CY$2,$X104:$CY104)</f>
        <v>109616.51702937628</v>
      </c>
      <c r="P93" s="590">
        <f>SUM(K93:O93)</f>
        <v>368187.7720491662</v>
      </c>
      <c r="Q93" s="590">
        <f>(SUM(K93:M93)*100000)/(J93*1000)</f>
        <v>123.63034490642312</v>
      </c>
      <c r="R93" s="757">
        <f>(P93*100000)/(J93*1000)</f>
        <v>176.05793442179942</v>
      </c>
      <c r="S93" s="758">
        <v>3</v>
      </c>
      <c r="T93" s="759">
        <v>3</v>
      </c>
      <c r="U93" s="817" t="s">
        <v>490</v>
      </c>
      <c r="V93" s="818" t="s">
        <v>124</v>
      </c>
      <c r="W93" s="819" t="s">
        <v>75</v>
      </c>
      <c r="X93" s="820">
        <v>0</v>
      </c>
      <c r="Y93" s="820">
        <v>0.02</v>
      </c>
      <c r="Z93" s="820">
        <v>7.0000000000000007E-2</v>
      </c>
      <c r="AA93" s="820">
        <v>1.05</v>
      </c>
      <c r="AB93" s="820">
        <v>3.66</v>
      </c>
      <c r="AC93" s="820">
        <v>6.43</v>
      </c>
      <c r="AD93" s="820">
        <v>8.58</v>
      </c>
      <c r="AE93" s="820">
        <v>9.8000000000000007</v>
      </c>
      <c r="AF93" s="820">
        <v>11.08</v>
      </c>
      <c r="AG93" s="820">
        <v>12.39</v>
      </c>
      <c r="AH93" s="820">
        <v>13.76</v>
      </c>
      <c r="AI93" s="820">
        <v>15.18</v>
      </c>
      <c r="AJ93" s="820">
        <v>16.63</v>
      </c>
      <c r="AK93" s="821">
        <v>18.12</v>
      </c>
      <c r="AL93" s="821">
        <v>19.64</v>
      </c>
      <c r="AM93" s="821">
        <v>21.2</v>
      </c>
      <c r="AN93" s="821">
        <v>22.37</v>
      </c>
      <c r="AO93" s="821">
        <v>23.59</v>
      </c>
      <c r="AP93" s="821">
        <v>24.86</v>
      </c>
      <c r="AQ93" s="821">
        <v>26.19</v>
      </c>
      <c r="AR93" s="821">
        <v>27.56</v>
      </c>
      <c r="AS93" s="821">
        <v>28.93</v>
      </c>
      <c r="AT93" s="821">
        <v>29.82</v>
      </c>
      <c r="AU93" s="821">
        <v>29.82</v>
      </c>
      <c r="AV93" s="821">
        <v>29.82</v>
      </c>
      <c r="AW93" s="821">
        <v>29.82</v>
      </c>
      <c r="AX93" s="821">
        <v>29.82</v>
      </c>
      <c r="AY93" s="821">
        <v>29.82</v>
      </c>
      <c r="AZ93" s="821">
        <v>29.82</v>
      </c>
      <c r="BA93" s="821">
        <v>29.82</v>
      </c>
      <c r="BB93" s="821">
        <v>29.82</v>
      </c>
      <c r="BC93" s="821">
        <v>29.82</v>
      </c>
      <c r="BD93" s="821">
        <v>29.82</v>
      </c>
      <c r="BE93" s="821">
        <v>29.82</v>
      </c>
      <c r="BF93" s="821">
        <v>29.82</v>
      </c>
      <c r="BG93" s="821">
        <v>29.82</v>
      </c>
      <c r="BH93" s="821">
        <v>29.82</v>
      </c>
      <c r="BI93" s="821">
        <v>29.82</v>
      </c>
      <c r="BJ93" s="821">
        <v>29.82</v>
      </c>
      <c r="BK93" s="821">
        <v>29.82</v>
      </c>
      <c r="BL93" s="821">
        <v>29.82</v>
      </c>
      <c r="BM93" s="821">
        <v>29.82</v>
      </c>
      <c r="BN93" s="821">
        <v>29.82</v>
      </c>
      <c r="BO93" s="821">
        <v>29.82</v>
      </c>
      <c r="BP93" s="821">
        <v>29.82</v>
      </c>
      <c r="BQ93" s="821">
        <v>29.82</v>
      </c>
      <c r="BR93" s="821">
        <v>29.82</v>
      </c>
      <c r="BS93" s="821">
        <v>29.82</v>
      </c>
      <c r="BT93" s="821">
        <v>29.82</v>
      </c>
      <c r="BU93" s="821">
        <v>29.82</v>
      </c>
      <c r="BV93" s="821">
        <v>29.82</v>
      </c>
      <c r="BW93" s="821">
        <v>29.82</v>
      </c>
      <c r="BX93" s="821">
        <v>29.82</v>
      </c>
      <c r="BY93" s="821">
        <v>29.82</v>
      </c>
      <c r="BZ93" s="821">
        <v>29.82</v>
      </c>
      <c r="CA93" s="821">
        <v>29.82</v>
      </c>
      <c r="CB93" s="821">
        <v>29.82</v>
      </c>
      <c r="CC93" s="821">
        <v>29.82</v>
      </c>
      <c r="CD93" s="821">
        <v>29.82</v>
      </c>
      <c r="CE93" s="822">
        <v>29.82</v>
      </c>
      <c r="CF93" s="822">
        <v>29.82</v>
      </c>
      <c r="CG93" s="822">
        <v>29.82</v>
      </c>
      <c r="CH93" s="822">
        <v>29.82</v>
      </c>
      <c r="CI93" s="822">
        <v>29.82</v>
      </c>
      <c r="CJ93" s="822">
        <v>29.82</v>
      </c>
      <c r="CK93" s="822">
        <v>29.82</v>
      </c>
      <c r="CL93" s="822">
        <v>29.82</v>
      </c>
      <c r="CM93" s="822">
        <v>29.82</v>
      </c>
      <c r="CN93" s="822">
        <v>29.82</v>
      </c>
      <c r="CO93" s="822">
        <v>29.82</v>
      </c>
      <c r="CP93" s="822">
        <v>29.82</v>
      </c>
      <c r="CQ93" s="822">
        <v>29.82</v>
      </c>
      <c r="CR93" s="822">
        <v>29.82</v>
      </c>
      <c r="CS93" s="822">
        <v>29.82</v>
      </c>
      <c r="CT93" s="822">
        <v>29.82</v>
      </c>
      <c r="CU93" s="822">
        <v>29.82</v>
      </c>
      <c r="CV93" s="822">
        <v>29.82</v>
      </c>
      <c r="CW93" s="822">
        <v>29.82</v>
      </c>
      <c r="CX93" s="822">
        <v>29.82</v>
      </c>
      <c r="CY93" s="823">
        <v>29.82</v>
      </c>
      <c r="CZ93" s="841"/>
      <c r="DA93" s="842"/>
      <c r="DB93" s="842"/>
      <c r="DC93" s="842"/>
      <c r="DD93" s="842"/>
      <c r="DE93" s="842"/>
      <c r="DF93" s="842"/>
      <c r="DG93" s="842"/>
      <c r="DH93" s="842"/>
      <c r="DI93" s="842"/>
      <c r="DJ93" s="842"/>
      <c r="DK93" s="842"/>
      <c r="DL93" s="842"/>
      <c r="DM93" s="842"/>
      <c r="DN93" s="842"/>
      <c r="DO93" s="842"/>
      <c r="DP93" s="842"/>
      <c r="DQ93" s="842"/>
      <c r="DR93" s="842"/>
      <c r="DS93" s="842"/>
      <c r="DT93" s="842"/>
      <c r="DU93" s="842"/>
      <c r="DV93" s="842"/>
      <c r="DW93" s="843"/>
      <c r="DX93" s="844"/>
    </row>
    <row r="94" spans="2:128" s="519" customFormat="1" x14ac:dyDescent="0.2">
      <c r="B94" s="604"/>
      <c r="C94" s="605"/>
      <c r="D94" s="606"/>
      <c r="E94" s="607"/>
      <c r="F94" s="607"/>
      <c r="G94" s="606"/>
      <c r="H94" s="607"/>
      <c r="I94" s="607"/>
      <c r="J94" s="607"/>
      <c r="K94" s="607"/>
      <c r="L94" s="607"/>
      <c r="M94" s="607"/>
      <c r="N94" s="607"/>
      <c r="O94" s="607"/>
      <c r="P94" s="607"/>
      <c r="Q94" s="607"/>
      <c r="R94" s="767"/>
      <c r="S94" s="607"/>
      <c r="T94" s="607"/>
      <c r="U94" s="824" t="s">
        <v>491</v>
      </c>
      <c r="V94" s="818" t="s">
        <v>124</v>
      </c>
      <c r="W94" s="819" t="s">
        <v>492</v>
      </c>
      <c r="X94" s="820">
        <v>49.877339999999997</v>
      </c>
      <c r="Y94" s="820">
        <v>50.081360000000004</v>
      </c>
      <c r="Z94" s="820">
        <v>55.010100000000001</v>
      </c>
      <c r="AA94" s="820">
        <v>64.471649999999997</v>
      </c>
      <c r="AB94" s="820">
        <v>67.850649999999987</v>
      </c>
      <c r="AC94" s="820">
        <v>67.270359999999997</v>
      </c>
      <c r="AD94" s="820">
        <v>64.260620000000003</v>
      </c>
      <c r="AE94" s="820">
        <v>66.296720000000008</v>
      </c>
      <c r="AF94" s="820">
        <v>68.697289999999995</v>
      </c>
      <c r="AG94" s="820">
        <v>71.613619999999997</v>
      </c>
      <c r="AH94" s="820">
        <v>75.408339999999995</v>
      </c>
      <c r="AI94" s="820">
        <v>80.514539999999997</v>
      </c>
      <c r="AJ94" s="820">
        <v>89.863369999999989</v>
      </c>
      <c r="AK94" s="821">
        <v>98.536469999999994</v>
      </c>
      <c r="AL94" s="821">
        <v>101.76125</v>
      </c>
      <c r="AM94" s="821">
        <v>101.22216</v>
      </c>
      <c r="AN94" s="821">
        <v>104.63199</v>
      </c>
      <c r="AO94" s="821">
        <v>108.73626</v>
      </c>
      <c r="AP94" s="821">
        <v>113.83841000000001</v>
      </c>
      <c r="AQ94" s="821">
        <v>120.59896000000001</v>
      </c>
      <c r="AR94" s="821">
        <v>129.95856000000001</v>
      </c>
      <c r="AS94" s="821">
        <v>139.13351999999998</v>
      </c>
      <c r="AT94" s="821">
        <v>131.24745000000001</v>
      </c>
      <c r="AU94" s="821">
        <v>131.37628000000001</v>
      </c>
      <c r="AV94" s="821">
        <v>131.50507999999999</v>
      </c>
      <c r="AW94" s="821">
        <v>131.50507999999999</v>
      </c>
      <c r="AX94" s="821">
        <v>131.50507999999999</v>
      </c>
      <c r="AY94" s="821">
        <v>131.50507999999999</v>
      </c>
      <c r="AZ94" s="821">
        <v>131.50507999999999</v>
      </c>
      <c r="BA94" s="821">
        <v>131.50507999999999</v>
      </c>
      <c r="BB94" s="821">
        <v>131.50507999999999</v>
      </c>
      <c r="BC94" s="821">
        <v>131.50507999999999</v>
      </c>
      <c r="BD94" s="821">
        <v>131.50507999999999</v>
      </c>
      <c r="BE94" s="821">
        <v>131.50507999999999</v>
      </c>
      <c r="BF94" s="821">
        <v>131.50507999999999</v>
      </c>
      <c r="BG94" s="821">
        <v>131.50507999999999</v>
      </c>
      <c r="BH94" s="821">
        <v>131.50507999999999</v>
      </c>
      <c r="BI94" s="821">
        <v>131.50507999999999</v>
      </c>
      <c r="BJ94" s="821">
        <v>131.50507999999999</v>
      </c>
      <c r="BK94" s="821">
        <v>131.50507999999999</v>
      </c>
      <c r="BL94" s="821">
        <v>131.50507999999999</v>
      </c>
      <c r="BM94" s="821">
        <v>131.50507999999999</v>
      </c>
      <c r="BN94" s="821">
        <v>131.50507999999999</v>
      </c>
      <c r="BO94" s="821">
        <v>131.50507999999999</v>
      </c>
      <c r="BP94" s="821">
        <v>131.50507999999999</v>
      </c>
      <c r="BQ94" s="821">
        <v>131.50507999999999</v>
      </c>
      <c r="BR94" s="821">
        <v>131.50507999999999</v>
      </c>
      <c r="BS94" s="821">
        <v>131.50507999999999</v>
      </c>
      <c r="BT94" s="821">
        <v>131.50507999999999</v>
      </c>
      <c r="BU94" s="821">
        <v>131.50507999999999</v>
      </c>
      <c r="BV94" s="821">
        <v>131.50507999999999</v>
      </c>
      <c r="BW94" s="821">
        <v>131.50507999999999</v>
      </c>
      <c r="BX94" s="821">
        <v>131.50507999999999</v>
      </c>
      <c r="BY94" s="821">
        <v>131.50507999999999</v>
      </c>
      <c r="BZ94" s="821">
        <v>131.50507999999999</v>
      </c>
      <c r="CA94" s="821">
        <v>131.50507999999999</v>
      </c>
      <c r="CB94" s="821">
        <v>131.50507999999999</v>
      </c>
      <c r="CC94" s="821">
        <v>131.50507999999999</v>
      </c>
      <c r="CD94" s="821">
        <v>131.50507999999999</v>
      </c>
      <c r="CE94" s="822">
        <v>131.50507999999999</v>
      </c>
      <c r="CF94" s="822">
        <v>131.50507999999999</v>
      </c>
      <c r="CG94" s="822">
        <v>131.50507999999999</v>
      </c>
      <c r="CH94" s="822">
        <v>131.50507999999999</v>
      </c>
      <c r="CI94" s="822">
        <v>131.50507999999999</v>
      </c>
      <c r="CJ94" s="822">
        <v>131.50507999999999</v>
      </c>
      <c r="CK94" s="822">
        <v>131.50507999999999</v>
      </c>
      <c r="CL94" s="822">
        <v>131.50507999999999</v>
      </c>
      <c r="CM94" s="822">
        <v>131.50507999999999</v>
      </c>
      <c r="CN94" s="822">
        <v>131.50507999999999</v>
      </c>
      <c r="CO94" s="822">
        <v>131.50507999999999</v>
      </c>
      <c r="CP94" s="822">
        <v>131.50507999999999</v>
      </c>
      <c r="CQ94" s="822">
        <v>131.50507999999999</v>
      </c>
      <c r="CR94" s="822">
        <v>131.50507999999999</v>
      </c>
      <c r="CS94" s="822">
        <v>131.50507999999999</v>
      </c>
      <c r="CT94" s="822">
        <v>131.50507999999999</v>
      </c>
      <c r="CU94" s="822">
        <v>131.50507999999999</v>
      </c>
      <c r="CV94" s="822">
        <v>131.50507999999999</v>
      </c>
      <c r="CW94" s="822">
        <v>131.50507999999999</v>
      </c>
      <c r="CX94" s="822">
        <v>131.50507999999999</v>
      </c>
      <c r="CY94" s="823">
        <v>131.50507999999999</v>
      </c>
      <c r="CZ94" s="841"/>
      <c r="DA94" s="842"/>
      <c r="DB94" s="842"/>
      <c r="DC94" s="842"/>
      <c r="DD94" s="842"/>
      <c r="DE94" s="842"/>
      <c r="DF94" s="842"/>
      <c r="DG94" s="842"/>
      <c r="DH94" s="842"/>
      <c r="DI94" s="842"/>
      <c r="DJ94" s="842"/>
      <c r="DK94" s="842"/>
      <c r="DL94" s="842"/>
      <c r="DM94" s="842"/>
      <c r="DN94" s="842"/>
      <c r="DO94" s="842"/>
      <c r="DP94" s="842"/>
      <c r="DQ94" s="842"/>
      <c r="DR94" s="842"/>
      <c r="DS94" s="842"/>
      <c r="DT94" s="842"/>
      <c r="DU94" s="842"/>
      <c r="DV94" s="842"/>
      <c r="DW94" s="843"/>
      <c r="DX94" s="844"/>
    </row>
    <row r="95" spans="2:128" s="519" customFormat="1" x14ac:dyDescent="0.2">
      <c r="B95" s="611"/>
      <c r="C95" s="612"/>
      <c r="D95" s="613"/>
      <c r="E95" s="613"/>
      <c r="F95" s="613"/>
      <c r="G95" s="613"/>
      <c r="H95" s="613"/>
      <c r="I95" s="613"/>
      <c r="J95" s="613"/>
      <c r="K95" s="613"/>
      <c r="L95" s="613"/>
      <c r="M95" s="613"/>
      <c r="N95" s="613"/>
      <c r="O95" s="613"/>
      <c r="P95" s="613"/>
      <c r="Q95" s="613"/>
      <c r="R95" s="825"/>
      <c r="S95" s="613"/>
      <c r="T95" s="613"/>
      <c r="U95" s="824" t="s">
        <v>493</v>
      </c>
      <c r="V95" s="818" t="s">
        <v>124</v>
      </c>
      <c r="W95" s="819" t="s">
        <v>492</v>
      </c>
      <c r="X95" s="820">
        <v>1064.4892399999999</v>
      </c>
      <c r="Y95" s="820">
        <v>1074.1034399999999</v>
      </c>
      <c r="Z95" s="820">
        <v>1283.33539</v>
      </c>
      <c r="AA95" s="820">
        <v>1779.8587500000001</v>
      </c>
      <c r="AB95" s="820">
        <v>2202.2039799999998</v>
      </c>
      <c r="AC95" s="820">
        <v>2496.5882900000001</v>
      </c>
      <c r="AD95" s="820">
        <v>2625.7501299999999</v>
      </c>
      <c r="AE95" s="820">
        <v>2887.1108099999997</v>
      </c>
      <c r="AF95" s="820">
        <v>3187.7968300000002</v>
      </c>
      <c r="AG95" s="820">
        <v>3541.9656200000004</v>
      </c>
      <c r="AH95" s="820">
        <v>3979.6270300000001</v>
      </c>
      <c r="AI95" s="820">
        <v>4548.2727500000001</v>
      </c>
      <c r="AJ95" s="820">
        <v>5484.0151099999994</v>
      </c>
      <c r="AK95" s="821">
        <v>6358.0942200000009</v>
      </c>
      <c r="AL95" s="821">
        <v>7022.9121000000005</v>
      </c>
      <c r="AM95" s="821">
        <v>7512.30152</v>
      </c>
      <c r="AN95" s="821">
        <v>8172.7541799999999</v>
      </c>
      <c r="AO95" s="821">
        <v>8964.8031299999984</v>
      </c>
      <c r="AP95" s="821">
        <v>9945.803579999998</v>
      </c>
      <c r="AQ95" s="821">
        <v>11231.867719999998</v>
      </c>
      <c r="AR95" s="821">
        <v>13047.405429999999</v>
      </c>
      <c r="AS95" s="821">
        <v>15358.160600000001</v>
      </c>
      <c r="AT95" s="821">
        <v>15190.135910000003</v>
      </c>
      <c r="AU95" s="821">
        <v>15192.880640000001</v>
      </c>
      <c r="AV95" s="821">
        <v>15195.625100000001</v>
      </c>
      <c r="AW95" s="821">
        <v>15195.625100000001</v>
      </c>
      <c r="AX95" s="821">
        <v>15195.625100000001</v>
      </c>
      <c r="AY95" s="821">
        <v>15195.625100000001</v>
      </c>
      <c r="AZ95" s="821">
        <v>15195.625100000001</v>
      </c>
      <c r="BA95" s="821">
        <v>15195.625100000001</v>
      </c>
      <c r="BB95" s="821">
        <v>15195.625100000001</v>
      </c>
      <c r="BC95" s="821">
        <v>15195.625100000001</v>
      </c>
      <c r="BD95" s="821">
        <v>15195.625100000001</v>
      </c>
      <c r="BE95" s="821">
        <v>15195.625100000001</v>
      </c>
      <c r="BF95" s="821">
        <v>15195.625100000001</v>
      </c>
      <c r="BG95" s="821">
        <v>15195.625100000001</v>
      </c>
      <c r="BH95" s="821">
        <v>15195.625100000001</v>
      </c>
      <c r="BI95" s="821">
        <v>15195.625100000001</v>
      </c>
      <c r="BJ95" s="821">
        <v>15195.625100000001</v>
      </c>
      <c r="BK95" s="821">
        <v>15195.625100000001</v>
      </c>
      <c r="BL95" s="821">
        <v>15195.625100000001</v>
      </c>
      <c r="BM95" s="821">
        <v>15195.625100000001</v>
      </c>
      <c r="BN95" s="821">
        <v>15195.625100000001</v>
      </c>
      <c r="BO95" s="821">
        <v>15195.625100000001</v>
      </c>
      <c r="BP95" s="821">
        <v>15195.625100000001</v>
      </c>
      <c r="BQ95" s="821">
        <v>15195.625100000001</v>
      </c>
      <c r="BR95" s="821">
        <v>15195.625100000001</v>
      </c>
      <c r="BS95" s="821">
        <v>15195.625100000001</v>
      </c>
      <c r="BT95" s="821">
        <v>15195.625100000001</v>
      </c>
      <c r="BU95" s="821">
        <v>15195.625100000001</v>
      </c>
      <c r="BV95" s="821">
        <v>15195.625100000001</v>
      </c>
      <c r="BW95" s="821">
        <v>15195.625100000001</v>
      </c>
      <c r="BX95" s="821">
        <v>15195.625100000001</v>
      </c>
      <c r="BY95" s="821">
        <v>15195.625100000001</v>
      </c>
      <c r="BZ95" s="821">
        <v>15195.625100000001</v>
      </c>
      <c r="CA95" s="821">
        <v>15195.625100000001</v>
      </c>
      <c r="CB95" s="821">
        <v>15195.625100000001</v>
      </c>
      <c r="CC95" s="821">
        <v>15195.625100000001</v>
      </c>
      <c r="CD95" s="821">
        <v>15195.625100000001</v>
      </c>
      <c r="CE95" s="822">
        <v>15195.625100000001</v>
      </c>
      <c r="CF95" s="822">
        <v>15195.625100000001</v>
      </c>
      <c r="CG95" s="822">
        <v>15195.625100000001</v>
      </c>
      <c r="CH95" s="822">
        <v>15195.625100000001</v>
      </c>
      <c r="CI95" s="822">
        <v>15195.625100000001</v>
      </c>
      <c r="CJ95" s="822">
        <v>15195.625100000001</v>
      </c>
      <c r="CK95" s="822">
        <v>15195.625100000001</v>
      </c>
      <c r="CL95" s="822">
        <v>15195.625100000001</v>
      </c>
      <c r="CM95" s="822">
        <v>15195.625100000001</v>
      </c>
      <c r="CN95" s="822">
        <v>15195.625100000001</v>
      </c>
      <c r="CO95" s="822">
        <v>15195.625100000001</v>
      </c>
      <c r="CP95" s="822">
        <v>15195.625100000001</v>
      </c>
      <c r="CQ95" s="822">
        <v>15195.625100000001</v>
      </c>
      <c r="CR95" s="822">
        <v>15195.625100000001</v>
      </c>
      <c r="CS95" s="822">
        <v>15195.625100000001</v>
      </c>
      <c r="CT95" s="822">
        <v>15195.625100000001</v>
      </c>
      <c r="CU95" s="822">
        <v>15195.625100000001</v>
      </c>
      <c r="CV95" s="822">
        <v>15195.625100000001</v>
      </c>
      <c r="CW95" s="822">
        <v>15195.625100000001</v>
      </c>
      <c r="CX95" s="822">
        <v>15195.625100000001</v>
      </c>
      <c r="CY95" s="823">
        <v>15195.625100000001</v>
      </c>
      <c r="CZ95" s="841"/>
      <c r="DA95" s="842"/>
      <c r="DB95" s="842"/>
      <c r="DC95" s="842"/>
      <c r="DD95" s="842"/>
      <c r="DE95" s="842"/>
      <c r="DF95" s="842"/>
      <c r="DG95" s="842"/>
      <c r="DH95" s="842"/>
      <c r="DI95" s="842"/>
      <c r="DJ95" s="842"/>
      <c r="DK95" s="842"/>
      <c r="DL95" s="842"/>
      <c r="DM95" s="842"/>
      <c r="DN95" s="842"/>
      <c r="DO95" s="842"/>
      <c r="DP95" s="842"/>
      <c r="DQ95" s="842"/>
      <c r="DR95" s="842"/>
      <c r="DS95" s="842"/>
      <c r="DT95" s="842"/>
      <c r="DU95" s="842"/>
      <c r="DV95" s="842"/>
      <c r="DW95" s="843"/>
      <c r="DX95" s="844"/>
    </row>
    <row r="96" spans="2:128" s="519" customFormat="1" x14ac:dyDescent="0.2">
      <c r="B96" s="611"/>
      <c r="C96" s="612"/>
      <c r="D96" s="613"/>
      <c r="E96" s="613"/>
      <c r="F96" s="613"/>
      <c r="G96" s="613"/>
      <c r="H96" s="613"/>
      <c r="I96" s="613"/>
      <c r="J96" s="613"/>
      <c r="K96" s="613"/>
      <c r="L96" s="613"/>
      <c r="M96" s="613"/>
      <c r="N96" s="613"/>
      <c r="O96" s="613"/>
      <c r="P96" s="613"/>
      <c r="Q96" s="613"/>
      <c r="R96" s="825"/>
      <c r="S96" s="613"/>
      <c r="T96" s="613"/>
      <c r="U96" s="824" t="s">
        <v>809</v>
      </c>
      <c r="V96" s="818" t="s">
        <v>124</v>
      </c>
      <c r="W96" s="819" t="s">
        <v>492</v>
      </c>
      <c r="X96" s="820"/>
      <c r="Y96" s="820"/>
      <c r="Z96" s="820"/>
      <c r="AA96" s="820"/>
      <c r="AB96" s="820"/>
      <c r="AC96" s="820"/>
      <c r="AD96" s="820"/>
      <c r="AE96" s="820"/>
      <c r="AF96" s="820"/>
      <c r="AG96" s="820"/>
      <c r="AH96" s="820"/>
      <c r="AI96" s="820"/>
      <c r="AJ96" s="820"/>
      <c r="AK96" s="821"/>
      <c r="AL96" s="821"/>
      <c r="AM96" s="821"/>
      <c r="AN96" s="821"/>
      <c r="AO96" s="821"/>
      <c r="AP96" s="821"/>
      <c r="AQ96" s="821"/>
      <c r="AR96" s="821"/>
      <c r="AS96" s="821"/>
      <c r="AT96" s="821"/>
      <c r="AU96" s="821"/>
      <c r="AV96" s="821"/>
      <c r="AW96" s="821"/>
      <c r="AX96" s="821"/>
      <c r="AY96" s="821"/>
      <c r="AZ96" s="821"/>
      <c r="BA96" s="821"/>
      <c r="BB96" s="821"/>
      <c r="BC96" s="821"/>
      <c r="BD96" s="821"/>
      <c r="BE96" s="821"/>
      <c r="BF96" s="821"/>
      <c r="BG96" s="821"/>
      <c r="BH96" s="821"/>
      <c r="BI96" s="821"/>
      <c r="BJ96" s="821"/>
      <c r="BK96" s="821"/>
      <c r="BL96" s="821"/>
      <c r="BM96" s="821"/>
      <c r="BN96" s="821"/>
      <c r="BO96" s="821"/>
      <c r="BP96" s="821"/>
      <c r="BQ96" s="821"/>
      <c r="BR96" s="821"/>
      <c r="BS96" s="821"/>
      <c r="BT96" s="821"/>
      <c r="BU96" s="821"/>
      <c r="BV96" s="821"/>
      <c r="BW96" s="821"/>
      <c r="BX96" s="821"/>
      <c r="BY96" s="821"/>
      <c r="BZ96" s="821"/>
      <c r="CA96" s="821"/>
      <c r="CB96" s="821"/>
      <c r="CC96" s="821"/>
      <c r="CD96" s="821"/>
      <c r="CE96" s="822"/>
      <c r="CF96" s="822"/>
      <c r="CG96" s="822"/>
      <c r="CH96" s="822"/>
      <c r="CI96" s="822"/>
      <c r="CJ96" s="822"/>
      <c r="CK96" s="822"/>
      <c r="CL96" s="822"/>
      <c r="CM96" s="822"/>
      <c r="CN96" s="822"/>
      <c r="CO96" s="822"/>
      <c r="CP96" s="822"/>
      <c r="CQ96" s="822"/>
      <c r="CR96" s="822"/>
      <c r="CS96" s="822"/>
      <c r="CT96" s="822"/>
      <c r="CU96" s="822"/>
      <c r="CV96" s="822"/>
      <c r="CW96" s="822"/>
      <c r="CX96" s="822"/>
      <c r="CY96" s="823"/>
      <c r="CZ96" s="841"/>
      <c r="DA96" s="842"/>
      <c r="DB96" s="842"/>
      <c r="DC96" s="842"/>
      <c r="DD96" s="842"/>
      <c r="DE96" s="842"/>
      <c r="DF96" s="842"/>
      <c r="DG96" s="842"/>
      <c r="DH96" s="842"/>
      <c r="DI96" s="842"/>
      <c r="DJ96" s="842"/>
      <c r="DK96" s="842"/>
      <c r="DL96" s="842"/>
      <c r="DM96" s="842"/>
      <c r="DN96" s="842"/>
      <c r="DO96" s="842"/>
      <c r="DP96" s="842"/>
      <c r="DQ96" s="842"/>
      <c r="DR96" s="842"/>
      <c r="DS96" s="842"/>
      <c r="DT96" s="842"/>
      <c r="DU96" s="842"/>
      <c r="DV96" s="842"/>
      <c r="DW96" s="843"/>
      <c r="DX96" s="844"/>
    </row>
    <row r="97" spans="2:128" s="519" customFormat="1" x14ac:dyDescent="0.2">
      <c r="B97" s="619"/>
      <c r="C97" s="620"/>
      <c r="D97" s="621"/>
      <c r="E97" s="621"/>
      <c r="F97" s="621"/>
      <c r="G97" s="621"/>
      <c r="H97" s="621"/>
      <c r="I97" s="621"/>
      <c r="J97" s="621"/>
      <c r="K97" s="621"/>
      <c r="L97" s="621"/>
      <c r="M97" s="621"/>
      <c r="N97" s="621"/>
      <c r="O97" s="621"/>
      <c r="P97" s="621"/>
      <c r="Q97" s="621"/>
      <c r="R97" s="826"/>
      <c r="S97" s="621"/>
      <c r="T97" s="621"/>
      <c r="U97" s="824" t="s">
        <v>494</v>
      </c>
      <c r="V97" s="818" t="s">
        <v>124</v>
      </c>
      <c r="W97" s="827" t="s">
        <v>492</v>
      </c>
      <c r="X97" s="820"/>
      <c r="Y97" s="820"/>
      <c r="Z97" s="820"/>
      <c r="AA97" s="820"/>
      <c r="AB97" s="820"/>
      <c r="AC97" s="820"/>
      <c r="AD97" s="820"/>
      <c r="AE97" s="820"/>
      <c r="AF97" s="820"/>
      <c r="AG97" s="820"/>
      <c r="AH97" s="820"/>
      <c r="AI97" s="820"/>
      <c r="AJ97" s="820"/>
      <c r="AK97" s="821"/>
      <c r="AL97" s="821"/>
      <c r="AM97" s="821"/>
      <c r="AN97" s="821"/>
      <c r="AO97" s="821"/>
      <c r="AP97" s="821"/>
      <c r="AQ97" s="821"/>
      <c r="AR97" s="821"/>
      <c r="AS97" s="821"/>
      <c r="AT97" s="821"/>
      <c r="AU97" s="821"/>
      <c r="AV97" s="821"/>
      <c r="AW97" s="821"/>
      <c r="AX97" s="821"/>
      <c r="AY97" s="821"/>
      <c r="AZ97" s="821"/>
      <c r="BA97" s="821"/>
      <c r="BB97" s="821"/>
      <c r="BC97" s="821"/>
      <c r="BD97" s="821"/>
      <c r="BE97" s="821"/>
      <c r="BF97" s="821"/>
      <c r="BG97" s="821"/>
      <c r="BH97" s="821"/>
      <c r="BI97" s="821"/>
      <c r="BJ97" s="821"/>
      <c r="BK97" s="821"/>
      <c r="BL97" s="821"/>
      <c r="BM97" s="821"/>
      <c r="BN97" s="821"/>
      <c r="BO97" s="821"/>
      <c r="BP97" s="821"/>
      <c r="BQ97" s="821"/>
      <c r="BR97" s="821"/>
      <c r="BS97" s="821"/>
      <c r="BT97" s="821"/>
      <c r="BU97" s="821"/>
      <c r="BV97" s="821"/>
      <c r="BW97" s="821"/>
      <c r="BX97" s="821"/>
      <c r="BY97" s="821"/>
      <c r="BZ97" s="821"/>
      <c r="CA97" s="821"/>
      <c r="CB97" s="821"/>
      <c r="CC97" s="821"/>
      <c r="CD97" s="821"/>
      <c r="CE97" s="822"/>
      <c r="CF97" s="822"/>
      <c r="CG97" s="822"/>
      <c r="CH97" s="822"/>
      <c r="CI97" s="822"/>
      <c r="CJ97" s="822"/>
      <c r="CK97" s="822"/>
      <c r="CL97" s="822"/>
      <c r="CM97" s="822"/>
      <c r="CN97" s="822"/>
      <c r="CO97" s="822"/>
      <c r="CP97" s="822"/>
      <c r="CQ97" s="822"/>
      <c r="CR97" s="822"/>
      <c r="CS97" s="822"/>
      <c r="CT97" s="822"/>
      <c r="CU97" s="822"/>
      <c r="CV97" s="822"/>
      <c r="CW97" s="822"/>
      <c r="CX97" s="822"/>
      <c r="CY97" s="823"/>
      <c r="CZ97" s="841"/>
      <c r="DA97" s="842"/>
      <c r="DB97" s="842"/>
      <c r="DC97" s="842"/>
      <c r="DD97" s="842"/>
      <c r="DE97" s="842"/>
      <c r="DF97" s="842"/>
      <c r="DG97" s="842"/>
      <c r="DH97" s="842"/>
      <c r="DI97" s="842"/>
      <c r="DJ97" s="842"/>
      <c r="DK97" s="842"/>
      <c r="DL97" s="842"/>
      <c r="DM97" s="842"/>
      <c r="DN97" s="842"/>
      <c r="DO97" s="842"/>
      <c r="DP97" s="842"/>
      <c r="DQ97" s="842"/>
      <c r="DR97" s="842"/>
      <c r="DS97" s="842"/>
      <c r="DT97" s="842"/>
      <c r="DU97" s="842"/>
      <c r="DV97" s="842"/>
      <c r="DW97" s="843"/>
      <c r="DX97" s="844"/>
    </row>
    <row r="98" spans="2:128" s="519" customFormat="1" x14ac:dyDescent="0.2">
      <c r="B98" s="625"/>
      <c r="C98" s="626"/>
      <c r="D98" s="627"/>
      <c r="E98" s="627"/>
      <c r="F98" s="627"/>
      <c r="G98" s="627"/>
      <c r="H98" s="627"/>
      <c r="I98" s="627"/>
      <c r="J98" s="627"/>
      <c r="K98" s="627"/>
      <c r="L98" s="627"/>
      <c r="M98" s="627"/>
      <c r="N98" s="627"/>
      <c r="O98" s="627"/>
      <c r="P98" s="627"/>
      <c r="Q98" s="627"/>
      <c r="R98" s="828"/>
      <c r="S98" s="627"/>
      <c r="T98" s="627"/>
      <c r="U98" s="824" t="s">
        <v>495</v>
      </c>
      <c r="V98" s="818" t="s">
        <v>124</v>
      </c>
      <c r="W98" s="827" t="s">
        <v>492</v>
      </c>
      <c r="X98" s="821">
        <v>118.07919</v>
      </c>
      <c r="Y98" s="821">
        <v>118.56219</v>
      </c>
      <c r="Z98" s="821">
        <v>130.23042999999998</v>
      </c>
      <c r="AA98" s="821">
        <v>152.62960999999999</v>
      </c>
      <c r="AB98" s="821">
        <v>160.62904999999998</v>
      </c>
      <c r="AC98" s="821">
        <v>159.25527</v>
      </c>
      <c r="AD98" s="821">
        <v>152.13004000000001</v>
      </c>
      <c r="AE98" s="821">
        <v>156.95026999999999</v>
      </c>
      <c r="AF98" s="821">
        <v>162.63336999999999</v>
      </c>
      <c r="AG98" s="821">
        <v>169.53745999999998</v>
      </c>
      <c r="AH98" s="821">
        <v>178.52105</v>
      </c>
      <c r="AI98" s="821">
        <v>190.60943</v>
      </c>
      <c r="AJ98" s="821">
        <v>212.74175</v>
      </c>
      <c r="AK98" s="821">
        <v>233.27439000000001</v>
      </c>
      <c r="AL98" s="821">
        <v>240.90870000000001</v>
      </c>
      <c r="AM98" s="821">
        <v>239.63247000000001</v>
      </c>
      <c r="AN98" s="821">
        <v>247.70484999999999</v>
      </c>
      <c r="AO98" s="821">
        <v>257.42126999999999</v>
      </c>
      <c r="AP98" s="821">
        <v>269.50004999999999</v>
      </c>
      <c r="AQ98" s="821">
        <v>285.50493999999998</v>
      </c>
      <c r="AR98" s="821">
        <v>307.66275000000002</v>
      </c>
      <c r="AS98" s="821">
        <v>329.38348999999999</v>
      </c>
      <c r="AT98" s="821">
        <v>310.71408000000002</v>
      </c>
      <c r="AU98" s="821">
        <v>311.01904999999999</v>
      </c>
      <c r="AV98" s="821">
        <v>311.32398999999998</v>
      </c>
      <c r="AW98" s="821">
        <v>311.32398999999998</v>
      </c>
      <c r="AX98" s="821">
        <v>311.32398999999998</v>
      </c>
      <c r="AY98" s="821">
        <v>311.32398999999998</v>
      </c>
      <c r="AZ98" s="821">
        <v>311.32398999999998</v>
      </c>
      <c r="BA98" s="821">
        <v>311.32398999999998</v>
      </c>
      <c r="BB98" s="821">
        <v>311.32398999999998</v>
      </c>
      <c r="BC98" s="821">
        <v>311.32398999999998</v>
      </c>
      <c r="BD98" s="821">
        <v>311.32398999999998</v>
      </c>
      <c r="BE98" s="821">
        <v>311.32398999999998</v>
      </c>
      <c r="BF98" s="821">
        <v>311.32398999999998</v>
      </c>
      <c r="BG98" s="821">
        <v>311.32398999999998</v>
      </c>
      <c r="BH98" s="821">
        <v>311.32398999999998</v>
      </c>
      <c r="BI98" s="821">
        <v>311.32398999999998</v>
      </c>
      <c r="BJ98" s="821">
        <v>311.32398999999998</v>
      </c>
      <c r="BK98" s="821">
        <v>311.32398999999998</v>
      </c>
      <c r="BL98" s="821">
        <v>311.32398999999998</v>
      </c>
      <c r="BM98" s="821">
        <v>311.32398999999998</v>
      </c>
      <c r="BN98" s="821">
        <v>311.32398999999998</v>
      </c>
      <c r="BO98" s="821">
        <v>311.32398999999998</v>
      </c>
      <c r="BP98" s="821">
        <v>311.32398999999998</v>
      </c>
      <c r="BQ98" s="821">
        <v>311.32398999999998</v>
      </c>
      <c r="BR98" s="821">
        <v>311.32398999999998</v>
      </c>
      <c r="BS98" s="821">
        <v>311.32398999999998</v>
      </c>
      <c r="BT98" s="821">
        <v>311.32398999999998</v>
      </c>
      <c r="BU98" s="821">
        <v>311.32398999999998</v>
      </c>
      <c r="BV98" s="821">
        <v>311.32398999999998</v>
      </c>
      <c r="BW98" s="821">
        <v>311.32398999999998</v>
      </c>
      <c r="BX98" s="821">
        <v>311.32398999999998</v>
      </c>
      <c r="BY98" s="821">
        <v>311.32398999999998</v>
      </c>
      <c r="BZ98" s="821">
        <v>311.32398999999998</v>
      </c>
      <c r="CA98" s="821">
        <v>311.32398999999998</v>
      </c>
      <c r="CB98" s="821">
        <v>311.32398999999998</v>
      </c>
      <c r="CC98" s="821">
        <v>311.32398999999998</v>
      </c>
      <c r="CD98" s="821">
        <v>311.32398999999998</v>
      </c>
      <c r="CE98" s="822">
        <v>311.32398999999998</v>
      </c>
      <c r="CF98" s="822">
        <v>311.32398999999998</v>
      </c>
      <c r="CG98" s="822">
        <v>311.32398999999998</v>
      </c>
      <c r="CH98" s="822">
        <v>311.32398999999998</v>
      </c>
      <c r="CI98" s="822">
        <v>311.32398999999998</v>
      </c>
      <c r="CJ98" s="822">
        <v>311.32398999999998</v>
      </c>
      <c r="CK98" s="822">
        <v>311.32398999999998</v>
      </c>
      <c r="CL98" s="822">
        <v>311.32398999999998</v>
      </c>
      <c r="CM98" s="822">
        <v>311.32398999999998</v>
      </c>
      <c r="CN98" s="822">
        <v>311.32398999999998</v>
      </c>
      <c r="CO98" s="822">
        <v>311.32398999999998</v>
      </c>
      <c r="CP98" s="822">
        <v>311.32398999999998</v>
      </c>
      <c r="CQ98" s="822">
        <v>311.32398999999998</v>
      </c>
      <c r="CR98" s="822">
        <v>311.32398999999998</v>
      </c>
      <c r="CS98" s="822">
        <v>311.32398999999998</v>
      </c>
      <c r="CT98" s="822">
        <v>311.32398999999998</v>
      </c>
      <c r="CU98" s="822">
        <v>311.32398999999998</v>
      </c>
      <c r="CV98" s="822">
        <v>311.32398999999998</v>
      </c>
      <c r="CW98" s="822">
        <v>311.32398999999998</v>
      </c>
      <c r="CX98" s="822">
        <v>311.32398999999998</v>
      </c>
      <c r="CY98" s="823">
        <v>311.32398999999998</v>
      </c>
      <c r="CZ98" s="841"/>
      <c r="DA98" s="842"/>
      <c r="DB98" s="842"/>
      <c r="DC98" s="842"/>
      <c r="DD98" s="842"/>
      <c r="DE98" s="842"/>
      <c r="DF98" s="842"/>
      <c r="DG98" s="842"/>
      <c r="DH98" s="842"/>
      <c r="DI98" s="842"/>
      <c r="DJ98" s="842"/>
      <c r="DK98" s="842"/>
      <c r="DL98" s="842"/>
      <c r="DM98" s="842"/>
      <c r="DN98" s="842"/>
      <c r="DO98" s="842"/>
      <c r="DP98" s="842"/>
      <c r="DQ98" s="842"/>
      <c r="DR98" s="842"/>
      <c r="DS98" s="842"/>
      <c r="DT98" s="842"/>
      <c r="DU98" s="842"/>
      <c r="DV98" s="842"/>
      <c r="DW98" s="843"/>
      <c r="DX98" s="844"/>
    </row>
    <row r="99" spans="2:128" s="519" customFormat="1" x14ac:dyDescent="0.2">
      <c r="B99" s="625"/>
      <c r="C99" s="626"/>
      <c r="D99" s="627"/>
      <c r="E99" s="627"/>
      <c r="F99" s="627"/>
      <c r="G99" s="627"/>
      <c r="H99" s="627"/>
      <c r="I99" s="627"/>
      <c r="J99" s="627"/>
      <c r="K99" s="627"/>
      <c r="L99" s="627"/>
      <c r="M99" s="627"/>
      <c r="N99" s="627"/>
      <c r="O99" s="627"/>
      <c r="P99" s="627"/>
      <c r="Q99" s="627"/>
      <c r="R99" s="828"/>
      <c r="S99" s="627"/>
      <c r="T99" s="627"/>
      <c r="U99" s="829" t="s">
        <v>496</v>
      </c>
      <c r="V99" s="830" t="s">
        <v>124</v>
      </c>
      <c r="W99" s="827" t="s">
        <v>492</v>
      </c>
      <c r="X99" s="821">
        <v>0</v>
      </c>
      <c r="Y99" s="821">
        <v>0.77168019658975573</v>
      </c>
      <c r="Z99" s="821">
        <v>2.7008806880641449</v>
      </c>
      <c r="AA99" s="821">
        <v>40.513210320962173</v>
      </c>
      <c r="AB99" s="821">
        <v>141.21747597592528</v>
      </c>
      <c r="AC99" s="821">
        <v>248.09518320360644</v>
      </c>
      <c r="AD99" s="821">
        <v>331.05080433700516</v>
      </c>
      <c r="AE99" s="821">
        <v>378.1232963289803</v>
      </c>
      <c r="AF99" s="821">
        <v>427.51082891072463</v>
      </c>
      <c r="AG99" s="821">
        <v>478.05588178735366</v>
      </c>
      <c r="AH99" s="821">
        <v>530.91597525375187</v>
      </c>
      <c r="AI99" s="821">
        <v>585.70526921162457</v>
      </c>
      <c r="AJ99" s="821">
        <v>641.6520834643818</v>
      </c>
      <c r="AK99" s="821">
        <v>699.14225811031872</v>
      </c>
      <c r="AL99" s="821">
        <v>757.78995305114006</v>
      </c>
      <c r="AM99" s="821">
        <v>817.98100838514097</v>
      </c>
      <c r="AN99" s="821">
        <v>863.12429988564179</v>
      </c>
      <c r="AO99" s="821">
        <v>910.19679187761676</v>
      </c>
      <c r="AP99" s="821">
        <v>959.19848436106622</v>
      </c>
      <c r="AQ99" s="821">
        <v>1010.5152174342851</v>
      </c>
      <c r="AR99" s="821">
        <v>1063.3753109006832</v>
      </c>
      <c r="AS99" s="821">
        <v>1116.2354043670816</v>
      </c>
      <c r="AT99" s="821">
        <v>1150.5751731153257</v>
      </c>
      <c r="AU99" s="821">
        <v>1150.5751731153257</v>
      </c>
      <c r="AV99" s="821">
        <v>1150.5751731153257</v>
      </c>
      <c r="AW99" s="821">
        <v>1150.5751731153257</v>
      </c>
      <c r="AX99" s="821">
        <v>1150.5751731153257</v>
      </c>
      <c r="AY99" s="821">
        <v>1150.5751731153257</v>
      </c>
      <c r="AZ99" s="821">
        <v>1150.5751731153257</v>
      </c>
      <c r="BA99" s="821">
        <v>1150.5751731153257</v>
      </c>
      <c r="BB99" s="821">
        <v>1150.5751731153257</v>
      </c>
      <c r="BC99" s="821">
        <v>1150.5751731153257</v>
      </c>
      <c r="BD99" s="821">
        <v>1150.5751731153257</v>
      </c>
      <c r="BE99" s="821">
        <v>1150.5751731153257</v>
      </c>
      <c r="BF99" s="821">
        <v>1150.5751731153257</v>
      </c>
      <c r="BG99" s="821">
        <v>1150.5751731153257</v>
      </c>
      <c r="BH99" s="821">
        <v>1150.5751731153257</v>
      </c>
      <c r="BI99" s="821">
        <v>1150.5751731153257</v>
      </c>
      <c r="BJ99" s="821">
        <v>1150.5751731153257</v>
      </c>
      <c r="BK99" s="821">
        <v>1150.5751731153257</v>
      </c>
      <c r="BL99" s="821">
        <v>1150.5751731153257</v>
      </c>
      <c r="BM99" s="821">
        <v>1150.5751731153257</v>
      </c>
      <c r="BN99" s="821">
        <v>1150.5751731153257</v>
      </c>
      <c r="BO99" s="821">
        <v>1150.5751731153257</v>
      </c>
      <c r="BP99" s="821">
        <v>1150.5751731153257</v>
      </c>
      <c r="BQ99" s="821">
        <v>1150.5751731153257</v>
      </c>
      <c r="BR99" s="821">
        <v>1150.5751731153257</v>
      </c>
      <c r="BS99" s="821">
        <v>1150.5751731153257</v>
      </c>
      <c r="BT99" s="821">
        <v>1150.5751731153257</v>
      </c>
      <c r="BU99" s="821">
        <v>1150.5751731153257</v>
      </c>
      <c r="BV99" s="821">
        <v>1150.5751731153257</v>
      </c>
      <c r="BW99" s="821">
        <v>1150.5751731153257</v>
      </c>
      <c r="BX99" s="821">
        <v>1150.5751731153257</v>
      </c>
      <c r="BY99" s="821">
        <v>1150.5751731153257</v>
      </c>
      <c r="BZ99" s="821">
        <v>1150.5751731153257</v>
      </c>
      <c r="CA99" s="821">
        <v>1150.5751731153257</v>
      </c>
      <c r="CB99" s="821">
        <v>1150.5751731153257</v>
      </c>
      <c r="CC99" s="821">
        <v>1150.5751731153257</v>
      </c>
      <c r="CD99" s="821">
        <v>1150.5751731153257</v>
      </c>
      <c r="CE99" s="822">
        <v>1150.5751731153257</v>
      </c>
      <c r="CF99" s="822">
        <v>1150.5751731153257</v>
      </c>
      <c r="CG99" s="822">
        <v>1150.5751731153257</v>
      </c>
      <c r="CH99" s="822">
        <v>1150.5751731153257</v>
      </c>
      <c r="CI99" s="822">
        <v>1150.5751731153257</v>
      </c>
      <c r="CJ99" s="822">
        <v>1150.5751731153257</v>
      </c>
      <c r="CK99" s="822">
        <v>1150.5751731153257</v>
      </c>
      <c r="CL99" s="822">
        <v>1150.5751731153257</v>
      </c>
      <c r="CM99" s="822">
        <v>1150.5751731153257</v>
      </c>
      <c r="CN99" s="822">
        <v>1150.5751731153257</v>
      </c>
      <c r="CO99" s="822">
        <v>1150.5751731153257</v>
      </c>
      <c r="CP99" s="822">
        <v>1150.5751731153257</v>
      </c>
      <c r="CQ99" s="822">
        <v>1150.5751731153257</v>
      </c>
      <c r="CR99" s="822">
        <v>1150.5751731153257</v>
      </c>
      <c r="CS99" s="822">
        <v>1150.5751731153257</v>
      </c>
      <c r="CT99" s="822">
        <v>1150.5751731153257</v>
      </c>
      <c r="CU99" s="822">
        <v>1150.5751731153257</v>
      </c>
      <c r="CV99" s="822">
        <v>1150.5751731153257</v>
      </c>
      <c r="CW99" s="822">
        <v>1150.5751731153257</v>
      </c>
      <c r="CX99" s="822">
        <v>1150.5751731153257</v>
      </c>
      <c r="CY99" s="823">
        <v>1150.5751731153257</v>
      </c>
      <c r="CZ99" s="841"/>
      <c r="DA99" s="842"/>
      <c r="DB99" s="842"/>
      <c r="DC99" s="842"/>
      <c r="DD99" s="842"/>
      <c r="DE99" s="842"/>
      <c r="DF99" s="842"/>
      <c r="DG99" s="842"/>
      <c r="DH99" s="842"/>
      <c r="DI99" s="842"/>
      <c r="DJ99" s="842"/>
      <c r="DK99" s="842"/>
      <c r="DL99" s="842"/>
      <c r="DM99" s="842"/>
      <c r="DN99" s="842"/>
      <c r="DO99" s="842"/>
      <c r="DP99" s="842"/>
      <c r="DQ99" s="842"/>
      <c r="DR99" s="842"/>
      <c r="DS99" s="842"/>
      <c r="DT99" s="842"/>
      <c r="DU99" s="842"/>
      <c r="DV99" s="842"/>
      <c r="DW99" s="843"/>
      <c r="DX99" s="844"/>
    </row>
    <row r="100" spans="2:128" s="519" customFormat="1" x14ac:dyDescent="0.2">
      <c r="B100" s="625"/>
      <c r="C100" s="626"/>
      <c r="D100" s="627"/>
      <c r="E100" s="627"/>
      <c r="F100" s="627"/>
      <c r="G100" s="627"/>
      <c r="H100" s="627"/>
      <c r="I100" s="627"/>
      <c r="J100" s="627"/>
      <c r="K100" s="627"/>
      <c r="L100" s="627"/>
      <c r="M100" s="627"/>
      <c r="N100" s="627"/>
      <c r="O100" s="627"/>
      <c r="P100" s="627"/>
      <c r="Q100" s="627"/>
      <c r="R100" s="828"/>
      <c r="S100" s="627"/>
      <c r="T100" s="627"/>
      <c r="U100" s="824" t="s">
        <v>497</v>
      </c>
      <c r="V100" s="818" t="s">
        <v>124</v>
      </c>
      <c r="W100" s="827" t="s">
        <v>492</v>
      </c>
      <c r="X100" s="821"/>
      <c r="Y100" s="821"/>
      <c r="Z100" s="821"/>
      <c r="AA100" s="821"/>
      <c r="AB100" s="821"/>
      <c r="AC100" s="821"/>
      <c r="AD100" s="821"/>
      <c r="AE100" s="821"/>
      <c r="AF100" s="821"/>
      <c r="AG100" s="821"/>
      <c r="AH100" s="821"/>
      <c r="AI100" s="821"/>
      <c r="AJ100" s="821"/>
      <c r="AK100" s="821"/>
      <c r="AL100" s="821"/>
      <c r="AM100" s="821"/>
      <c r="AN100" s="821"/>
      <c r="AO100" s="821"/>
      <c r="AP100" s="821"/>
      <c r="AQ100" s="821"/>
      <c r="AR100" s="821"/>
      <c r="AS100" s="821"/>
      <c r="AT100" s="821"/>
      <c r="AU100" s="821"/>
      <c r="AV100" s="821"/>
      <c r="AW100" s="821"/>
      <c r="AX100" s="821"/>
      <c r="AY100" s="821"/>
      <c r="AZ100" s="821"/>
      <c r="BA100" s="821"/>
      <c r="BB100" s="821"/>
      <c r="BC100" s="821"/>
      <c r="BD100" s="821"/>
      <c r="BE100" s="821"/>
      <c r="BF100" s="821"/>
      <c r="BG100" s="821"/>
      <c r="BH100" s="821"/>
      <c r="BI100" s="821"/>
      <c r="BJ100" s="821"/>
      <c r="BK100" s="821"/>
      <c r="BL100" s="821"/>
      <c r="BM100" s="821"/>
      <c r="BN100" s="821"/>
      <c r="BO100" s="821"/>
      <c r="BP100" s="821"/>
      <c r="BQ100" s="821"/>
      <c r="BR100" s="821"/>
      <c r="BS100" s="821"/>
      <c r="BT100" s="821"/>
      <c r="BU100" s="821"/>
      <c r="BV100" s="821"/>
      <c r="BW100" s="821"/>
      <c r="BX100" s="821"/>
      <c r="BY100" s="821"/>
      <c r="BZ100" s="821"/>
      <c r="CA100" s="821"/>
      <c r="CB100" s="821"/>
      <c r="CC100" s="821"/>
      <c r="CD100" s="821"/>
      <c r="CE100" s="822"/>
      <c r="CF100" s="822"/>
      <c r="CG100" s="822"/>
      <c r="CH100" s="822"/>
      <c r="CI100" s="822"/>
      <c r="CJ100" s="822"/>
      <c r="CK100" s="822"/>
      <c r="CL100" s="822"/>
      <c r="CM100" s="822"/>
      <c r="CN100" s="822"/>
      <c r="CO100" s="822"/>
      <c r="CP100" s="822"/>
      <c r="CQ100" s="822"/>
      <c r="CR100" s="822"/>
      <c r="CS100" s="822"/>
      <c r="CT100" s="822"/>
      <c r="CU100" s="822"/>
      <c r="CV100" s="822"/>
      <c r="CW100" s="822"/>
      <c r="CX100" s="822"/>
      <c r="CY100" s="823"/>
      <c r="CZ100" s="841"/>
      <c r="DA100" s="842"/>
      <c r="DB100" s="842"/>
      <c r="DC100" s="842"/>
      <c r="DD100" s="842"/>
      <c r="DE100" s="842"/>
      <c r="DF100" s="842"/>
      <c r="DG100" s="842"/>
      <c r="DH100" s="842"/>
      <c r="DI100" s="842"/>
      <c r="DJ100" s="842"/>
      <c r="DK100" s="842"/>
      <c r="DL100" s="842"/>
      <c r="DM100" s="842"/>
      <c r="DN100" s="842"/>
      <c r="DO100" s="842"/>
      <c r="DP100" s="842"/>
      <c r="DQ100" s="842"/>
      <c r="DR100" s="842"/>
      <c r="DS100" s="842"/>
      <c r="DT100" s="842"/>
      <c r="DU100" s="842"/>
      <c r="DV100" s="842"/>
      <c r="DW100" s="843"/>
      <c r="DX100" s="844"/>
    </row>
    <row r="101" spans="2:128" s="519" customFormat="1" x14ac:dyDescent="0.2">
      <c r="B101" s="633"/>
      <c r="C101" s="626"/>
      <c r="D101" s="627"/>
      <c r="E101" s="627"/>
      <c r="F101" s="627"/>
      <c r="G101" s="627"/>
      <c r="H101" s="627"/>
      <c r="I101" s="627"/>
      <c r="J101" s="627"/>
      <c r="K101" s="627"/>
      <c r="L101" s="627"/>
      <c r="M101" s="627"/>
      <c r="N101" s="627"/>
      <c r="O101" s="627"/>
      <c r="P101" s="627"/>
      <c r="Q101" s="627"/>
      <c r="R101" s="828"/>
      <c r="S101" s="627"/>
      <c r="T101" s="627"/>
      <c r="U101" s="824" t="s">
        <v>498</v>
      </c>
      <c r="V101" s="818" t="s">
        <v>124</v>
      </c>
      <c r="W101" s="827" t="s">
        <v>492</v>
      </c>
      <c r="X101" s="821">
        <v>0.93707000000000007</v>
      </c>
      <c r="Y101" s="821">
        <v>3.7154199999999999</v>
      </c>
      <c r="Z101" s="821">
        <v>58.68779</v>
      </c>
      <c r="AA101" s="821">
        <v>214.25673</v>
      </c>
      <c r="AB101" s="821">
        <v>399.05819000000002</v>
      </c>
      <c r="AC101" s="821">
        <v>560.86060999999995</v>
      </c>
      <c r="AD101" s="821">
        <v>662.81591000000003</v>
      </c>
      <c r="AE101" s="821">
        <v>777.79441000000008</v>
      </c>
      <c r="AF101" s="821">
        <v>909.41982999999993</v>
      </c>
      <c r="AG101" s="821">
        <v>1063.45976</v>
      </c>
      <c r="AH101" s="821">
        <v>1251.6680700000002</v>
      </c>
      <c r="AI101" s="821">
        <v>1494.2281200000002</v>
      </c>
      <c r="AJ101" s="821">
        <v>1882.7414899999999</v>
      </c>
      <c r="AK101" s="821">
        <v>2246.32312</v>
      </c>
      <c r="AL101" s="821">
        <v>2560.7564199999997</v>
      </c>
      <c r="AM101" s="821">
        <v>2824.9563199999998</v>
      </c>
      <c r="AN101" s="821">
        <v>3135.00747</v>
      </c>
      <c r="AO101" s="821">
        <v>3506.6678099999999</v>
      </c>
      <c r="AP101" s="821">
        <v>3966.7807400000002</v>
      </c>
      <c r="AQ101" s="821">
        <v>4569.1691900000005</v>
      </c>
      <c r="AR101" s="821">
        <v>5421.6326100000006</v>
      </c>
      <c r="AS101" s="821">
        <v>6537.3863799999999</v>
      </c>
      <c r="AT101" s="821">
        <v>6537.3863799999999</v>
      </c>
      <c r="AU101" s="821">
        <v>6537.3863799999999</v>
      </c>
      <c r="AV101" s="821">
        <v>6537.3863799999999</v>
      </c>
      <c r="AW101" s="821">
        <v>6537.3863799999999</v>
      </c>
      <c r="AX101" s="821">
        <v>6537.3863799999999</v>
      </c>
      <c r="AY101" s="821">
        <v>6537.3863799999999</v>
      </c>
      <c r="AZ101" s="821">
        <v>6537.3863799999999</v>
      </c>
      <c r="BA101" s="821">
        <v>6537.3863799999999</v>
      </c>
      <c r="BB101" s="821">
        <v>6537.3863799999999</v>
      </c>
      <c r="BC101" s="821">
        <v>6537.3863799999999</v>
      </c>
      <c r="BD101" s="821">
        <v>6537.3863799999999</v>
      </c>
      <c r="BE101" s="821">
        <v>6537.3863799999999</v>
      </c>
      <c r="BF101" s="821">
        <v>6537.3863799999999</v>
      </c>
      <c r="BG101" s="821">
        <v>6537.3863799999999</v>
      </c>
      <c r="BH101" s="821">
        <v>6537.3863799999999</v>
      </c>
      <c r="BI101" s="821">
        <v>6537.3863799999999</v>
      </c>
      <c r="BJ101" s="821">
        <v>6537.3863799999999</v>
      </c>
      <c r="BK101" s="821">
        <v>6537.3863799999999</v>
      </c>
      <c r="BL101" s="821">
        <v>6537.3863799999999</v>
      </c>
      <c r="BM101" s="821">
        <v>6537.3863799999999</v>
      </c>
      <c r="BN101" s="821">
        <v>6537.3863799999999</v>
      </c>
      <c r="BO101" s="821">
        <v>6537.3863799999999</v>
      </c>
      <c r="BP101" s="821">
        <v>6537.3863799999999</v>
      </c>
      <c r="BQ101" s="821">
        <v>6537.3863799999999</v>
      </c>
      <c r="BR101" s="821">
        <v>6537.3863799999999</v>
      </c>
      <c r="BS101" s="821">
        <v>6537.3863799999999</v>
      </c>
      <c r="BT101" s="821">
        <v>6537.3863799999999</v>
      </c>
      <c r="BU101" s="821">
        <v>6537.3863799999999</v>
      </c>
      <c r="BV101" s="821">
        <v>6537.3863799999999</v>
      </c>
      <c r="BW101" s="821">
        <v>6537.3863799999999</v>
      </c>
      <c r="BX101" s="821">
        <v>6537.3863799999999</v>
      </c>
      <c r="BY101" s="821">
        <v>6537.3863799999999</v>
      </c>
      <c r="BZ101" s="821">
        <v>6537.3863799999999</v>
      </c>
      <c r="CA101" s="821">
        <v>6537.3863799999999</v>
      </c>
      <c r="CB101" s="821">
        <v>6537.3863799999999</v>
      </c>
      <c r="CC101" s="821">
        <v>6537.3863799999999</v>
      </c>
      <c r="CD101" s="821">
        <v>6537.3863799999999</v>
      </c>
      <c r="CE101" s="822">
        <v>6537.3863799999999</v>
      </c>
      <c r="CF101" s="822">
        <v>6537.3863799999999</v>
      </c>
      <c r="CG101" s="822">
        <v>6537.3863799999999</v>
      </c>
      <c r="CH101" s="822">
        <v>6537.3863799999999</v>
      </c>
      <c r="CI101" s="822">
        <v>6537.3863799999999</v>
      </c>
      <c r="CJ101" s="822">
        <v>6537.3863799999999</v>
      </c>
      <c r="CK101" s="822">
        <v>6537.3863799999999</v>
      </c>
      <c r="CL101" s="822">
        <v>6537.3863799999999</v>
      </c>
      <c r="CM101" s="822">
        <v>6537.3863799999999</v>
      </c>
      <c r="CN101" s="822">
        <v>6537.3863799999999</v>
      </c>
      <c r="CO101" s="822">
        <v>6537.3863799999999</v>
      </c>
      <c r="CP101" s="822">
        <v>6537.3863799999999</v>
      </c>
      <c r="CQ101" s="822">
        <v>6537.3863799999999</v>
      </c>
      <c r="CR101" s="822">
        <v>6537.3863799999999</v>
      </c>
      <c r="CS101" s="822">
        <v>6537.3863799999999</v>
      </c>
      <c r="CT101" s="822">
        <v>6537.3863799999999</v>
      </c>
      <c r="CU101" s="822">
        <v>6537.3863799999999</v>
      </c>
      <c r="CV101" s="822">
        <v>6537.3863799999999</v>
      </c>
      <c r="CW101" s="822">
        <v>6537.3863799999999</v>
      </c>
      <c r="CX101" s="822">
        <v>6537.3863799999999</v>
      </c>
      <c r="CY101" s="823">
        <v>6537.3863799999999</v>
      </c>
      <c r="CZ101" s="841"/>
      <c r="DA101" s="842"/>
      <c r="DB101" s="842"/>
      <c r="DC101" s="842"/>
      <c r="DD101" s="842"/>
      <c r="DE101" s="842"/>
      <c r="DF101" s="842"/>
      <c r="DG101" s="842"/>
      <c r="DH101" s="842"/>
      <c r="DI101" s="842"/>
      <c r="DJ101" s="842"/>
      <c r="DK101" s="842"/>
      <c r="DL101" s="842"/>
      <c r="DM101" s="842"/>
      <c r="DN101" s="842"/>
      <c r="DO101" s="842"/>
      <c r="DP101" s="842"/>
      <c r="DQ101" s="842"/>
      <c r="DR101" s="842"/>
      <c r="DS101" s="842"/>
      <c r="DT101" s="842"/>
      <c r="DU101" s="842"/>
      <c r="DV101" s="842"/>
      <c r="DW101" s="843"/>
      <c r="DX101" s="844"/>
    </row>
    <row r="102" spans="2:128" s="519" customFormat="1" x14ac:dyDescent="0.2">
      <c r="B102" s="633"/>
      <c r="C102" s="626"/>
      <c r="D102" s="627"/>
      <c r="E102" s="627"/>
      <c r="F102" s="627"/>
      <c r="G102" s="627"/>
      <c r="H102" s="627"/>
      <c r="I102" s="627"/>
      <c r="J102" s="627"/>
      <c r="K102" s="627"/>
      <c r="L102" s="627"/>
      <c r="M102" s="627"/>
      <c r="N102" s="627"/>
      <c r="O102" s="627"/>
      <c r="P102" s="627"/>
      <c r="Q102" s="627"/>
      <c r="R102" s="828"/>
      <c r="S102" s="627"/>
      <c r="T102" s="627"/>
      <c r="U102" s="824" t="s">
        <v>499</v>
      </c>
      <c r="V102" s="818" t="s">
        <v>124</v>
      </c>
      <c r="W102" s="827" t="s">
        <v>492</v>
      </c>
      <c r="X102" s="821"/>
      <c r="Y102" s="821"/>
      <c r="Z102" s="821"/>
      <c r="AA102" s="821"/>
      <c r="AB102" s="821"/>
      <c r="AC102" s="821"/>
      <c r="AD102" s="821"/>
      <c r="AE102" s="821"/>
      <c r="AF102" s="821"/>
      <c r="AG102" s="821"/>
      <c r="AH102" s="821"/>
      <c r="AI102" s="821"/>
      <c r="AJ102" s="821"/>
      <c r="AK102" s="821"/>
      <c r="AL102" s="821"/>
      <c r="AM102" s="821"/>
      <c r="AN102" s="821"/>
      <c r="AO102" s="821"/>
      <c r="AP102" s="821"/>
      <c r="AQ102" s="821"/>
      <c r="AR102" s="821"/>
      <c r="AS102" s="821"/>
      <c r="AT102" s="821"/>
      <c r="AU102" s="821"/>
      <c r="AV102" s="821"/>
      <c r="AW102" s="821"/>
      <c r="AX102" s="821"/>
      <c r="AY102" s="821"/>
      <c r="AZ102" s="821"/>
      <c r="BA102" s="821"/>
      <c r="BB102" s="821"/>
      <c r="BC102" s="821"/>
      <c r="BD102" s="821"/>
      <c r="BE102" s="821"/>
      <c r="BF102" s="821"/>
      <c r="BG102" s="821"/>
      <c r="BH102" s="821"/>
      <c r="BI102" s="821"/>
      <c r="BJ102" s="821"/>
      <c r="BK102" s="821"/>
      <c r="BL102" s="821"/>
      <c r="BM102" s="821"/>
      <c r="BN102" s="821"/>
      <c r="BO102" s="821"/>
      <c r="BP102" s="821"/>
      <c r="BQ102" s="821"/>
      <c r="BR102" s="821"/>
      <c r="BS102" s="821"/>
      <c r="BT102" s="821"/>
      <c r="BU102" s="821"/>
      <c r="BV102" s="821"/>
      <c r="BW102" s="821"/>
      <c r="BX102" s="821"/>
      <c r="BY102" s="821"/>
      <c r="BZ102" s="821"/>
      <c r="CA102" s="821"/>
      <c r="CB102" s="821"/>
      <c r="CC102" s="821"/>
      <c r="CD102" s="821"/>
      <c r="CE102" s="822"/>
      <c r="CF102" s="822"/>
      <c r="CG102" s="822"/>
      <c r="CH102" s="822"/>
      <c r="CI102" s="822"/>
      <c r="CJ102" s="822"/>
      <c r="CK102" s="822"/>
      <c r="CL102" s="822"/>
      <c r="CM102" s="822"/>
      <c r="CN102" s="822"/>
      <c r="CO102" s="822"/>
      <c r="CP102" s="822"/>
      <c r="CQ102" s="822"/>
      <c r="CR102" s="822"/>
      <c r="CS102" s="822"/>
      <c r="CT102" s="822"/>
      <c r="CU102" s="822"/>
      <c r="CV102" s="822"/>
      <c r="CW102" s="822"/>
      <c r="CX102" s="822"/>
      <c r="CY102" s="823"/>
      <c r="CZ102" s="841"/>
      <c r="DA102" s="842"/>
      <c r="DB102" s="842"/>
      <c r="DC102" s="842"/>
      <c r="DD102" s="842"/>
      <c r="DE102" s="842"/>
      <c r="DF102" s="842"/>
      <c r="DG102" s="842"/>
      <c r="DH102" s="842"/>
      <c r="DI102" s="842"/>
      <c r="DJ102" s="842"/>
      <c r="DK102" s="842"/>
      <c r="DL102" s="842"/>
      <c r="DM102" s="842"/>
      <c r="DN102" s="842"/>
      <c r="DO102" s="842"/>
      <c r="DP102" s="842"/>
      <c r="DQ102" s="842"/>
      <c r="DR102" s="842"/>
      <c r="DS102" s="842"/>
      <c r="DT102" s="842"/>
      <c r="DU102" s="842"/>
      <c r="DV102" s="842"/>
      <c r="DW102" s="843"/>
      <c r="DX102" s="844"/>
    </row>
    <row r="103" spans="2:128" s="519" customFormat="1" x14ac:dyDescent="0.2">
      <c r="B103" s="633"/>
      <c r="C103" s="626"/>
      <c r="D103" s="627"/>
      <c r="E103" s="627"/>
      <c r="F103" s="627"/>
      <c r="G103" s="627"/>
      <c r="H103" s="627"/>
      <c r="I103" s="627"/>
      <c r="J103" s="627"/>
      <c r="K103" s="627"/>
      <c r="L103" s="627"/>
      <c r="M103" s="627"/>
      <c r="N103" s="627"/>
      <c r="O103" s="627"/>
      <c r="P103" s="627"/>
      <c r="Q103" s="627"/>
      <c r="R103" s="828"/>
      <c r="S103" s="627"/>
      <c r="T103" s="627"/>
      <c r="U103" s="824" t="s">
        <v>500</v>
      </c>
      <c r="V103" s="818" t="s">
        <v>124</v>
      </c>
      <c r="W103" s="827" t="s">
        <v>492</v>
      </c>
      <c r="X103" s="821">
        <v>0.88117000000000001</v>
      </c>
      <c r="Y103" s="821">
        <v>0.85485024154589384</v>
      </c>
      <c r="Z103" s="821">
        <v>0.90723237415108882</v>
      </c>
      <c r="AA103" s="821">
        <v>1.0273127417558776</v>
      </c>
      <c r="AB103" s="821">
        <v>1.0445890839200016</v>
      </c>
      <c r="AC103" s="821">
        <v>1.0006345904213445</v>
      </c>
      <c r="AD103" s="821">
        <v>0.9235428764632625</v>
      </c>
      <c r="AE103" s="821">
        <v>0.92058405279131639</v>
      </c>
      <c r="AF103" s="821">
        <v>0.92165983520185246</v>
      </c>
      <c r="AG103" s="821">
        <v>0.92829441408513425</v>
      </c>
      <c r="AH103" s="821">
        <v>0.94442873281229556</v>
      </c>
      <c r="AI103" s="821">
        <v>0.97428048212275764</v>
      </c>
      <c r="AJ103" s="821">
        <v>1.0506405465308382</v>
      </c>
      <c r="AK103" s="821">
        <v>1.1130811434731391</v>
      </c>
      <c r="AL103" s="821">
        <v>1.1106357469235972</v>
      </c>
      <c r="AM103" s="821">
        <v>1.0673956176619936</v>
      </c>
      <c r="AN103" s="821">
        <v>1.0660408778047847</v>
      </c>
      <c r="AO103" s="821">
        <v>1.0703940323316175</v>
      </c>
      <c r="AP103" s="821">
        <v>1.0827250058066187</v>
      </c>
      <c r="AQ103" s="821">
        <v>1.1082333108242637</v>
      </c>
      <c r="AR103" s="821">
        <v>1.1538560910432054</v>
      </c>
      <c r="AS103" s="821">
        <v>1.1935478462894489</v>
      </c>
      <c r="AT103" s="821">
        <v>1.0878242590404064</v>
      </c>
      <c r="AU103" s="821">
        <v>1.0520668898282344</v>
      </c>
      <c r="AV103" s="821">
        <v>1.017488290891593</v>
      </c>
      <c r="AW103" s="821">
        <v>0.98308047429139434</v>
      </c>
      <c r="AX103" s="821">
        <v>0.94983620704482541</v>
      </c>
      <c r="AY103" s="821">
        <v>0.91771614207229513</v>
      </c>
      <c r="AZ103" s="821">
        <v>0.88668226287178276</v>
      </c>
      <c r="BA103" s="821">
        <v>0.85669783852346182</v>
      </c>
      <c r="BB103" s="821">
        <v>0.95715235891292594</v>
      </c>
      <c r="BC103" s="821">
        <v>0.92927413486691834</v>
      </c>
      <c r="BD103" s="821">
        <v>0.90220789792904699</v>
      </c>
      <c r="BE103" s="821">
        <v>0.87592999798936599</v>
      </c>
      <c r="BF103" s="821">
        <v>0.85041747377608368</v>
      </c>
      <c r="BG103" s="821">
        <v>0.82564803279231413</v>
      </c>
      <c r="BH103" s="821">
        <v>0.80160003183719819</v>
      </c>
      <c r="BI103" s="821">
        <v>0.77825245809436727</v>
      </c>
      <c r="BJ103" s="821">
        <v>0.75558491077123036</v>
      </c>
      <c r="BK103" s="821">
        <v>0.73357758327303901</v>
      </c>
      <c r="BL103" s="821">
        <v>0.71221124589615459</v>
      </c>
      <c r="BM103" s="821">
        <v>0.6914672290253927</v>
      </c>
      <c r="BN103" s="821">
        <v>0.67132740682076963</v>
      </c>
      <c r="BO103" s="821">
        <v>0.65177418137938803</v>
      </c>
      <c r="BP103" s="821">
        <v>0.63279046735862921</v>
      </c>
      <c r="BQ103" s="821">
        <v>0.61435967704721284</v>
      </c>
      <c r="BR103" s="821">
        <v>0.5964657058710805</v>
      </c>
      <c r="BS103" s="821">
        <v>0.57909291832143717</v>
      </c>
      <c r="BT103" s="821">
        <v>0.56222613429265755</v>
      </c>
      <c r="BU103" s="821">
        <v>0.54585061581811423</v>
      </c>
      <c r="BV103" s="821">
        <v>0.52995205419234392</v>
      </c>
      <c r="BW103" s="821">
        <v>0.51451655746829494</v>
      </c>
      <c r="BX103" s="821">
        <v>0.49953063831873301</v>
      </c>
      <c r="BY103" s="821">
        <v>0.48498120225119723</v>
      </c>
      <c r="BZ103" s="821">
        <v>0.47085553616621079</v>
      </c>
      <c r="CA103" s="821">
        <v>0.45714129724874836</v>
      </c>
      <c r="CB103" s="821">
        <v>0.44382650218325093</v>
      </c>
      <c r="CC103" s="821">
        <v>0.43089951668276788</v>
      </c>
      <c r="CD103" s="821">
        <v>0.41834904532307554</v>
      </c>
      <c r="CE103" s="822">
        <v>0.4061641216728889</v>
      </c>
      <c r="CF103" s="822">
        <v>0.39433409871154257</v>
      </c>
      <c r="CG103" s="822">
        <v>0.38284863952576964</v>
      </c>
      <c r="CH103" s="822">
        <v>0.37169770827744625</v>
      </c>
      <c r="CI103" s="822">
        <v>0.36087156143441379</v>
      </c>
      <c r="CJ103" s="822">
        <v>0.35036073925671241</v>
      </c>
      <c r="CK103" s="822">
        <v>0.34015605753078876</v>
      </c>
      <c r="CL103" s="822">
        <v>0.33024859954445512</v>
      </c>
      <c r="CM103" s="822">
        <v>0.32062970829558746</v>
      </c>
      <c r="CN103" s="822">
        <v>0.31129097892775487</v>
      </c>
      <c r="CO103" s="822">
        <v>0.30222425138616976</v>
      </c>
      <c r="CP103" s="822">
        <v>0.29342160328754346</v>
      </c>
      <c r="CQ103" s="822">
        <v>0.28487534299761502</v>
      </c>
      <c r="CR103" s="822">
        <v>0.27657800291030588</v>
      </c>
      <c r="CS103" s="822">
        <v>0.26852233292262706</v>
      </c>
      <c r="CT103" s="822">
        <v>0.26070129409963794</v>
      </c>
      <c r="CU103" s="822">
        <v>0.36459265127697799</v>
      </c>
      <c r="CV103" s="822">
        <v>0.35570014758729562</v>
      </c>
      <c r="CW103" s="822">
        <v>0.34702453423150798</v>
      </c>
      <c r="CX103" s="822">
        <v>0.33856052120147118</v>
      </c>
      <c r="CY103" s="823">
        <v>0.33030294751363037</v>
      </c>
      <c r="CZ103" s="841"/>
      <c r="DA103" s="842"/>
      <c r="DB103" s="842"/>
      <c r="DC103" s="842"/>
      <c r="DD103" s="842"/>
      <c r="DE103" s="842"/>
      <c r="DF103" s="842"/>
      <c r="DG103" s="842"/>
      <c r="DH103" s="842"/>
      <c r="DI103" s="842"/>
      <c r="DJ103" s="842"/>
      <c r="DK103" s="842"/>
      <c r="DL103" s="842"/>
      <c r="DM103" s="842"/>
      <c r="DN103" s="842"/>
      <c r="DO103" s="842"/>
      <c r="DP103" s="842"/>
      <c r="DQ103" s="842"/>
      <c r="DR103" s="842"/>
      <c r="DS103" s="842"/>
      <c r="DT103" s="842"/>
      <c r="DU103" s="842"/>
      <c r="DV103" s="842"/>
      <c r="DW103" s="843"/>
      <c r="DX103" s="844"/>
    </row>
    <row r="104" spans="2:128" s="519" customFormat="1" x14ac:dyDescent="0.2">
      <c r="B104" s="633"/>
      <c r="C104" s="626"/>
      <c r="D104" s="627"/>
      <c r="E104" s="627"/>
      <c r="F104" s="627"/>
      <c r="G104" s="627"/>
      <c r="H104" s="627"/>
      <c r="I104" s="627"/>
      <c r="J104" s="627"/>
      <c r="K104" s="627"/>
      <c r="L104" s="627"/>
      <c r="M104" s="627"/>
      <c r="N104" s="627"/>
      <c r="O104" s="627"/>
      <c r="P104" s="627"/>
      <c r="Q104" s="627"/>
      <c r="R104" s="828"/>
      <c r="S104" s="627"/>
      <c r="T104" s="627"/>
      <c r="U104" s="831" t="s">
        <v>501</v>
      </c>
      <c r="V104" s="818" t="s">
        <v>124</v>
      </c>
      <c r="W104" s="827" t="s">
        <v>492</v>
      </c>
      <c r="X104" s="832"/>
      <c r="Y104" s="832"/>
      <c r="Z104" s="832"/>
      <c r="AA104" s="832"/>
      <c r="AB104" s="832"/>
      <c r="AC104" s="832"/>
      <c r="AD104" s="832"/>
      <c r="AE104" s="832"/>
      <c r="AF104" s="832"/>
      <c r="AG104" s="832"/>
      <c r="AH104" s="832"/>
      <c r="AI104" s="832"/>
      <c r="AJ104" s="832"/>
      <c r="AK104" s="832"/>
      <c r="AL104" s="832"/>
      <c r="AM104" s="832"/>
      <c r="AN104" s="832"/>
      <c r="AO104" s="832"/>
      <c r="AP104" s="832"/>
      <c r="AQ104" s="832"/>
      <c r="AR104" s="832"/>
      <c r="AS104" s="832"/>
      <c r="AT104" s="832"/>
      <c r="AU104" s="832"/>
      <c r="AV104" s="832"/>
      <c r="AW104" s="832"/>
      <c r="AX104" s="832"/>
      <c r="AY104" s="832"/>
      <c r="AZ104" s="832"/>
      <c r="BA104" s="832"/>
      <c r="BB104" s="832"/>
      <c r="BC104" s="832"/>
      <c r="BD104" s="832"/>
      <c r="BE104" s="832"/>
      <c r="BF104" s="832"/>
      <c r="BG104" s="832"/>
      <c r="BH104" s="832"/>
      <c r="BI104" s="832"/>
      <c r="BJ104" s="832"/>
      <c r="BK104" s="832"/>
      <c r="BL104" s="832"/>
      <c r="BM104" s="832"/>
      <c r="BN104" s="832"/>
      <c r="BO104" s="832"/>
      <c r="BP104" s="832"/>
      <c r="BQ104" s="832"/>
      <c r="BR104" s="832"/>
      <c r="BS104" s="832"/>
      <c r="BT104" s="832"/>
      <c r="BU104" s="832"/>
      <c r="BV104" s="832"/>
      <c r="BW104" s="832"/>
      <c r="BX104" s="832"/>
      <c r="BY104" s="832"/>
      <c r="BZ104" s="832"/>
      <c r="CA104" s="832"/>
      <c r="CB104" s="832"/>
      <c r="CC104" s="832"/>
      <c r="CD104" s="832"/>
      <c r="CE104" s="833"/>
      <c r="CF104" s="833"/>
      <c r="CG104" s="833"/>
      <c r="CH104" s="833"/>
      <c r="CI104" s="833"/>
      <c r="CJ104" s="833"/>
      <c r="CK104" s="833"/>
      <c r="CL104" s="833"/>
      <c r="CM104" s="833"/>
      <c r="CN104" s="833"/>
      <c r="CO104" s="833"/>
      <c r="CP104" s="833"/>
      <c r="CQ104" s="833"/>
      <c r="CR104" s="833"/>
      <c r="CS104" s="833"/>
      <c r="CT104" s="833"/>
      <c r="CU104" s="833"/>
      <c r="CV104" s="833"/>
      <c r="CW104" s="833"/>
      <c r="CX104" s="833"/>
      <c r="CY104" s="834"/>
      <c r="CZ104" s="841"/>
      <c r="DA104" s="842"/>
      <c r="DB104" s="842"/>
      <c r="DC104" s="842"/>
      <c r="DD104" s="842"/>
      <c r="DE104" s="842"/>
      <c r="DF104" s="842"/>
      <c r="DG104" s="842"/>
      <c r="DH104" s="842"/>
      <c r="DI104" s="842"/>
      <c r="DJ104" s="842"/>
      <c r="DK104" s="842"/>
      <c r="DL104" s="842"/>
      <c r="DM104" s="842"/>
      <c r="DN104" s="842"/>
      <c r="DO104" s="842"/>
      <c r="DP104" s="842"/>
      <c r="DQ104" s="842"/>
      <c r="DR104" s="842"/>
      <c r="DS104" s="842"/>
      <c r="DT104" s="842"/>
      <c r="DU104" s="842"/>
      <c r="DV104" s="842"/>
      <c r="DW104" s="843"/>
      <c r="DX104" s="844"/>
    </row>
    <row r="105" spans="2:128" s="519" customFormat="1" ht="15.75" thickBot="1" x14ac:dyDescent="0.25">
      <c r="B105" s="635"/>
      <c r="C105" s="636"/>
      <c r="D105" s="637"/>
      <c r="E105" s="637"/>
      <c r="F105" s="637"/>
      <c r="G105" s="637"/>
      <c r="H105" s="637"/>
      <c r="I105" s="637"/>
      <c r="J105" s="637"/>
      <c r="K105" s="637"/>
      <c r="L105" s="637"/>
      <c r="M105" s="637"/>
      <c r="N105" s="637"/>
      <c r="O105" s="637"/>
      <c r="P105" s="637"/>
      <c r="Q105" s="637"/>
      <c r="R105" s="835"/>
      <c r="S105" s="637"/>
      <c r="T105" s="637"/>
      <c r="U105" s="836" t="s">
        <v>127</v>
      </c>
      <c r="V105" s="837" t="s">
        <v>502</v>
      </c>
      <c r="W105" s="838" t="s">
        <v>492</v>
      </c>
      <c r="X105" s="839">
        <f>SUM(X94:X104)</f>
        <v>1234.2640099999999</v>
      </c>
      <c r="Y105" s="839">
        <f t="shared" ref="Y105:CJ105" si="50">SUM(Y94:Y104)</f>
        <v>1248.0889404381355</v>
      </c>
      <c r="Z105" s="839">
        <f t="shared" si="50"/>
        <v>1530.8718230622153</v>
      </c>
      <c r="AA105" s="839">
        <f t="shared" si="50"/>
        <v>2252.7572630627178</v>
      </c>
      <c r="AB105" s="839">
        <f t="shared" si="50"/>
        <v>2972.0039350598454</v>
      </c>
      <c r="AC105" s="839">
        <f t="shared" si="50"/>
        <v>3533.0703477940278</v>
      </c>
      <c r="AD105" s="839">
        <f t="shared" si="50"/>
        <v>3836.9310472134684</v>
      </c>
      <c r="AE105" s="839">
        <f t="shared" si="50"/>
        <v>4267.1960903817708</v>
      </c>
      <c r="AF105" s="839">
        <f t="shared" si="50"/>
        <v>4756.9798087459276</v>
      </c>
      <c r="AG105" s="839">
        <f t="shared" si="50"/>
        <v>5325.5606362014387</v>
      </c>
      <c r="AH105" s="839">
        <f t="shared" si="50"/>
        <v>6017.0848939865637</v>
      </c>
      <c r="AI105" s="839">
        <f t="shared" si="50"/>
        <v>6900.3043896937479</v>
      </c>
      <c r="AJ105" s="839">
        <f t="shared" si="50"/>
        <v>8312.0644440109118</v>
      </c>
      <c r="AK105" s="839">
        <f t="shared" si="50"/>
        <v>9636.4835392537916</v>
      </c>
      <c r="AL105" s="839">
        <f t="shared" si="50"/>
        <v>10685.239058798064</v>
      </c>
      <c r="AM105" s="839">
        <f t="shared" si="50"/>
        <v>11497.160874002802</v>
      </c>
      <c r="AN105" s="839">
        <f t="shared" si="50"/>
        <v>12524.288830763446</v>
      </c>
      <c r="AO105" s="839">
        <f t="shared" si="50"/>
        <v>13748.895655909948</v>
      </c>
      <c r="AP105" s="839">
        <f t="shared" si="50"/>
        <v>15256.203989366872</v>
      </c>
      <c r="AQ105" s="839">
        <f t="shared" si="50"/>
        <v>17218.764260745109</v>
      </c>
      <c r="AR105" s="839">
        <f t="shared" si="50"/>
        <v>19971.188516991726</v>
      </c>
      <c r="AS105" s="839">
        <f t="shared" si="50"/>
        <v>23481.492942213372</v>
      </c>
      <c r="AT105" s="839">
        <f t="shared" si="50"/>
        <v>23321.146817374371</v>
      </c>
      <c r="AU105" s="839">
        <f t="shared" si="50"/>
        <v>23324.289590005155</v>
      </c>
      <c r="AV105" s="839">
        <f t="shared" si="50"/>
        <v>23327.43321140622</v>
      </c>
      <c r="AW105" s="839">
        <f t="shared" si="50"/>
        <v>23327.398803589622</v>
      </c>
      <c r="AX105" s="839">
        <f t="shared" si="50"/>
        <v>23327.365559322374</v>
      </c>
      <c r="AY105" s="839">
        <f t="shared" si="50"/>
        <v>23327.333439257403</v>
      </c>
      <c r="AZ105" s="839">
        <f t="shared" si="50"/>
        <v>23327.302405378203</v>
      </c>
      <c r="BA105" s="839">
        <f t="shared" si="50"/>
        <v>23327.272420953854</v>
      </c>
      <c r="BB105" s="839">
        <f t="shared" si="50"/>
        <v>23327.372875474241</v>
      </c>
      <c r="BC105" s="839">
        <f t="shared" si="50"/>
        <v>23327.344997250195</v>
      </c>
      <c r="BD105" s="839">
        <f t="shared" si="50"/>
        <v>23327.317931013258</v>
      </c>
      <c r="BE105" s="839">
        <f t="shared" si="50"/>
        <v>23327.29165311332</v>
      </c>
      <c r="BF105" s="839">
        <f t="shared" si="50"/>
        <v>23327.266140589105</v>
      </c>
      <c r="BG105" s="839">
        <f t="shared" si="50"/>
        <v>23327.24137114812</v>
      </c>
      <c r="BH105" s="839">
        <f t="shared" si="50"/>
        <v>23327.217323147168</v>
      </c>
      <c r="BI105" s="839">
        <f t="shared" si="50"/>
        <v>23327.193975573424</v>
      </c>
      <c r="BJ105" s="839">
        <f t="shared" si="50"/>
        <v>23327.1713080261</v>
      </c>
      <c r="BK105" s="839">
        <f t="shared" si="50"/>
        <v>23327.149300698602</v>
      </c>
      <c r="BL105" s="839">
        <f t="shared" si="50"/>
        <v>23327.127934361226</v>
      </c>
      <c r="BM105" s="839">
        <f t="shared" si="50"/>
        <v>23327.107190344355</v>
      </c>
      <c r="BN105" s="839">
        <f t="shared" si="50"/>
        <v>23327.08705052215</v>
      </c>
      <c r="BO105" s="839">
        <f t="shared" si="50"/>
        <v>23327.06749729671</v>
      </c>
      <c r="BP105" s="839">
        <f t="shared" si="50"/>
        <v>23327.048513582689</v>
      </c>
      <c r="BQ105" s="839">
        <f t="shared" si="50"/>
        <v>23327.030082792378</v>
      </c>
      <c r="BR105" s="839">
        <f t="shared" si="50"/>
        <v>23327.012188821202</v>
      </c>
      <c r="BS105" s="839">
        <f t="shared" si="50"/>
        <v>23326.99481603365</v>
      </c>
      <c r="BT105" s="839">
        <f t="shared" si="50"/>
        <v>23326.977949249624</v>
      </c>
      <c r="BU105" s="839">
        <f t="shared" si="50"/>
        <v>23326.961573731147</v>
      </c>
      <c r="BV105" s="839">
        <f t="shared" si="50"/>
        <v>23326.945675169522</v>
      </c>
      <c r="BW105" s="839">
        <f t="shared" si="50"/>
        <v>23326.930239672798</v>
      </c>
      <c r="BX105" s="839">
        <f t="shared" si="50"/>
        <v>23326.915253753647</v>
      </c>
      <c r="BY105" s="839">
        <f t="shared" si="50"/>
        <v>23326.900704317581</v>
      </c>
      <c r="BZ105" s="839">
        <f t="shared" si="50"/>
        <v>23326.886578651494</v>
      </c>
      <c r="CA105" s="839">
        <f t="shared" si="50"/>
        <v>23326.872864412577</v>
      </c>
      <c r="CB105" s="839">
        <f t="shared" si="50"/>
        <v>23326.859549617511</v>
      </c>
      <c r="CC105" s="839">
        <f t="shared" si="50"/>
        <v>23326.846622632012</v>
      </c>
      <c r="CD105" s="839">
        <f t="shared" si="50"/>
        <v>23326.834072160651</v>
      </c>
      <c r="CE105" s="839">
        <f t="shared" si="50"/>
        <v>23326.821887237002</v>
      </c>
      <c r="CF105" s="839">
        <f t="shared" si="50"/>
        <v>23326.810057214039</v>
      </c>
      <c r="CG105" s="839">
        <f t="shared" si="50"/>
        <v>23326.798571754854</v>
      </c>
      <c r="CH105" s="839">
        <f t="shared" si="50"/>
        <v>23326.787420823606</v>
      </c>
      <c r="CI105" s="839">
        <f t="shared" si="50"/>
        <v>23326.776594676765</v>
      </c>
      <c r="CJ105" s="839">
        <f t="shared" si="50"/>
        <v>23326.766083854585</v>
      </c>
      <c r="CK105" s="839">
        <f t="shared" ref="CK105:DW105" si="51">SUM(CK94:CK104)</f>
        <v>23326.755879172859</v>
      </c>
      <c r="CL105" s="839">
        <f t="shared" si="51"/>
        <v>23326.745971714874</v>
      </c>
      <c r="CM105" s="839">
        <f t="shared" si="51"/>
        <v>23326.736352823624</v>
      </c>
      <c r="CN105" s="839">
        <f t="shared" si="51"/>
        <v>23326.727014094256</v>
      </c>
      <c r="CO105" s="839">
        <f t="shared" si="51"/>
        <v>23326.717947366717</v>
      </c>
      <c r="CP105" s="839">
        <f t="shared" si="51"/>
        <v>23326.709144718618</v>
      </c>
      <c r="CQ105" s="839">
        <f t="shared" si="51"/>
        <v>23326.700598458327</v>
      </c>
      <c r="CR105" s="839">
        <f t="shared" si="51"/>
        <v>23326.692301118241</v>
      </c>
      <c r="CS105" s="839">
        <f t="shared" si="51"/>
        <v>23326.68424544825</v>
      </c>
      <c r="CT105" s="839">
        <f t="shared" si="51"/>
        <v>23326.67642440943</v>
      </c>
      <c r="CU105" s="839">
        <f t="shared" si="51"/>
        <v>23326.780315766606</v>
      </c>
      <c r="CV105" s="839">
        <f t="shared" si="51"/>
        <v>23326.771423262915</v>
      </c>
      <c r="CW105" s="839">
        <f t="shared" si="51"/>
        <v>23326.762747649562</v>
      </c>
      <c r="CX105" s="839">
        <f t="shared" si="51"/>
        <v>23326.754283636532</v>
      </c>
      <c r="CY105" s="840">
        <f t="shared" si="51"/>
        <v>23326.746026062843</v>
      </c>
      <c r="CZ105" s="792">
        <f t="shared" si="51"/>
        <v>0</v>
      </c>
      <c r="DA105" s="793">
        <f t="shared" si="51"/>
        <v>0</v>
      </c>
      <c r="DB105" s="793">
        <f t="shared" si="51"/>
        <v>0</v>
      </c>
      <c r="DC105" s="793">
        <f t="shared" si="51"/>
        <v>0</v>
      </c>
      <c r="DD105" s="793">
        <f t="shared" si="51"/>
        <v>0</v>
      </c>
      <c r="DE105" s="793">
        <f t="shared" si="51"/>
        <v>0</v>
      </c>
      <c r="DF105" s="793">
        <f t="shared" si="51"/>
        <v>0</v>
      </c>
      <c r="DG105" s="793">
        <f t="shared" si="51"/>
        <v>0</v>
      </c>
      <c r="DH105" s="793">
        <f t="shared" si="51"/>
        <v>0</v>
      </c>
      <c r="DI105" s="793">
        <f t="shared" si="51"/>
        <v>0</v>
      </c>
      <c r="DJ105" s="793">
        <f t="shared" si="51"/>
        <v>0</v>
      </c>
      <c r="DK105" s="793">
        <f t="shared" si="51"/>
        <v>0</v>
      </c>
      <c r="DL105" s="793">
        <f t="shared" si="51"/>
        <v>0</v>
      </c>
      <c r="DM105" s="793">
        <f t="shared" si="51"/>
        <v>0</v>
      </c>
      <c r="DN105" s="793">
        <f t="shared" si="51"/>
        <v>0</v>
      </c>
      <c r="DO105" s="793">
        <f t="shared" si="51"/>
        <v>0</v>
      </c>
      <c r="DP105" s="793">
        <f t="shared" si="51"/>
        <v>0</v>
      </c>
      <c r="DQ105" s="793">
        <f t="shared" si="51"/>
        <v>0</v>
      </c>
      <c r="DR105" s="793">
        <f t="shared" si="51"/>
        <v>0</v>
      </c>
      <c r="DS105" s="793">
        <f t="shared" si="51"/>
        <v>0</v>
      </c>
      <c r="DT105" s="793">
        <f t="shared" si="51"/>
        <v>0</v>
      </c>
      <c r="DU105" s="793">
        <f t="shared" si="51"/>
        <v>0</v>
      </c>
      <c r="DV105" s="793">
        <f t="shared" si="51"/>
        <v>0</v>
      </c>
      <c r="DW105" s="794">
        <f t="shared" si="51"/>
        <v>0</v>
      </c>
      <c r="DX105" s="844"/>
    </row>
    <row r="106" spans="2:128" x14ac:dyDescent="0.2">
      <c r="B106" s="574" t="s">
        <v>517</v>
      </c>
      <c r="C106" s="575" t="s">
        <v>518</v>
      </c>
      <c r="D106" s="568"/>
      <c r="E106" s="568"/>
      <c r="F106" s="568"/>
      <c r="G106" s="568"/>
      <c r="H106" s="568"/>
      <c r="I106" s="568"/>
      <c r="J106" s="568"/>
      <c r="K106" s="568"/>
      <c r="L106" s="568"/>
      <c r="M106" s="568"/>
      <c r="N106" s="568"/>
      <c r="O106" s="568"/>
      <c r="P106" s="568"/>
      <c r="Q106" s="568"/>
      <c r="R106" s="570"/>
      <c r="S106" s="648"/>
      <c r="T106" s="570"/>
      <c r="U106" s="648"/>
      <c r="V106" s="568"/>
      <c r="W106" s="568"/>
      <c r="X106" s="566">
        <f t="shared" ref="X106:BC106" si="52">SUMIF($C:$C,"59.2x",X:X)</f>
        <v>0</v>
      </c>
      <c r="Y106" s="566">
        <f t="shared" si="52"/>
        <v>0</v>
      </c>
      <c r="Z106" s="566">
        <f t="shared" si="52"/>
        <v>0</v>
      </c>
      <c r="AA106" s="566">
        <f t="shared" si="52"/>
        <v>0</v>
      </c>
      <c r="AB106" s="566">
        <f t="shared" si="52"/>
        <v>0</v>
      </c>
      <c r="AC106" s="566">
        <f t="shared" si="52"/>
        <v>0</v>
      </c>
      <c r="AD106" s="566">
        <f t="shared" si="52"/>
        <v>0</v>
      </c>
      <c r="AE106" s="566">
        <f t="shared" si="52"/>
        <v>0</v>
      </c>
      <c r="AF106" s="566">
        <f t="shared" si="52"/>
        <v>0</v>
      </c>
      <c r="AG106" s="566">
        <f t="shared" si="52"/>
        <v>0</v>
      </c>
      <c r="AH106" s="566">
        <f t="shared" si="52"/>
        <v>0</v>
      </c>
      <c r="AI106" s="566">
        <f t="shared" si="52"/>
        <v>0</v>
      </c>
      <c r="AJ106" s="566">
        <f t="shared" si="52"/>
        <v>0</v>
      </c>
      <c r="AK106" s="566">
        <f t="shared" si="52"/>
        <v>0</v>
      </c>
      <c r="AL106" s="566">
        <f t="shared" si="52"/>
        <v>0</v>
      </c>
      <c r="AM106" s="566">
        <f t="shared" si="52"/>
        <v>0</v>
      </c>
      <c r="AN106" s="566">
        <f t="shared" si="52"/>
        <v>0</v>
      </c>
      <c r="AO106" s="566">
        <f t="shared" si="52"/>
        <v>0</v>
      </c>
      <c r="AP106" s="566">
        <f t="shared" si="52"/>
        <v>0</v>
      </c>
      <c r="AQ106" s="566">
        <f t="shared" si="52"/>
        <v>0</v>
      </c>
      <c r="AR106" s="566">
        <f t="shared" si="52"/>
        <v>0</v>
      </c>
      <c r="AS106" s="566">
        <f t="shared" si="52"/>
        <v>0</v>
      </c>
      <c r="AT106" s="566">
        <f t="shared" si="52"/>
        <v>0</v>
      </c>
      <c r="AU106" s="566">
        <f t="shared" si="52"/>
        <v>0</v>
      </c>
      <c r="AV106" s="566">
        <f t="shared" si="52"/>
        <v>0</v>
      </c>
      <c r="AW106" s="566">
        <f t="shared" si="52"/>
        <v>0</v>
      </c>
      <c r="AX106" s="566">
        <f t="shared" si="52"/>
        <v>0</v>
      </c>
      <c r="AY106" s="566">
        <f t="shared" si="52"/>
        <v>0</v>
      </c>
      <c r="AZ106" s="566">
        <f t="shared" si="52"/>
        <v>0</v>
      </c>
      <c r="BA106" s="566">
        <f t="shared" si="52"/>
        <v>0</v>
      </c>
      <c r="BB106" s="566">
        <f t="shared" si="52"/>
        <v>0</v>
      </c>
      <c r="BC106" s="566">
        <f t="shared" si="52"/>
        <v>0</v>
      </c>
      <c r="BD106" s="566">
        <f t="shared" ref="BD106:CI106" si="53">SUMIF($C:$C,"59.2x",BD:BD)</f>
        <v>0</v>
      </c>
      <c r="BE106" s="566">
        <f t="shared" si="53"/>
        <v>0</v>
      </c>
      <c r="BF106" s="566">
        <f t="shared" si="53"/>
        <v>0</v>
      </c>
      <c r="BG106" s="566">
        <f t="shared" si="53"/>
        <v>0</v>
      </c>
      <c r="BH106" s="566">
        <f t="shared" si="53"/>
        <v>0</v>
      </c>
      <c r="BI106" s="566">
        <f t="shared" si="53"/>
        <v>0</v>
      </c>
      <c r="BJ106" s="566">
        <f t="shared" si="53"/>
        <v>0</v>
      </c>
      <c r="BK106" s="566">
        <f t="shared" si="53"/>
        <v>0</v>
      </c>
      <c r="BL106" s="566">
        <f t="shared" si="53"/>
        <v>0</v>
      </c>
      <c r="BM106" s="566">
        <f t="shared" si="53"/>
        <v>0</v>
      </c>
      <c r="BN106" s="566">
        <f t="shared" si="53"/>
        <v>0</v>
      </c>
      <c r="BO106" s="566">
        <f t="shared" si="53"/>
        <v>0</v>
      </c>
      <c r="BP106" s="566">
        <f t="shared" si="53"/>
        <v>0</v>
      </c>
      <c r="BQ106" s="566">
        <f t="shared" si="53"/>
        <v>0</v>
      </c>
      <c r="BR106" s="566">
        <f t="shared" si="53"/>
        <v>0</v>
      </c>
      <c r="BS106" s="566">
        <f t="shared" si="53"/>
        <v>0</v>
      </c>
      <c r="BT106" s="566">
        <f t="shared" si="53"/>
        <v>0</v>
      </c>
      <c r="BU106" s="566">
        <f t="shared" si="53"/>
        <v>0</v>
      </c>
      <c r="BV106" s="566">
        <f t="shared" si="53"/>
        <v>0</v>
      </c>
      <c r="BW106" s="566">
        <f t="shared" si="53"/>
        <v>0</v>
      </c>
      <c r="BX106" s="566">
        <f t="shared" si="53"/>
        <v>0</v>
      </c>
      <c r="BY106" s="566">
        <f t="shared" si="53"/>
        <v>0</v>
      </c>
      <c r="BZ106" s="566">
        <f t="shared" si="53"/>
        <v>0</v>
      </c>
      <c r="CA106" s="566">
        <f t="shared" si="53"/>
        <v>0</v>
      </c>
      <c r="CB106" s="566">
        <f t="shared" si="53"/>
        <v>0</v>
      </c>
      <c r="CC106" s="566">
        <f t="shared" si="53"/>
        <v>0</v>
      </c>
      <c r="CD106" s="566">
        <f t="shared" si="53"/>
        <v>0</v>
      </c>
      <c r="CE106" s="566">
        <f t="shared" si="53"/>
        <v>0</v>
      </c>
      <c r="CF106" s="566">
        <f t="shared" si="53"/>
        <v>0</v>
      </c>
      <c r="CG106" s="566">
        <f t="shared" si="53"/>
        <v>0</v>
      </c>
      <c r="CH106" s="566">
        <f t="shared" si="53"/>
        <v>0</v>
      </c>
      <c r="CI106" s="566">
        <f t="shared" si="53"/>
        <v>0</v>
      </c>
      <c r="CJ106" s="566">
        <f t="shared" ref="CJ106:DO106" si="54">SUMIF($C:$C,"59.2x",CJ:CJ)</f>
        <v>0</v>
      </c>
      <c r="CK106" s="566">
        <f t="shared" si="54"/>
        <v>0</v>
      </c>
      <c r="CL106" s="566">
        <f t="shared" si="54"/>
        <v>0</v>
      </c>
      <c r="CM106" s="566">
        <f t="shared" si="54"/>
        <v>0</v>
      </c>
      <c r="CN106" s="566">
        <f t="shared" si="54"/>
        <v>0</v>
      </c>
      <c r="CO106" s="566">
        <f t="shared" si="54"/>
        <v>0</v>
      </c>
      <c r="CP106" s="566">
        <f t="shared" si="54"/>
        <v>0</v>
      </c>
      <c r="CQ106" s="566">
        <f t="shared" si="54"/>
        <v>0</v>
      </c>
      <c r="CR106" s="566">
        <f t="shared" si="54"/>
        <v>0</v>
      </c>
      <c r="CS106" s="566">
        <f t="shared" si="54"/>
        <v>0</v>
      </c>
      <c r="CT106" s="566">
        <f t="shared" si="54"/>
        <v>0</v>
      </c>
      <c r="CU106" s="566">
        <f t="shared" si="54"/>
        <v>0</v>
      </c>
      <c r="CV106" s="566">
        <f t="shared" si="54"/>
        <v>0</v>
      </c>
      <c r="CW106" s="566">
        <f t="shared" si="54"/>
        <v>0</v>
      </c>
      <c r="CX106" s="566">
        <f t="shared" si="54"/>
        <v>0</v>
      </c>
      <c r="CY106" s="581">
        <f t="shared" si="54"/>
        <v>0</v>
      </c>
      <c r="CZ106" s="582">
        <f t="shared" si="54"/>
        <v>0</v>
      </c>
      <c r="DA106" s="582">
        <f t="shared" si="54"/>
        <v>0</v>
      </c>
      <c r="DB106" s="582">
        <f t="shared" si="54"/>
        <v>0</v>
      </c>
      <c r="DC106" s="582">
        <f t="shared" si="54"/>
        <v>0</v>
      </c>
      <c r="DD106" s="582">
        <f t="shared" si="54"/>
        <v>0</v>
      </c>
      <c r="DE106" s="582">
        <f t="shared" si="54"/>
        <v>0</v>
      </c>
      <c r="DF106" s="582">
        <f t="shared" si="54"/>
        <v>0</v>
      </c>
      <c r="DG106" s="582">
        <f t="shared" si="54"/>
        <v>0</v>
      </c>
      <c r="DH106" s="582">
        <f t="shared" si="54"/>
        <v>0</v>
      </c>
      <c r="DI106" s="582">
        <f t="shared" si="54"/>
        <v>0</v>
      </c>
      <c r="DJ106" s="582">
        <f t="shared" si="54"/>
        <v>0</v>
      </c>
      <c r="DK106" s="582">
        <f t="shared" si="54"/>
        <v>0</v>
      </c>
      <c r="DL106" s="582">
        <f t="shared" si="54"/>
        <v>0</v>
      </c>
      <c r="DM106" s="582">
        <f t="shared" si="54"/>
        <v>0</v>
      </c>
      <c r="DN106" s="582">
        <f t="shared" si="54"/>
        <v>0</v>
      </c>
      <c r="DO106" s="582">
        <f t="shared" si="54"/>
        <v>0</v>
      </c>
      <c r="DP106" s="582">
        <f t="shared" ref="DP106:DW106" si="55">SUMIF($C:$C,"59.2x",DP:DP)</f>
        <v>0</v>
      </c>
      <c r="DQ106" s="582">
        <f t="shared" si="55"/>
        <v>0</v>
      </c>
      <c r="DR106" s="582">
        <f t="shared" si="55"/>
        <v>0</v>
      </c>
      <c r="DS106" s="582">
        <f t="shared" si="55"/>
        <v>0</v>
      </c>
      <c r="DT106" s="582">
        <f t="shared" si="55"/>
        <v>0</v>
      </c>
      <c r="DU106" s="582">
        <f t="shared" si="55"/>
        <v>0</v>
      </c>
      <c r="DV106" s="582">
        <f t="shared" si="55"/>
        <v>0</v>
      </c>
      <c r="DW106" s="649">
        <f t="shared" si="55"/>
        <v>0</v>
      </c>
    </row>
    <row r="107" spans="2:128" x14ac:dyDescent="0.2">
      <c r="B107" s="651" t="s">
        <v>519</v>
      </c>
      <c r="C107" s="652" t="s">
        <v>841</v>
      </c>
      <c r="D107" s="568"/>
      <c r="E107" s="568"/>
      <c r="F107" s="568"/>
      <c r="G107" s="568"/>
      <c r="H107" s="568"/>
      <c r="I107" s="568"/>
      <c r="J107" s="568"/>
      <c r="K107" s="568"/>
      <c r="L107" s="568"/>
      <c r="M107" s="568"/>
      <c r="N107" s="568"/>
      <c r="O107" s="568"/>
      <c r="P107" s="568"/>
      <c r="Q107" s="568"/>
      <c r="R107" s="570"/>
      <c r="S107" s="648"/>
      <c r="T107" s="570"/>
      <c r="U107" s="653"/>
      <c r="V107" s="566"/>
      <c r="W107" s="566"/>
      <c r="X107" s="566"/>
      <c r="Y107" s="566"/>
      <c r="Z107" s="566"/>
      <c r="AA107" s="566"/>
      <c r="AB107" s="566"/>
      <c r="AC107" s="566"/>
      <c r="AD107" s="566"/>
      <c r="AE107" s="566"/>
      <c r="AF107" s="566"/>
      <c r="AG107" s="566"/>
      <c r="AH107" s="566"/>
      <c r="AI107" s="566"/>
      <c r="AJ107" s="566"/>
      <c r="AK107" s="566"/>
      <c r="AL107" s="566"/>
      <c r="AM107" s="566"/>
      <c r="AN107" s="566"/>
      <c r="AO107" s="566"/>
      <c r="AP107" s="566"/>
      <c r="AQ107" s="566"/>
      <c r="AR107" s="566"/>
      <c r="AS107" s="566"/>
      <c r="AT107" s="566"/>
      <c r="AU107" s="566"/>
      <c r="AV107" s="566"/>
      <c r="AW107" s="566"/>
      <c r="AX107" s="566"/>
      <c r="AY107" s="566"/>
      <c r="AZ107" s="566"/>
      <c r="BA107" s="566"/>
      <c r="BB107" s="566"/>
      <c r="BC107" s="566"/>
      <c r="BD107" s="566"/>
      <c r="BE107" s="566"/>
      <c r="BF107" s="566"/>
      <c r="BG107" s="566"/>
      <c r="BH107" s="566"/>
      <c r="BI107" s="566"/>
      <c r="BJ107" s="566"/>
      <c r="BK107" s="566"/>
      <c r="BL107" s="566"/>
      <c r="BM107" s="566"/>
      <c r="BN107" s="566"/>
      <c r="BO107" s="566"/>
      <c r="BP107" s="566"/>
      <c r="BQ107" s="566"/>
      <c r="BR107" s="566"/>
      <c r="BS107" s="566"/>
      <c r="BT107" s="566"/>
      <c r="BU107" s="566"/>
      <c r="BV107" s="566"/>
      <c r="BW107" s="566"/>
      <c r="BX107" s="566"/>
      <c r="BY107" s="566"/>
      <c r="BZ107" s="566"/>
      <c r="CA107" s="566"/>
      <c r="CB107" s="566"/>
      <c r="CC107" s="566"/>
      <c r="CD107" s="566"/>
      <c r="CE107" s="566"/>
      <c r="CF107" s="566"/>
      <c r="CG107" s="566"/>
      <c r="CH107" s="566"/>
      <c r="CI107" s="566"/>
      <c r="CJ107" s="566"/>
      <c r="CK107" s="566"/>
      <c r="CL107" s="566"/>
      <c r="CM107" s="566"/>
      <c r="CN107" s="566"/>
      <c r="CO107" s="566"/>
      <c r="CP107" s="566"/>
      <c r="CQ107" s="566"/>
      <c r="CR107" s="566"/>
      <c r="CS107" s="566"/>
      <c r="CT107" s="566"/>
      <c r="CU107" s="566"/>
      <c r="CV107" s="566"/>
      <c r="CW107" s="566"/>
      <c r="CX107" s="566"/>
      <c r="CY107" s="581"/>
      <c r="CZ107" s="582"/>
      <c r="DA107" s="582"/>
      <c r="DB107" s="582"/>
      <c r="DC107" s="582"/>
      <c r="DD107" s="582"/>
      <c r="DE107" s="582"/>
      <c r="DF107" s="582"/>
      <c r="DG107" s="582"/>
      <c r="DH107" s="582"/>
      <c r="DI107" s="582"/>
      <c r="DJ107" s="582"/>
      <c r="DK107" s="582"/>
      <c r="DL107" s="582"/>
      <c r="DM107" s="582"/>
      <c r="DN107" s="582"/>
      <c r="DO107" s="582"/>
      <c r="DP107" s="582"/>
      <c r="DQ107" s="582"/>
      <c r="DR107" s="582"/>
      <c r="DS107" s="582"/>
      <c r="DT107" s="582"/>
      <c r="DU107" s="582"/>
      <c r="DV107" s="582"/>
      <c r="DW107" s="649"/>
    </row>
    <row r="108" spans="2:128" x14ac:dyDescent="0.2">
      <c r="B108" s="574" t="s">
        <v>520</v>
      </c>
      <c r="C108" s="575" t="s">
        <v>521</v>
      </c>
      <c r="D108" s="568"/>
      <c r="E108" s="568"/>
      <c r="F108" s="568"/>
      <c r="G108" s="568"/>
      <c r="H108" s="568"/>
      <c r="I108" s="568"/>
      <c r="J108" s="568"/>
      <c r="K108" s="568"/>
      <c r="L108" s="568"/>
      <c r="M108" s="568"/>
      <c r="N108" s="568"/>
      <c r="O108" s="568"/>
      <c r="P108" s="568"/>
      <c r="Q108" s="568"/>
      <c r="R108" s="570"/>
      <c r="S108" s="648"/>
      <c r="T108" s="570"/>
      <c r="U108" s="648"/>
      <c r="V108" s="568"/>
      <c r="W108" s="568"/>
      <c r="X108" s="566">
        <f t="shared" ref="X108:BC108" si="56">SUMIF($C:$C,"60.1x",X:X)</f>
        <v>0</v>
      </c>
      <c r="Y108" s="566">
        <f t="shared" si="56"/>
        <v>0</v>
      </c>
      <c r="Z108" s="566">
        <f t="shared" si="56"/>
        <v>0</v>
      </c>
      <c r="AA108" s="566">
        <f t="shared" si="56"/>
        <v>0</v>
      </c>
      <c r="AB108" s="566">
        <f t="shared" si="56"/>
        <v>0</v>
      </c>
      <c r="AC108" s="566">
        <f t="shared" si="56"/>
        <v>0</v>
      </c>
      <c r="AD108" s="566">
        <f t="shared" si="56"/>
        <v>0</v>
      </c>
      <c r="AE108" s="566">
        <f t="shared" si="56"/>
        <v>0</v>
      </c>
      <c r="AF108" s="566">
        <f t="shared" si="56"/>
        <v>0</v>
      </c>
      <c r="AG108" s="566">
        <f t="shared" si="56"/>
        <v>0</v>
      </c>
      <c r="AH108" s="566">
        <f t="shared" si="56"/>
        <v>0</v>
      </c>
      <c r="AI108" s="566">
        <f t="shared" si="56"/>
        <v>0</v>
      </c>
      <c r="AJ108" s="566">
        <f t="shared" si="56"/>
        <v>0</v>
      </c>
      <c r="AK108" s="566">
        <f t="shared" si="56"/>
        <v>0</v>
      </c>
      <c r="AL108" s="566">
        <f t="shared" si="56"/>
        <v>0</v>
      </c>
      <c r="AM108" s="566">
        <f t="shared" si="56"/>
        <v>0</v>
      </c>
      <c r="AN108" s="566">
        <f t="shared" si="56"/>
        <v>0</v>
      </c>
      <c r="AO108" s="566">
        <f t="shared" si="56"/>
        <v>0</v>
      </c>
      <c r="AP108" s="566">
        <f t="shared" si="56"/>
        <v>0</v>
      </c>
      <c r="AQ108" s="566">
        <f t="shared" si="56"/>
        <v>0</v>
      </c>
      <c r="AR108" s="566">
        <f t="shared" si="56"/>
        <v>0</v>
      </c>
      <c r="AS108" s="566">
        <f t="shared" si="56"/>
        <v>0</v>
      </c>
      <c r="AT108" s="566">
        <f t="shared" si="56"/>
        <v>0</v>
      </c>
      <c r="AU108" s="566">
        <f t="shared" si="56"/>
        <v>0</v>
      </c>
      <c r="AV108" s="566">
        <f t="shared" si="56"/>
        <v>0</v>
      </c>
      <c r="AW108" s="566">
        <f t="shared" si="56"/>
        <v>0</v>
      </c>
      <c r="AX108" s="566">
        <f t="shared" si="56"/>
        <v>0</v>
      </c>
      <c r="AY108" s="566">
        <f t="shared" si="56"/>
        <v>0</v>
      </c>
      <c r="AZ108" s="566">
        <f t="shared" si="56"/>
        <v>0</v>
      </c>
      <c r="BA108" s="566">
        <f t="shared" si="56"/>
        <v>0</v>
      </c>
      <c r="BB108" s="566">
        <f t="shared" si="56"/>
        <v>0</v>
      </c>
      <c r="BC108" s="566">
        <f t="shared" si="56"/>
        <v>0</v>
      </c>
      <c r="BD108" s="566">
        <f t="shared" ref="BD108:CI108" si="57">SUMIF($C:$C,"60.1x",BD:BD)</f>
        <v>0</v>
      </c>
      <c r="BE108" s="566">
        <f t="shared" si="57"/>
        <v>0</v>
      </c>
      <c r="BF108" s="566">
        <f t="shared" si="57"/>
        <v>0</v>
      </c>
      <c r="BG108" s="566">
        <f t="shared" si="57"/>
        <v>0</v>
      </c>
      <c r="BH108" s="566">
        <f t="shared" si="57"/>
        <v>0</v>
      </c>
      <c r="BI108" s="566">
        <f t="shared" si="57"/>
        <v>0</v>
      </c>
      <c r="BJ108" s="566">
        <f t="shared" si="57"/>
        <v>0</v>
      </c>
      <c r="BK108" s="566">
        <f t="shared" si="57"/>
        <v>0</v>
      </c>
      <c r="BL108" s="566">
        <f t="shared" si="57"/>
        <v>0</v>
      </c>
      <c r="BM108" s="566">
        <f t="shared" si="57"/>
        <v>0</v>
      </c>
      <c r="BN108" s="566">
        <f t="shared" si="57"/>
        <v>0</v>
      </c>
      <c r="BO108" s="566">
        <f t="shared" si="57"/>
        <v>0</v>
      </c>
      <c r="BP108" s="566">
        <f t="shared" si="57"/>
        <v>0</v>
      </c>
      <c r="BQ108" s="566">
        <f t="shared" si="57"/>
        <v>0</v>
      </c>
      <c r="BR108" s="566">
        <f t="shared" si="57"/>
        <v>0</v>
      </c>
      <c r="BS108" s="566">
        <f t="shared" si="57"/>
        <v>0</v>
      </c>
      <c r="BT108" s="566">
        <f t="shared" si="57"/>
        <v>0</v>
      </c>
      <c r="BU108" s="566">
        <f t="shared" si="57"/>
        <v>0</v>
      </c>
      <c r="BV108" s="566">
        <f t="shared" si="57"/>
        <v>0</v>
      </c>
      <c r="BW108" s="566">
        <f t="shared" si="57"/>
        <v>0</v>
      </c>
      <c r="BX108" s="566">
        <f t="shared" si="57"/>
        <v>0</v>
      </c>
      <c r="BY108" s="566">
        <f t="shared" si="57"/>
        <v>0</v>
      </c>
      <c r="BZ108" s="566">
        <f t="shared" si="57"/>
        <v>0</v>
      </c>
      <c r="CA108" s="566">
        <f t="shared" si="57"/>
        <v>0</v>
      </c>
      <c r="CB108" s="566">
        <f t="shared" si="57"/>
        <v>0</v>
      </c>
      <c r="CC108" s="566">
        <f t="shared" si="57"/>
        <v>0</v>
      </c>
      <c r="CD108" s="566">
        <f t="shared" si="57"/>
        <v>0</v>
      </c>
      <c r="CE108" s="566">
        <f t="shared" si="57"/>
        <v>0</v>
      </c>
      <c r="CF108" s="566">
        <f t="shared" si="57"/>
        <v>0</v>
      </c>
      <c r="CG108" s="566">
        <f t="shared" si="57"/>
        <v>0</v>
      </c>
      <c r="CH108" s="566">
        <f t="shared" si="57"/>
        <v>0</v>
      </c>
      <c r="CI108" s="566">
        <f t="shared" si="57"/>
        <v>0</v>
      </c>
      <c r="CJ108" s="566">
        <f t="shared" ref="CJ108:DO108" si="58">SUMIF($C:$C,"60.1x",CJ:CJ)</f>
        <v>0</v>
      </c>
      <c r="CK108" s="566">
        <f t="shared" si="58"/>
        <v>0</v>
      </c>
      <c r="CL108" s="566">
        <f t="shared" si="58"/>
        <v>0</v>
      </c>
      <c r="CM108" s="566">
        <f t="shared" si="58"/>
        <v>0</v>
      </c>
      <c r="CN108" s="566">
        <f t="shared" si="58"/>
        <v>0</v>
      </c>
      <c r="CO108" s="566">
        <f t="shared" si="58"/>
        <v>0</v>
      </c>
      <c r="CP108" s="566">
        <f t="shared" si="58"/>
        <v>0</v>
      </c>
      <c r="CQ108" s="566">
        <f t="shared" si="58"/>
        <v>0</v>
      </c>
      <c r="CR108" s="566">
        <f t="shared" si="58"/>
        <v>0</v>
      </c>
      <c r="CS108" s="566">
        <f t="shared" si="58"/>
        <v>0</v>
      </c>
      <c r="CT108" s="566">
        <f t="shared" si="58"/>
        <v>0</v>
      </c>
      <c r="CU108" s="566">
        <f t="shared" si="58"/>
        <v>0</v>
      </c>
      <c r="CV108" s="566">
        <f t="shared" si="58"/>
        <v>0</v>
      </c>
      <c r="CW108" s="566">
        <f t="shared" si="58"/>
        <v>0</v>
      </c>
      <c r="CX108" s="566">
        <f t="shared" si="58"/>
        <v>0</v>
      </c>
      <c r="CY108" s="581">
        <f t="shared" si="58"/>
        <v>0</v>
      </c>
      <c r="CZ108" s="582">
        <f t="shared" si="58"/>
        <v>0</v>
      </c>
      <c r="DA108" s="582">
        <f t="shared" si="58"/>
        <v>0</v>
      </c>
      <c r="DB108" s="582">
        <f t="shared" si="58"/>
        <v>0</v>
      </c>
      <c r="DC108" s="582">
        <f t="shared" si="58"/>
        <v>0</v>
      </c>
      <c r="DD108" s="582">
        <f t="shared" si="58"/>
        <v>0</v>
      </c>
      <c r="DE108" s="582">
        <f t="shared" si="58"/>
        <v>0</v>
      </c>
      <c r="DF108" s="582">
        <f t="shared" si="58"/>
        <v>0</v>
      </c>
      <c r="DG108" s="582">
        <f t="shared" si="58"/>
        <v>0</v>
      </c>
      <c r="DH108" s="582">
        <f t="shared" si="58"/>
        <v>0</v>
      </c>
      <c r="DI108" s="582">
        <f t="shared" si="58"/>
        <v>0</v>
      </c>
      <c r="DJ108" s="582">
        <f t="shared" si="58"/>
        <v>0</v>
      </c>
      <c r="DK108" s="582">
        <f t="shared" si="58"/>
        <v>0</v>
      </c>
      <c r="DL108" s="582">
        <f t="shared" si="58"/>
        <v>0</v>
      </c>
      <c r="DM108" s="582">
        <f t="shared" si="58"/>
        <v>0</v>
      </c>
      <c r="DN108" s="582">
        <f t="shared" si="58"/>
        <v>0</v>
      </c>
      <c r="DO108" s="582">
        <f t="shared" si="58"/>
        <v>0</v>
      </c>
      <c r="DP108" s="582">
        <f t="shared" ref="DP108:DW108" si="59">SUMIF($C:$C,"60.1x",DP:DP)</f>
        <v>0</v>
      </c>
      <c r="DQ108" s="582">
        <f t="shared" si="59"/>
        <v>0</v>
      </c>
      <c r="DR108" s="582">
        <f t="shared" si="59"/>
        <v>0</v>
      </c>
      <c r="DS108" s="582">
        <f t="shared" si="59"/>
        <v>0</v>
      </c>
      <c r="DT108" s="582">
        <f t="shared" si="59"/>
        <v>0</v>
      </c>
      <c r="DU108" s="582">
        <f t="shared" si="59"/>
        <v>0</v>
      </c>
      <c r="DV108" s="582">
        <f t="shared" si="59"/>
        <v>0</v>
      </c>
      <c r="DW108" s="649">
        <f t="shared" si="59"/>
        <v>0</v>
      </c>
    </row>
    <row r="109" spans="2:128" x14ac:dyDescent="0.2">
      <c r="B109" s="574" t="s">
        <v>522</v>
      </c>
      <c r="C109" s="575" t="s">
        <v>523</v>
      </c>
      <c r="D109" s="568"/>
      <c r="E109" s="568"/>
      <c r="F109" s="568"/>
      <c r="G109" s="568"/>
      <c r="H109" s="568"/>
      <c r="I109" s="568"/>
      <c r="J109" s="568"/>
      <c r="K109" s="568"/>
      <c r="L109" s="568"/>
      <c r="M109" s="568"/>
      <c r="N109" s="568"/>
      <c r="O109" s="568"/>
      <c r="P109" s="568"/>
      <c r="Q109" s="568"/>
      <c r="R109" s="570"/>
      <c r="S109" s="648"/>
      <c r="T109" s="570"/>
      <c r="U109" s="648"/>
      <c r="V109" s="568"/>
      <c r="W109" s="568"/>
      <c r="X109" s="566">
        <f t="shared" ref="X109:BC109" si="60">SUMIF($C:$C,"60.2x",X:X)</f>
        <v>0</v>
      </c>
      <c r="Y109" s="566">
        <f t="shared" si="60"/>
        <v>0</v>
      </c>
      <c r="Z109" s="566">
        <f t="shared" si="60"/>
        <v>0</v>
      </c>
      <c r="AA109" s="566">
        <f t="shared" si="60"/>
        <v>0</v>
      </c>
      <c r="AB109" s="566">
        <f t="shared" si="60"/>
        <v>0</v>
      </c>
      <c r="AC109" s="566">
        <f t="shared" si="60"/>
        <v>0</v>
      </c>
      <c r="AD109" s="566">
        <f t="shared" si="60"/>
        <v>0</v>
      </c>
      <c r="AE109" s="566">
        <f t="shared" si="60"/>
        <v>0</v>
      </c>
      <c r="AF109" s="566">
        <f t="shared" si="60"/>
        <v>0</v>
      </c>
      <c r="AG109" s="566">
        <f t="shared" si="60"/>
        <v>0</v>
      </c>
      <c r="AH109" s="566">
        <f t="shared" si="60"/>
        <v>0</v>
      </c>
      <c r="AI109" s="566">
        <f t="shared" si="60"/>
        <v>0</v>
      </c>
      <c r="AJ109" s="566">
        <f t="shared" si="60"/>
        <v>0</v>
      </c>
      <c r="AK109" s="566">
        <f t="shared" si="60"/>
        <v>0</v>
      </c>
      <c r="AL109" s="566">
        <f t="shared" si="60"/>
        <v>0</v>
      </c>
      <c r="AM109" s="566">
        <f t="shared" si="60"/>
        <v>0</v>
      </c>
      <c r="AN109" s="566">
        <f t="shared" si="60"/>
        <v>0</v>
      </c>
      <c r="AO109" s="566">
        <f t="shared" si="60"/>
        <v>0</v>
      </c>
      <c r="AP109" s="566">
        <f t="shared" si="60"/>
        <v>0</v>
      </c>
      <c r="AQ109" s="566">
        <f t="shared" si="60"/>
        <v>0</v>
      </c>
      <c r="AR109" s="566">
        <f t="shared" si="60"/>
        <v>0</v>
      </c>
      <c r="AS109" s="566">
        <f t="shared" si="60"/>
        <v>0</v>
      </c>
      <c r="AT109" s="566">
        <f t="shared" si="60"/>
        <v>0</v>
      </c>
      <c r="AU109" s="566">
        <f t="shared" si="60"/>
        <v>0</v>
      </c>
      <c r="AV109" s="566">
        <f t="shared" si="60"/>
        <v>0</v>
      </c>
      <c r="AW109" s="566">
        <f t="shared" si="60"/>
        <v>0</v>
      </c>
      <c r="AX109" s="566">
        <f t="shared" si="60"/>
        <v>0</v>
      </c>
      <c r="AY109" s="566">
        <f t="shared" si="60"/>
        <v>0</v>
      </c>
      <c r="AZ109" s="566">
        <f t="shared" si="60"/>
        <v>0</v>
      </c>
      <c r="BA109" s="566">
        <f t="shared" si="60"/>
        <v>0</v>
      </c>
      <c r="BB109" s="566">
        <f t="shared" si="60"/>
        <v>0</v>
      </c>
      <c r="BC109" s="566">
        <f t="shared" si="60"/>
        <v>0</v>
      </c>
      <c r="BD109" s="566">
        <f t="shared" ref="BD109:CI109" si="61">SUMIF($C:$C,"60.2x",BD:BD)</f>
        <v>0</v>
      </c>
      <c r="BE109" s="566">
        <f t="shared" si="61"/>
        <v>0</v>
      </c>
      <c r="BF109" s="566">
        <f t="shared" si="61"/>
        <v>0</v>
      </c>
      <c r="BG109" s="566">
        <f t="shared" si="61"/>
        <v>0</v>
      </c>
      <c r="BH109" s="566">
        <f t="shared" si="61"/>
        <v>0</v>
      </c>
      <c r="BI109" s="566">
        <f t="shared" si="61"/>
        <v>0</v>
      </c>
      <c r="BJ109" s="566">
        <f t="shared" si="61"/>
        <v>0</v>
      </c>
      <c r="BK109" s="566">
        <f t="shared" si="61"/>
        <v>0</v>
      </c>
      <c r="BL109" s="566">
        <f t="shared" si="61"/>
        <v>0</v>
      </c>
      <c r="BM109" s="566">
        <f t="shared" si="61"/>
        <v>0</v>
      </c>
      <c r="BN109" s="566">
        <f t="shared" si="61"/>
        <v>0</v>
      </c>
      <c r="BO109" s="566">
        <f t="shared" si="61"/>
        <v>0</v>
      </c>
      <c r="BP109" s="566">
        <f t="shared" si="61"/>
        <v>0</v>
      </c>
      <c r="BQ109" s="566">
        <f t="shared" si="61"/>
        <v>0</v>
      </c>
      <c r="BR109" s="566">
        <f t="shared" si="61"/>
        <v>0</v>
      </c>
      <c r="BS109" s="566">
        <f t="shared" si="61"/>
        <v>0</v>
      </c>
      <c r="BT109" s="566">
        <f t="shared" si="61"/>
        <v>0</v>
      </c>
      <c r="BU109" s="566">
        <f t="shared" si="61"/>
        <v>0</v>
      </c>
      <c r="BV109" s="566">
        <f t="shared" si="61"/>
        <v>0</v>
      </c>
      <c r="BW109" s="566">
        <f t="shared" si="61"/>
        <v>0</v>
      </c>
      <c r="BX109" s="566">
        <f t="shared" si="61"/>
        <v>0</v>
      </c>
      <c r="BY109" s="566">
        <f t="shared" si="61"/>
        <v>0</v>
      </c>
      <c r="BZ109" s="566">
        <f t="shared" si="61"/>
        <v>0</v>
      </c>
      <c r="CA109" s="566">
        <f t="shared" si="61"/>
        <v>0</v>
      </c>
      <c r="CB109" s="566">
        <f t="shared" si="61"/>
        <v>0</v>
      </c>
      <c r="CC109" s="566">
        <f t="shared" si="61"/>
        <v>0</v>
      </c>
      <c r="CD109" s="566">
        <f t="shared" si="61"/>
        <v>0</v>
      </c>
      <c r="CE109" s="566">
        <f t="shared" si="61"/>
        <v>0</v>
      </c>
      <c r="CF109" s="566">
        <f t="shared" si="61"/>
        <v>0</v>
      </c>
      <c r="CG109" s="566">
        <f t="shared" si="61"/>
        <v>0</v>
      </c>
      <c r="CH109" s="566">
        <f t="shared" si="61"/>
        <v>0</v>
      </c>
      <c r="CI109" s="566">
        <f t="shared" si="61"/>
        <v>0</v>
      </c>
      <c r="CJ109" s="566">
        <f t="shared" ref="CJ109:DO109" si="62">SUMIF($C:$C,"60.2x",CJ:CJ)</f>
        <v>0</v>
      </c>
      <c r="CK109" s="566">
        <f t="shared" si="62"/>
        <v>0</v>
      </c>
      <c r="CL109" s="566">
        <f t="shared" si="62"/>
        <v>0</v>
      </c>
      <c r="CM109" s="566">
        <f t="shared" si="62"/>
        <v>0</v>
      </c>
      <c r="CN109" s="566">
        <f t="shared" si="62"/>
        <v>0</v>
      </c>
      <c r="CO109" s="566">
        <f t="shared" si="62"/>
        <v>0</v>
      </c>
      <c r="CP109" s="566">
        <f t="shared" si="62"/>
        <v>0</v>
      </c>
      <c r="CQ109" s="566">
        <f t="shared" si="62"/>
        <v>0</v>
      </c>
      <c r="CR109" s="566">
        <f t="shared" si="62"/>
        <v>0</v>
      </c>
      <c r="CS109" s="566">
        <f t="shared" si="62"/>
        <v>0</v>
      </c>
      <c r="CT109" s="566">
        <f t="shared" si="62"/>
        <v>0</v>
      </c>
      <c r="CU109" s="566">
        <f t="shared" si="62"/>
        <v>0</v>
      </c>
      <c r="CV109" s="566">
        <f t="shared" si="62"/>
        <v>0</v>
      </c>
      <c r="CW109" s="566">
        <f t="shared" si="62"/>
        <v>0</v>
      </c>
      <c r="CX109" s="566">
        <f t="shared" si="62"/>
        <v>0</v>
      </c>
      <c r="CY109" s="581">
        <f t="shared" si="62"/>
        <v>0</v>
      </c>
      <c r="CZ109" s="582">
        <f t="shared" si="62"/>
        <v>0</v>
      </c>
      <c r="DA109" s="582">
        <f t="shared" si="62"/>
        <v>0</v>
      </c>
      <c r="DB109" s="582">
        <f t="shared" si="62"/>
        <v>0</v>
      </c>
      <c r="DC109" s="582">
        <f t="shared" si="62"/>
        <v>0</v>
      </c>
      <c r="DD109" s="582">
        <f t="shared" si="62"/>
        <v>0</v>
      </c>
      <c r="DE109" s="582">
        <f t="shared" si="62"/>
        <v>0</v>
      </c>
      <c r="DF109" s="582">
        <f t="shared" si="62"/>
        <v>0</v>
      </c>
      <c r="DG109" s="582">
        <f t="shared" si="62"/>
        <v>0</v>
      </c>
      <c r="DH109" s="582">
        <f t="shared" si="62"/>
        <v>0</v>
      </c>
      <c r="DI109" s="582">
        <f t="shared" si="62"/>
        <v>0</v>
      </c>
      <c r="DJ109" s="582">
        <f t="shared" si="62"/>
        <v>0</v>
      </c>
      <c r="DK109" s="582">
        <f t="shared" si="62"/>
        <v>0</v>
      </c>
      <c r="DL109" s="582">
        <f t="shared" si="62"/>
        <v>0</v>
      </c>
      <c r="DM109" s="582">
        <f t="shared" si="62"/>
        <v>0</v>
      </c>
      <c r="DN109" s="582">
        <f t="shared" si="62"/>
        <v>0</v>
      </c>
      <c r="DO109" s="582">
        <f t="shared" si="62"/>
        <v>0</v>
      </c>
      <c r="DP109" s="582">
        <f t="shared" ref="DP109:DW109" si="63">SUMIF($C:$C,"60.2x",DP:DP)</f>
        <v>0</v>
      </c>
      <c r="DQ109" s="582">
        <f t="shared" si="63"/>
        <v>0</v>
      </c>
      <c r="DR109" s="582">
        <f t="shared" si="63"/>
        <v>0</v>
      </c>
      <c r="DS109" s="582">
        <f t="shared" si="63"/>
        <v>0</v>
      </c>
      <c r="DT109" s="582">
        <f t="shared" si="63"/>
        <v>0</v>
      </c>
      <c r="DU109" s="582">
        <f t="shared" si="63"/>
        <v>0</v>
      </c>
      <c r="DV109" s="582">
        <f t="shared" si="63"/>
        <v>0</v>
      </c>
      <c r="DW109" s="649">
        <f t="shared" si="63"/>
        <v>0</v>
      </c>
    </row>
    <row r="110" spans="2:128" ht="15.75" x14ac:dyDescent="0.25">
      <c r="B110" s="651" t="s">
        <v>524</v>
      </c>
      <c r="C110" s="652" t="s">
        <v>525</v>
      </c>
      <c r="D110" s="568"/>
      <c r="E110" s="568"/>
      <c r="F110" s="568"/>
      <c r="G110" s="568"/>
      <c r="H110" s="568"/>
      <c r="I110" s="568"/>
      <c r="J110" s="568"/>
      <c r="K110" s="568"/>
      <c r="L110" s="568"/>
      <c r="M110" s="568"/>
      <c r="N110" s="568"/>
      <c r="O110" s="568"/>
      <c r="P110" s="568"/>
      <c r="Q110" s="568"/>
      <c r="R110" s="570"/>
      <c r="S110" s="648"/>
      <c r="T110" s="570"/>
      <c r="U110" s="653"/>
      <c r="V110" s="566"/>
      <c r="W110" s="566"/>
      <c r="X110" s="656"/>
      <c r="Y110" s="656"/>
      <c r="Z110" s="656"/>
      <c r="AA110" s="656"/>
      <c r="AB110" s="656"/>
      <c r="AC110" s="656"/>
      <c r="AD110" s="656"/>
      <c r="AE110" s="656"/>
      <c r="AF110" s="656"/>
      <c r="AG110" s="656"/>
      <c r="AH110" s="656"/>
      <c r="AI110" s="656"/>
      <c r="AJ110" s="656"/>
      <c r="AK110" s="656"/>
      <c r="AL110" s="656"/>
      <c r="AM110" s="656"/>
      <c r="AN110" s="656"/>
      <c r="AO110" s="656"/>
      <c r="AP110" s="656"/>
      <c r="AQ110" s="656"/>
      <c r="AR110" s="656"/>
      <c r="AS110" s="656"/>
      <c r="AT110" s="656"/>
      <c r="AU110" s="656"/>
      <c r="AV110" s="656"/>
      <c r="AW110" s="656"/>
      <c r="AX110" s="656"/>
      <c r="AY110" s="656"/>
      <c r="AZ110" s="656"/>
      <c r="BA110" s="656"/>
      <c r="BB110" s="656"/>
      <c r="BC110" s="656"/>
      <c r="BD110" s="656"/>
      <c r="BE110" s="656"/>
      <c r="BF110" s="656"/>
      <c r="BG110" s="656"/>
      <c r="BH110" s="656"/>
      <c r="BI110" s="656"/>
      <c r="BJ110" s="656"/>
      <c r="BK110" s="656"/>
      <c r="BL110" s="656"/>
      <c r="BM110" s="656"/>
      <c r="BN110" s="656"/>
      <c r="BO110" s="656"/>
      <c r="BP110" s="656"/>
      <c r="BQ110" s="656"/>
      <c r="BR110" s="656"/>
      <c r="BS110" s="656"/>
      <c r="BT110" s="656"/>
      <c r="BU110" s="656"/>
      <c r="BV110" s="656"/>
      <c r="BW110" s="656"/>
      <c r="BX110" s="656"/>
      <c r="BY110" s="656"/>
      <c r="BZ110" s="656"/>
      <c r="CA110" s="656"/>
      <c r="CB110" s="656"/>
      <c r="CC110" s="656"/>
      <c r="CD110" s="656"/>
      <c r="CE110" s="656"/>
      <c r="CF110" s="656"/>
      <c r="CG110" s="656"/>
      <c r="CH110" s="656"/>
      <c r="CI110" s="656"/>
      <c r="CJ110" s="656"/>
      <c r="CK110" s="656"/>
      <c r="CL110" s="656"/>
      <c r="CM110" s="656"/>
      <c r="CN110" s="656"/>
      <c r="CO110" s="656"/>
      <c r="CP110" s="656"/>
      <c r="CQ110" s="656"/>
      <c r="CR110" s="656"/>
      <c r="CS110" s="656"/>
      <c r="CT110" s="656"/>
      <c r="CU110" s="656"/>
      <c r="CV110" s="656"/>
      <c r="CW110" s="656"/>
      <c r="CX110" s="656"/>
      <c r="CY110" s="657"/>
      <c r="CZ110" s="658"/>
      <c r="DA110" s="658"/>
      <c r="DB110" s="658"/>
      <c r="DC110" s="658"/>
      <c r="DD110" s="658"/>
      <c r="DE110" s="658"/>
      <c r="DF110" s="658"/>
      <c r="DG110" s="658"/>
      <c r="DH110" s="658"/>
      <c r="DI110" s="658"/>
      <c r="DJ110" s="658"/>
      <c r="DK110" s="658"/>
      <c r="DL110" s="658"/>
      <c r="DM110" s="658"/>
      <c r="DN110" s="658"/>
      <c r="DO110" s="658"/>
      <c r="DP110" s="658"/>
      <c r="DQ110" s="658"/>
      <c r="DR110" s="658"/>
      <c r="DS110" s="658"/>
      <c r="DT110" s="658"/>
      <c r="DU110" s="658"/>
      <c r="DV110" s="658"/>
      <c r="DW110" s="659"/>
    </row>
    <row r="111" spans="2:128" x14ac:dyDescent="0.2">
      <c r="B111" s="660" t="s">
        <v>526</v>
      </c>
      <c r="C111" s="661" t="s">
        <v>531</v>
      </c>
      <c r="D111" s="568"/>
      <c r="E111" s="568"/>
      <c r="F111" s="568"/>
      <c r="G111" s="568"/>
      <c r="H111" s="568"/>
      <c r="I111" s="568"/>
      <c r="J111" s="568"/>
      <c r="K111" s="568"/>
      <c r="L111" s="568"/>
      <c r="M111" s="568"/>
      <c r="N111" s="568"/>
      <c r="O111" s="568"/>
      <c r="P111" s="568"/>
      <c r="Q111" s="568"/>
      <c r="R111" s="570"/>
      <c r="S111" s="648"/>
      <c r="T111" s="570"/>
      <c r="U111" s="648"/>
      <c r="V111" s="568"/>
      <c r="W111" s="568"/>
      <c r="X111" s="566">
        <f t="shared" ref="X111:BC111" si="64">SUMIF($C:$C,"61.1x",X:X)</f>
        <v>0</v>
      </c>
      <c r="Y111" s="566">
        <f t="shared" si="64"/>
        <v>0</v>
      </c>
      <c r="Z111" s="566">
        <f t="shared" si="64"/>
        <v>0</v>
      </c>
      <c r="AA111" s="566">
        <f t="shared" si="64"/>
        <v>0</v>
      </c>
      <c r="AB111" s="566">
        <f t="shared" si="64"/>
        <v>0</v>
      </c>
      <c r="AC111" s="566">
        <f t="shared" si="64"/>
        <v>0</v>
      </c>
      <c r="AD111" s="566">
        <f t="shared" si="64"/>
        <v>0</v>
      </c>
      <c r="AE111" s="566">
        <f t="shared" si="64"/>
        <v>0</v>
      </c>
      <c r="AF111" s="566">
        <f t="shared" si="64"/>
        <v>0</v>
      </c>
      <c r="AG111" s="566">
        <f t="shared" si="64"/>
        <v>0</v>
      </c>
      <c r="AH111" s="566">
        <f t="shared" si="64"/>
        <v>0</v>
      </c>
      <c r="AI111" s="566">
        <f t="shared" si="64"/>
        <v>0</v>
      </c>
      <c r="AJ111" s="566">
        <f t="shared" si="64"/>
        <v>0</v>
      </c>
      <c r="AK111" s="566">
        <f t="shared" si="64"/>
        <v>0</v>
      </c>
      <c r="AL111" s="566">
        <f t="shared" si="64"/>
        <v>0</v>
      </c>
      <c r="AM111" s="566">
        <f t="shared" si="64"/>
        <v>0</v>
      </c>
      <c r="AN111" s="566">
        <f t="shared" si="64"/>
        <v>0</v>
      </c>
      <c r="AO111" s="566">
        <f t="shared" si="64"/>
        <v>0</v>
      </c>
      <c r="AP111" s="566">
        <f t="shared" si="64"/>
        <v>0</v>
      </c>
      <c r="AQ111" s="566">
        <f t="shared" si="64"/>
        <v>0</v>
      </c>
      <c r="AR111" s="566">
        <f t="shared" si="64"/>
        <v>0</v>
      </c>
      <c r="AS111" s="566">
        <f t="shared" si="64"/>
        <v>0</v>
      </c>
      <c r="AT111" s="566">
        <f t="shared" si="64"/>
        <v>0</v>
      </c>
      <c r="AU111" s="566">
        <f t="shared" si="64"/>
        <v>0</v>
      </c>
      <c r="AV111" s="566">
        <f t="shared" si="64"/>
        <v>0</v>
      </c>
      <c r="AW111" s="566">
        <f t="shared" si="64"/>
        <v>0</v>
      </c>
      <c r="AX111" s="566">
        <f t="shared" si="64"/>
        <v>0</v>
      </c>
      <c r="AY111" s="566">
        <f t="shared" si="64"/>
        <v>0</v>
      </c>
      <c r="AZ111" s="566">
        <f t="shared" si="64"/>
        <v>0</v>
      </c>
      <c r="BA111" s="566">
        <f t="shared" si="64"/>
        <v>0</v>
      </c>
      <c r="BB111" s="566">
        <f t="shared" si="64"/>
        <v>0</v>
      </c>
      <c r="BC111" s="566">
        <f t="shared" si="64"/>
        <v>0</v>
      </c>
      <c r="BD111" s="566">
        <f t="shared" ref="BD111:CI111" si="65">SUMIF($C:$C,"61.1x",BD:BD)</f>
        <v>0</v>
      </c>
      <c r="BE111" s="566">
        <f t="shared" si="65"/>
        <v>0</v>
      </c>
      <c r="BF111" s="566">
        <f t="shared" si="65"/>
        <v>0</v>
      </c>
      <c r="BG111" s="566">
        <f t="shared" si="65"/>
        <v>0</v>
      </c>
      <c r="BH111" s="566">
        <f t="shared" si="65"/>
        <v>0</v>
      </c>
      <c r="BI111" s="566">
        <f t="shared" si="65"/>
        <v>0</v>
      </c>
      <c r="BJ111" s="566">
        <f t="shared" si="65"/>
        <v>0</v>
      </c>
      <c r="BK111" s="566">
        <f t="shared" si="65"/>
        <v>0</v>
      </c>
      <c r="BL111" s="566">
        <f t="shared" si="65"/>
        <v>0</v>
      </c>
      <c r="BM111" s="566">
        <f t="shared" si="65"/>
        <v>0</v>
      </c>
      <c r="BN111" s="566">
        <f t="shared" si="65"/>
        <v>0</v>
      </c>
      <c r="BO111" s="566">
        <f t="shared" si="65"/>
        <v>0</v>
      </c>
      <c r="BP111" s="566">
        <f t="shared" si="65"/>
        <v>0</v>
      </c>
      <c r="BQ111" s="566">
        <f t="shared" si="65"/>
        <v>0</v>
      </c>
      <c r="BR111" s="566">
        <f t="shared" si="65"/>
        <v>0</v>
      </c>
      <c r="BS111" s="566">
        <f t="shared" si="65"/>
        <v>0</v>
      </c>
      <c r="BT111" s="566">
        <f t="shared" si="65"/>
        <v>0</v>
      </c>
      <c r="BU111" s="566">
        <f t="shared" si="65"/>
        <v>0</v>
      </c>
      <c r="BV111" s="566">
        <f t="shared" si="65"/>
        <v>0</v>
      </c>
      <c r="BW111" s="566">
        <f t="shared" si="65"/>
        <v>0</v>
      </c>
      <c r="BX111" s="566">
        <f t="shared" si="65"/>
        <v>0</v>
      </c>
      <c r="BY111" s="566">
        <f t="shared" si="65"/>
        <v>0</v>
      </c>
      <c r="BZ111" s="566">
        <f t="shared" si="65"/>
        <v>0</v>
      </c>
      <c r="CA111" s="566">
        <f t="shared" si="65"/>
        <v>0</v>
      </c>
      <c r="CB111" s="566">
        <f t="shared" si="65"/>
        <v>0</v>
      </c>
      <c r="CC111" s="566">
        <f t="shared" si="65"/>
        <v>0</v>
      </c>
      <c r="CD111" s="566">
        <f t="shared" si="65"/>
        <v>0</v>
      </c>
      <c r="CE111" s="566">
        <f t="shared" si="65"/>
        <v>0</v>
      </c>
      <c r="CF111" s="566">
        <f t="shared" si="65"/>
        <v>0</v>
      </c>
      <c r="CG111" s="566">
        <f t="shared" si="65"/>
        <v>0</v>
      </c>
      <c r="CH111" s="566">
        <f t="shared" si="65"/>
        <v>0</v>
      </c>
      <c r="CI111" s="566">
        <f t="shared" si="65"/>
        <v>0</v>
      </c>
      <c r="CJ111" s="566">
        <f t="shared" ref="CJ111:DO111" si="66">SUMIF($C:$C,"61.1x",CJ:CJ)</f>
        <v>0</v>
      </c>
      <c r="CK111" s="566">
        <f t="shared" si="66"/>
        <v>0</v>
      </c>
      <c r="CL111" s="566">
        <f t="shared" si="66"/>
        <v>0</v>
      </c>
      <c r="CM111" s="566">
        <f t="shared" si="66"/>
        <v>0</v>
      </c>
      <c r="CN111" s="566">
        <f t="shared" si="66"/>
        <v>0</v>
      </c>
      <c r="CO111" s="566">
        <f t="shared" si="66"/>
        <v>0</v>
      </c>
      <c r="CP111" s="566">
        <f t="shared" si="66"/>
        <v>0</v>
      </c>
      <c r="CQ111" s="566">
        <f t="shared" si="66"/>
        <v>0</v>
      </c>
      <c r="CR111" s="566">
        <f t="shared" si="66"/>
        <v>0</v>
      </c>
      <c r="CS111" s="566">
        <f t="shared" si="66"/>
        <v>0</v>
      </c>
      <c r="CT111" s="566">
        <f t="shared" si="66"/>
        <v>0</v>
      </c>
      <c r="CU111" s="566">
        <f t="shared" si="66"/>
        <v>0</v>
      </c>
      <c r="CV111" s="566">
        <f t="shared" si="66"/>
        <v>0</v>
      </c>
      <c r="CW111" s="566">
        <f t="shared" si="66"/>
        <v>0</v>
      </c>
      <c r="CX111" s="566">
        <f t="shared" si="66"/>
        <v>0</v>
      </c>
      <c r="CY111" s="581">
        <f t="shared" si="66"/>
        <v>0</v>
      </c>
      <c r="CZ111" s="582">
        <f t="shared" si="66"/>
        <v>0</v>
      </c>
      <c r="DA111" s="582">
        <f t="shared" si="66"/>
        <v>0</v>
      </c>
      <c r="DB111" s="582">
        <f t="shared" si="66"/>
        <v>0</v>
      </c>
      <c r="DC111" s="582">
        <f t="shared" si="66"/>
        <v>0</v>
      </c>
      <c r="DD111" s="582">
        <f t="shared" si="66"/>
        <v>0</v>
      </c>
      <c r="DE111" s="582">
        <f t="shared" si="66"/>
        <v>0</v>
      </c>
      <c r="DF111" s="582">
        <f t="shared" si="66"/>
        <v>0</v>
      </c>
      <c r="DG111" s="582">
        <f t="shared" si="66"/>
        <v>0</v>
      </c>
      <c r="DH111" s="582">
        <f t="shared" si="66"/>
        <v>0</v>
      </c>
      <c r="DI111" s="582">
        <f t="shared" si="66"/>
        <v>0</v>
      </c>
      <c r="DJ111" s="582">
        <f t="shared" si="66"/>
        <v>0</v>
      </c>
      <c r="DK111" s="582">
        <f t="shared" si="66"/>
        <v>0</v>
      </c>
      <c r="DL111" s="582">
        <f t="shared" si="66"/>
        <v>0</v>
      </c>
      <c r="DM111" s="582">
        <f t="shared" si="66"/>
        <v>0</v>
      </c>
      <c r="DN111" s="582">
        <f t="shared" si="66"/>
        <v>0</v>
      </c>
      <c r="DO111" s="582">
        <f t="shared" si="66"/>
        <v>0</v>
      </c>
      <c r="DP111" s="582">
        <f t="shared" ref="DP111:DW111" si="67">SUMIF($C:$C,"61.1x",DP:DP)</f>
        <v>0</v>
      </c>
      <c r="DQ111" s="582">
        <f t="shared" si="67"/>
        <v>0</v>
      </c>
      <c r="DR111" s="582">
        <f t="shared" si="67"/>
        <v>0</v>
      </c>
      <c r="DS111" s="582">
        <f t="shared" si="67"/>
        <v>0</v>
      </c>
      <c r="DT111" s="582">
        <f t="shared" si="67"/>
        <v>0</v>
      </c>
      <c r="DU111" s="582">
        <f t="shared" si="67"/>
        <v>0</v>
      </c>
      <c r="DV111" s="582">
        <f t="shared" si="67"/>
        <v>0</v>
      </c>
      <c r="DW111" s="649">
        <f t="shared" si="67"/>
        <v>0</v>
      </c>
    </row>
    <row r="112" spans="2:128" x14ac:dyDescent="0.2">
      <c r="B112" s="660" t="s">
        <v>528</v>
      </c>
      <c r="C112" s="661" t="s">
        <v>533</v>
      </c>
      <c r="D112" s="568"/>
      <c r="E112" s="568"/>
      <c r="F112" s="568"/>
      <c r="G112" s="568"/>
      <c r="H112" s="568"/>
      <c r="I112" s="568"/>
      <c r="J112" s="568"/>
      <c r="K112" s="568"/>
      <c r="L112" s="568"/>
      <c r="M112" s="568"/>
      <c r="N112" s="568"/>
      <c r="O112" s="568"/>
      <c r="P112" s="568"/>
      <c r="Q112" s="568"/>
      <c r="R112" s="570"/>
      <c r="S112" s="648"/>
      <c r="T112" s="570"/>
      <c r="U112" s="648"/>
      <c r="V112" s="568"/>
      <c r="W112" s="568"/>
      <c r="X112" s="566">
        <f t="shared" ref="X112:BC112" si="68">SUMIF($C:$C,"61.2x",X:X)</f>
        <v>0</v>
      </c>
      <c r="Y112" s="566">
        <f t="shared" si="68"/>
        <v>0</v>
      </c>
      <c r="Z112" s="566">
        <f t="shared" si="68"/>
        <v>0</v>
      </c>
      <c r="AA112" s="566">
        <f t="shared" si="68"/>
        <v>0</v>
      </c>
      <c r="AB112" s="566">
        <f t="shared" si="68"/>
        <v>0</v>
      </c>
      <c r="AC112" s="566">
        <f t="shared" si="68"/>
        <v>0</v>
      </c>
      <c r="AD112" s="566">
        <f t="shared" si="68"/>
        <v>0</v>
      </c>
      <c r="AE112" s="566">
        <f t="shared" si="68"/>
        <v>0</v>
      </c>
      <c r="AF112" s="566">
        <f t="shared" si="68"/>
        <v>0</v>
      </c>
      <c r="AG112" s="566">
        <f t="shared" si="68"/>
        <v>0</v>
      </c>
      <c r="AH112" s="566">
        <f t="shared" si="68"/>
        <v>0</v>
      </c>
      <c r="AI112" s="566">
        <f t="shared" si="68"/>
        <v>0</v>
      </c>
      <c r="AJ112" s="566">
        <f t="shared" si="68"/>
        <v>0</v>
      </c>
      <c r="AK112" s="566">
        <f t="shared" si="68"/>
        <v>0</v>
      </c>
      <c r="AL112" s="566">
        <f t="shared" si="68"/>
        <v>0</v>
      </c>
      <c r="AM112" s="566">
        <f t="shared" si="68"/>
        <v>0</v>
      </c>
      <c r="AN112" s="566">
        <f t="shared" si="68"/>
        <v>0</v>
      </c>
      <c r="AO112" s="566">
        <f t="shared" si="68"/>
        <v>0</v>
      </c>
      <c r="AP112" s="566">
        <f t="shared" si="68"/>
        <v>0</v>
      </c>
      <c r="AQ112" s="566">
        <f t="shared" si="68"/>
        <v>0</v>
      </c>
      <c r="AR112" s="566">
        <f t="shared" si="68"/>
        <v>0</v>
      </c>
      <c r="AS112" s="566">
        <f t="shared" si="68"/>
        <v>0</v>
      </c>
      <c r="AT112" s="566">
        <f t="shared" si="68"/>
        <v>0</v>
      </c>
      <c r="AU112" s="566">
        <f t="shared" si="68"/>
        <v>0</v>
      </c>
      <c r="AV112" s="566">
        <f t="shared" si="68"/>
        <v>0</v>
      </c>
      <c r="AW112" s="566">
        <f t="shared" si="68"/>
        <v>0</v>
      </c>
      <c r="AX112" s="566">
        <f t="shared" si="68"/>
        <v>0</v>
      </c>
      <c r="AY112" s="566">
        <f t="shared" si="68"/>
        <v>0</v>
      </c>
      <c r="AZ112" s="566">
        <f t="shared" si="68"/>
        <v>0</v>
      </c>
      <c r="BA112" s="566">
        <f t="shared" si="68"/>
        <v>0</v>
      </c>
      <c r="BB112" s="566">
        <f t="shared" si="68"/>
        <v>0</v>
      </c>
      <c r="BC112" s="566">
        <f t="shared" si="68"/>
        <v>0</v>
      </c>
      <c r="BD112" s="566">
        <f t="shared" ref="BD112:CI112" si="69">SUMIF($C:$C,"61.2x",BD:BD)</f>
        <v>0</v>
      </c>
      <c r="BE112" s="566">
        <f t="shared" si="69"/>
        <v>0</v>
      </c>
      <c r="BF112" s="566">
        <f t="shared" si="69"/>
        <v>0</v>
      </c>
      <c r="BG112" s="566">
        <f t="shared" si="69"/>
        <v>0</v>
      </c>
      <c r="BH112" s="566">
        <f t="shared" si="69"/>
        <v>0</v>
      </c>
      <c r="BI112" s="566">
        <f t="shared" si="69"/>
        <v>0</v>
      </c>
      <c r="BJ112" s="566">
        <f t="shared" si="69"/>
        <v>0</v>
      </c>
      <c r="BK112" s="566">
        <f t="shared" si="69"/>
        <v>0</v>
      </c>
      <c r="BL112" s="566">
        <f t="shared" si="69"/>
        <v>0</v>
      </c>
      <c r="BM112" s="566">
        <f t="shared" si="69"/>
        <v>0</v>
      </c>
      <c r="BN112" s="566">
        <f t="shared" si="69"/>
        <v>0</v>
      </c>
      <c r="BO112" s="566">
        <f t="shared" si="69"/>
        <v>0</v>
      </c>
      <c r="BP112" s="566">
        <f t="shared" si="69"/>
        <v>0</v>
      </c>
      <c r="BQ112" s="566">
        <f t="shared" si="69"/>
        <v>0</v>
      </c>
      <c r="BR112" s="566">
        <f t="shared" si="69"/>
        <v>0</v>
      </c>
      <c r="BS112" s="566">
        <f t="shared" si="69"/>
        <v>0</v>
      </c>
      <c r="BT112" s="566">
        <f t="shared" si="69"/>
        <v>0</v>
      </c>
      <c r="BU112" s="566">
        <f t="shared" si="69"/>
        <v>0</v>
      </c>
      <c r="BV112" s="566">
        <f t="shared" si="69"/>
        <v>0</v>
      </c>
      <c r="BW112" s="566">
        <f t="shared" si="69"/>
        <v>0</v>
      </c>
      <c r="BX112" s="566">
        <f t="shared" si="69"/>
        <v>0</v>
      </c>
      <c r="BY112" s="566">
        <f t="shared" si="69"/>
        <v>0</v>
      </c>
      <c r="BZ112" s="566">
        <f t="shared" si="69"/>
        <v>0</v>
      </c>
      <c r="CA112" s="566">
        <f t="shared" si="69"/>
        <v>0</v>
      </c>
      <c r="CB112" s="566">
        <f t="shared" si="69"/>
        <v>0</v>
      </c>
      <c r="CC112" s="566">
        <f t="shared" si="69"/>
        <v>0</v>
      </c>
      <c r="CD112" s="566">
        <f t="shared" si="69"/>
        <v>0</v>
      </c>
      <c r="CE112" s="566">
        <f t="shared" si="69"/>
        <v>0</v>
      </c>
      <c r="CF112" s="566">
        <f t="shared" si="69"/>
        <v>0</v>
      </c>
      <c r="CG112" s="566">
        <f t="shared" si="69"/>
        <v>0</v>
      </c>
      <c r="CH112" s="566">
        <f t="shared" si="69"/>
        <v>0</v>
      </c>
      <c r="CI112" s="566">
        <f t="shared" si="69"/>
        <v>0</v>
      </c>
      <c r="CJ112" s="566">
        <f t="shared" ref="CJ112:DO112" si="70">SUMIF($C:$C,"61.2x",CJ:CJ)</f>
        <v>0</v>
      </c>
      <c r="CK112" s="566">
        <f t="shared" si="70"/>
        <v>0</v>
      </c>
      <c r="CL112" s="566">
        <f t="shared" si="70"/>
        <v>0</v>
      </c>
      <c r="CM112" s="566">
        <f t="shared" si="70"/>
        <v>0</v>
      </c>
      <c r="CN112" s="566">
        <f t="shared" si="70"/>
        <v>0</v>
      </c>
      <c r="CO112" s="566">
        <f t="shared" si="70"/>
        <v>0</v>
      </c>
      <c r="CP112" s="566">
        <f t="shared" si="70"/>
        <v>0</v>
      </c>
      <c r="CQ112" s="566">
        <f t="shared" si="70"/>
        <v>0</v>
      </c>
      <c r="CR112" s="566">
        <f t="shared" si="70"/>
        <v>0</v>
      </c>
      <c r="CS112" s="566">
        <f t="shared" si="70"/>
        <v>0</v>
      </c>
      <c r="CT112" s="566">
        <f t="shared" si="70"/>
        <v>0</v>
      </c>
      <c r="CU112" s="566">
        <f t="shared" si="70"/>
        <v>0</v>
      </c>
      <c r="CV112" s="566">
        <f t="shared" si="70"/>
        <v>0</v>
      </c>
      <c r="CW112" s="566">
        <f t="shared" si="70"/>
        <v>0</v>
      </c>
      <c r="CX112" s="566">
        <f t="shared" si="70"/>
        <v>0</v>
      </c>
      <c r="CY112" s="581">
        <f t="shared" si="70"/>
        <v>0</v>
      </c>
      <c r="CZ112" s="582">
        <f t="shared" si="70"/>
        <v>0</v>
      </c>
      <c r="DA112" s="582">
        <f t="shared" si="70"/>
        <v>0</v>
      </c>
      <c r="DB112" s="582">
        <f t="shared" si="70"/>
        <v>0</v>
      </c>
      <c r="DC112" s="582">
        <f t="shared" si="70"/>
        <v>0</v>
      </c>
      <c r="DD112" s="582">
        <f t="shared" si="70"/>
        <v>0</v>
      </c>
      <c r="DE112" s="582">
        <f t="shared" si="70"/>
        <v>0</v>
      </c>
      <c r="DF112" s="582">
        <f t="shared" si="70"/>
        <v>0</v>
      </c>
      <c r="DG112" s="582">
        <f t="shared" si="70"/>
        <v>0</v>
      </c>
      <c r="DH112" s="582">
        <f t="shared" si="70"/>
        <v>0</v>
      </c>
      <c r="DI112" s="582">
        <f t="shared" si="70"/>
        <v>0</v>
      </c>
      <c r="DJ112" s="582">
        <f t="shared" si="70"/>
        <v>0</v>
      </c>
      <c r="DK112" s="582">
        <f t="shared" si="70"/>
        <v>0</v>
      </c>
      <c r="DL112" s="582">
        <f t="shared" si="70"/>
        <v>0</v>
      </c>
      <c r="DM112" s="582">
        <f t="shared" si="70"/>
        <v>0</v>
      </c>
      <c r="DN112" s="582">
        <f t="shared" si="70"/>
        <v>0</v>
      </c>
      <c r="DO112" s="582">
        <f t="shared" si="70"/>
        <v>0</v>
      </c>
      <c r="DP112" s="582">
        <f t="shared" ref="DP112:DW112" si="71">SUMIF($C:$C,"61.2x",DP:DP)</f>
        <v>0</v>
      </c>
      <c r="DQ112" s="582">
        <f t="shared" si="71"/>
        <v>0</v>
      </c>
      <c r="DR112" s="582">
        <f t="shared" si="71"/>
        <v>0</v>
      </c>
      <c r="DS112" s="582">
        <f t="shared" si="71"/>
        <v>0</v>
      </c>
      <c r="DT112" s="582">
        <f t="shared" si="71"/>
        <v>0</v>
      </c>
      <c r="DU112" s="582">
        <f t="shared" si="71"/>
        <v>0</v>
      </c>
      <c r="DV112" s="582">
        <f t="shared" si="71"/>
        <v>0</v>
      </c>
      <c r="DW112" s="649">
        <f t="shared" si="71"/>
        <v>0</v>
      </c>
    </row>
    <row r="113" spans="1:1024" x14ac:dyDescent="0.2">
      <c r="B113" s="660" t="s">
        <v>530</v>
      </c>
      <c r="C113" s="661" t="s">
        <v>527</v>
      </c>
      <c r="D113" s="568"/>
      <c r="E113" s="568"/>
      <c r="F113" s="568"/>
      <c r="G113" s="568"/>
      <c r="H113" s="568"/>
      <c r="I113" s="568"/>
      <c r="J113" s="568"/>
      <c r="K113" s="568"/>
      <c r="L113" s="568"/>
      <c r="M113" s="568"/>
      <c r="N113" s="568"/>
      <c r="O113" s="568"/>
      <c r="P113" s="568"/>
      <c r="Q113" s="568"/>
      <c r="R113" s="570"/>
      <c r="S113" s="648"/>
      <c r="T113" s="570"/>
      <c r="U113" s="648"/>
      <c r="V113" s="568"/>
      <c r="W113" s="568"/>
      <c r="X113" s="566">
        <f t="shared" ref="X113:BC113" si="72">SUMIF($C:$C,"61.3x",X:X)</f>
        <v>0</v>
      </c>
      <c r="Y113" s="566">
        <f t="shared" si="72"/>
        <v>0</v>
      </c>
      <c r="Z113" s="566">
        <f t="shared" si="72"/>
        <v>0</v>
      </c>
      <c r="AA113" s="566">
        <f t="shared" si="72"/>
        <v>0</v>
      </c>
      <c r="AB113" s="566">
        <f t="shared" si="72"/>
        <v>0</v>
      </c>
      <c r="AC113" s="566">
        <f t="shared" si="72"/>
        <v>0</v>
      </c>
      <c r="AD113" s="566">
        <f t="shared" si="72"/>
        <v>0</v>
      </c>
      <c r="AE113" s="566">
        <f t="shared" si="72"/>
        <v>0</v>
      </c>
      <c r="AF113" s="566">
        <f t="shared" si="72"/>
        <v>0</v>
      </c>
      <c r="AG113" s="566">
        <f t="shared" si="72"/>
        <v>0</v>
      </c>
      <c r="AH113" s="566">
        <f t="shared" si="72"/>
        <v>0</v>
      </c>
      <c r="AI113" s="566">
        <f t="shared" si="72"/>
        <v>0</v>
      </c>
      <c r="AJ113" s="566">
        <f t="shared" si="72"/>
        <v>0</v>
      </c>
      <c r="AK113" s="566">
        <f t="shared" si="72"/>
        <v>0</v>
      </c>
      <c r="AL113" s="566">
        <f t="shared" si="72"/>
        <v>0</v>
      </c>
      <c r="AM113" s="566">
        <f t="shared" si="72"/>
        <v>0</v>
      </c>
      <c r="AN113" s="566">
        <f t="shared" si="72"/>
        <v>0</v>
      </c>
      <c r="AO113" s="566">
        <f t="shared" si="72"/>
        <v>0</v>
      </c>
      <c r="AP113" s="566">
        <f t="shared" si="72"/>
        <v>0</v>
      </c>
      <c r="AQ113" s="566">
        <f t="shared" si="72"/>
        <v>0</v>
      </c>
      <c r="AR113" s="566">
        <f t="shared" si="72"/>
        <v>0</v>
      </c>
      <c r="AS113" s="566">
        <f t="shared" si="72"/>
        <v>0</v>
      </c>
      <c r="AT113" s="566">
        <f t="shared" si="72"/>
        <v>0</v>
      </c>
      <c r="AU113" s="566">
        <f t="shared" si="72"/>
        <v>0</v>
      </c>
      <c r="AV113" s="566">
        <f t="shared" si="72"/>
        <v>0</v>
      </c>
      <c r="AW113" s="566">
        <f t="shared" si="72"/>
        <v>0</v>
      </c>
      <c r="AX113" s="566">
        <f t="shared" si="72"/>
        <v>0</v>
      </c>
      <c r="AY113" s="566">
        <f t="shared" si="72"/>
        <v>0</v>
      </c>
      <c r="AZ113" s="566">
        <f t="shared" si="72"/>
        <v>0</v>
      </c>
      <c r="BA113" s="566">
        <f t="shared" si="72"/>
        <v>0</v>
      </c>
      <c r="BB113" s="566">
        <f t="shared" si="72"/>
        <v>0</v>
      </c>
      <c r="BC113" s="566">
        <f t="shared" si="72"/>
        <v>0</v>
      </c>
      <c r="BD113" s="566">
        <f t="shared" ref="BD113:CI113" si="73">SUMIF($C:$C,"61.3x",BD:BD)</f>
        <v>0</v>
      </c>
      <c r="BE113" s="566">
        <f t="shared" si="73"/>
        <v>0</v>
      </c>
      <c r="BF113" s="566">
        <f t="shared" si="73"/>
        <v>0</v>
      </c>
      <c r="BG113" s="566">
        <f t="shared" si="73"/>
        <v>0</v>
      </c>
      <c r="BH113" s="566">
        <f t="shared" si="73"/>
        <v>0</v>
      </c>
      <c r="BI113" s="566">
        <f t="shared" si="73"/>
        <v>0</v>
      </c>
      <c r="BJ113" s="566">
        <f t="shared" si="73"/>
        <v>0</v>
      </c>
      <c r="BK113" s="566">
        <f t="shared" si="73"/>
        <v>0</v>
      </c>
      <c r="BL113" s="566">
        <f t="shared" si="73"/>
        <v>0</v>
      </c>
      <c r="BM113" s="566">
        <f t="shared" si="73"/>
        <v>0</v>
      </c>
      <c r="BN113" s="566">
        <f t="shared" si="73"/>
        <v>0</v>
      </c>
      <c r="BO113" s="566">
        <f t="shared" si="73"/>
        <v>0</v>
      </c>
      <c r="BP113" s="566">
        <f t="shared" si="73"/>
        <v>0</v>
      </c>
      <c r="BQ113" s="566">
        <f t="shared" si="73"/>
        <v>0</v>
      </c>
      <c r="BR113" s="566">
        <f t="shared" si="73"/>
        <v>0</v>
      </c>
      <c r="BS113" s="566">
        <f t="shared" si="73"/>
        <v>0</v>
      </c>
      <c r="BT113" s="566">
        <f t="shared" si="73"/>
        <v>0</v>
      </c>
      <c r="BU113" s="566">
        <f t="shared" si="73"/>
        <v>0</v>
      </c>
      <c r="BV113" s="566">
        <f t="shared" si="73"/>
        <v>0</v>
      </c>
      <c r="BW113" s="566">
        <f t="shared" si="73"/>
        <v>0</v>
      </c>
      <c r="BX113" s="566">
        <f t="shared" si="73"/>
        <v>0</v>
      </c>
      <c r="BY113" s="566">
        <f t="shared" si="73"/>
        <v>0</v>
      </c>
      <c r="BZ113" s="566">
        <f t="shared" si="73"/>
        <v>0</v>
      </c>
      <c r="CA113" s="566">
        <f t="shared" si="73"/>
        <v>0</v>
      </c>
      <c r="CB113" s="566">
        <f t="shared" si="73"/>
        <v>0</v>
      </c>
      <c r="CC113" s="566">
        <f t="shared" si="73"/>
        <v>0</v>
      </c>
      <c r="CD113" s="566">
        <f t="shared" si="73"/>
        <v>0</v>
      </c>
      <c r="CE113" s="566">
        <f t="shared" si="73"/>
        <v>0</v>
      </c>
      <c r="CF113" s="566">
        <f t="shared" si="73"/>
        <v>0</v>
      </c>
      <c r="CG113" s="566">
        <f t="shared" si="73"/>
        <v>0</v>
      </c>
      <c r="CH113" s="566">
        <f t="shared" si="73"/>
        <v>0</v>
      </c>
      <c r="CI113" s="566">
        <f t="shared" si="73"/>
        <v>0</v>
      </c>
      <c r="CJ113" s="566">
        <f t="shared" ref="CJ113:DO113" si="74">SUMIF($C:$C,"61.3x",CJ:CJ)</f>
        <v>0</v>
      </c>
      <c r="CK113" s="566">
        <f t="shared" si="74"/>
        <v>0</v>
      </c>
      <c r="CL113" s="566">
        <f t="shared" si="74"/>
        <v>0</v>
      </c>
      <c r="CM113" s="566">
        <f t="shared" si="74"/>
        <v>0</v>
      </c>
      <c r="CN113" s="566">
        <f t="shared" si="74"/>
        <v>0</v>
      </c>
      <c r="CO113" s="566">
        <f t="shared" si="74"/>
        <v>0</v>
      </c>
      <c r="CP113" s="566">
        <f t="shared" si="74"/>
        <v>0</v>
      </c>
      <c r="CQ113" s="566">
        <f t="shared" si="74"/>
        <v>0</v>
      </c>
      <c r="CR113" s="566">
        <f t="shared" si="74"/>
        <v>0</v>
      </c>
      <c r="CS113" s="566">
        <f t="shared" si="74"/>
        <v>0</v>
      </c>
      <c r="CT113" s="566">
        <f t="shared" si="74"/>
        <v>0</v>
      </c>
      <c r="CU113" s="566">
        <f t="shared" si="74"/>
        <v>0</v>
      </c>
      <c r="CV113" s="566">
        <f t="shared" si="74"/>
        <v>0</v>
      </c>
      <c r="CW113" s="566">
        <f t="shared" si="74"/>
        <v>0</v>
      </c>
      <c r="CX113" s="566">
        <f t="shared" si="74"/>
        <v>0</v>
      </c>
      <c r="CY113" s="581">
        <f t="shared" si="74"/>
        <v>0</v>
      </c>
      <c r="CZ113" s="582">
        <f t="shared" si="74"/>
        <v>0</v>
      </c>
      <c r="DA113" s="582">
        <f t="shared" si="74"/>
        <v>0</v>
      </c>
      <c r="DB113" s="582">
        <f t="shared" si="74"/>
        <v>0</v>
      </c>
      <c r="DC113" s="582">
        <f t="shared" si="74"/>
        <v>0</v>
      </c>
      <c r="DD113" s="582">
        <f t="shared" si="74"/>
        <v>0</v>
      </c>
      <c r="DE113" s="582">
        <f t="shared" si="74"/>
        <v>0</v>
      </c>
      <c r="DF113" s="582">
        <f t="shared" si="74"/>
        <v>0</v>
      </c>
      <c r="DG113" s="582">
        <f t="shared" si="74"/>
        <v>0</v>
      </c>
      <c r="DH113" s="582">
        <f t="shared" si="74"/>
        <v>0</v>
      </c>
      <c r="DI113" s="582">
        <f t="shared" si="74"/>
        <v>0</v>
      </c>
      <c r="DJ113" s="582">
        <f t="shared" si="74"/>
        <v>0</v>
      </c>
      <c r="DK113" s="582">
        <f t="shared" si="74"/>
        <v>0</v>
      </c>
      <c r="DL113" s="582">
        <f t="shared" si="74"/>
        <v>0</v>
      </c>
      <c r="DM113" s="582">
        <f t="shared" si="74"/>
        <v>0</v>
      </c>
      <c r="DN113" s="582">
        <f t="shared" si="74"/>
        <v>0</v>
      </c>
      <c r="DO113" s="582">
        <f t="shared" si="74"/>
        <v>0</v>
      </c>
      <c r="DP113" s="582">
        <f t="shared" ref="DP113:DW113" si="75">SUMIF($C:$C,"61.3x",DP:DP)</f>
        <v>0</v>
      </c>
      <c r="DQ113" s="582">
        <f t="shared" si="75"/>
        <v>0</v>
      </c>
      <c r="DR113" s="582">
        <f t="shared" si="75"/>
        <v>0</v>
      </c>
      <c r="DS113" s="582">
        <f t="shared" si="75"/>
        <v>0</v>
      </c>
      <c r="DT113" s="582">
        <f t="shared" si="75"/>
        <v>0</v>
      </c>
      <c r="DU113" s="582">
        <f t="shared" si="75"/>
        <v>0</v>
      </c>
      <c r="DV113" s="582">
        <f t="shared" si="75"/>
        <v>0</v>
      </c>
      <c r="DW113" s="649">
        <f t="shared" si="75"/>
        <v>0</v>
      </c>
    </row>
    <row r="114" spans="1:1024" ht="51" x14ac:dyDescent="0.2">
      <c r="A114" s="754"/>
      <c r="B114" s="755" t="s">
        <v>487</v>
      </c>
      <c r="C114" s="585" t="s">
        <v>859</v>
      </c>
      <c r="D114" s="586" t="s">
        <v>860</v>
      </c>
      <c r="E114" s="587" t="s">
        <v>583</v>
      </c>
      <c r="F114" s="588" t="s">
        <v>756</v>
      </c>
      <c r="G114" s="589" t="s">
        <v>54</v>
      </c>
      <c r="H114" s="590" t="s">
        <v>489</v>
      </c>
      <c r="I114" s="591">
        <f>MAX(X114:AV114)</f>
        <v>9.5177731973812687</v>
      </c>
      <c r="J114" s="591">
        <f>SUMPRODUCT($X$2:$CY$2,$X114:$CY114)*365</f>
        <v>21686.014173502612</v>
      </c>
      <c r="K114" s="591">
        <f>SUMPRODUCT($X$2:$CY$2,$X115:$CY115)+SUMPRODUCT($X$2:$CY$2,$X116:$CY116)+SUMPRODUCT($X$2:$CY$2,$X117:$CY117)</f>
        <v>9412.4048590648836</v>
      </c>
      <c r="L114" s="591">
        <f>SUMPRODUCT($X$2:$CY$2,$X118:$CY118) +SUMPRODUCT($X$2:$CY$2,$X119:$CY119)</f>
        <v>0</v>
      </c>
      <c r="M114" s="591">
        <f>SUMPRODUCT($X$2:$CY$2,$X120:$CY120)*-1</f>
        <v>-2844.1287315386407</v>
      </c>
      <c r="N114" s="591">
        <f>SUMPRODUCT($X$2:$CY$2,$X123:$CY123) +SUMPRODUCT($X$2:$CY$2,$X124:$CY124)</f>
        <v>3741.2664862566999</v>
      </c>
      <c r="O114" s="591">
        <f>SUMPRODUCT($X$2:$CY$2,$X121:$CY121) +SUMPRODUCT($X$2:$CY$2,$X122:$CY122) +SUMPRODUCT($X$2:$CY$2,$X125:$CY125)</f>
        <v>0</v>
      </c>
      <c r="P114" s="591">
        <f>SUM(K114:O114)</f>
        <v>10309.542613782942</v>
      </c>
      <c r="Q114" s="591">
        <f>(SUM(K114:M114)*100000)/(J114*1000)</f>
        <v>30.288074493429921</v>
      </c>
      <c r="R114" s="592">
        <f>(P114*100000)/(J114*1000)</f>
        <v>47.540052917514984</v>
      </c>
      <c r="S114" s="758">
        <v>3</v>
      </c>
      <c r="T114" s="759">
        <v>3</v>
      </c>
      <c r="U114" s="760" t="s">
        <v>490</v>
      </c>
      <c r="V114" s="761" t="s">
        <v>124</v>
      </c>
      <c r="W114" s="761" t="s">
        <v>75</v>
      </c>
      <c r="X114" s="820">
        <v>0.5060579999999999</v>
      </c>
      <c r="Y114" s="820">
        <v>1.0400884755126576</v>
      </c>
      <c r="Z114" s="820">
        <v>1.6389904077528588</v>
      </c>
      <c r="AA114" s="820">
        <v>2.0421440075886901</v>
      </c>
      <c r="AB114" s="820">
        <v>2.6218932411499116</v>
      </c>
      <c r="AC114" s="820">
        <v>3.3073300568174533</v>
      </c>
      <c r="AD114" s="820">
        <v>4.177457561118179</v>
      </c>
      <c r="AE114" s="820">
        <v>4.9968707244387831</v>
      </c>
      <c r="AF114" s="820">
        <v>5.7684084749322091</v>
      </c>
      <c r="AG114" s="820">
        <v>6.4947527373344558</v>
      </c>
      <c r="AH114" s="820">
        <v>7.1788570042214319</v>
      </c>
      <c r="AI114" s="820">
        <v>7.8187964064076239</v>
      </c>
      <c r="AJ114" s="820">
        <v>8.2430873904383795</v>
      </c>
      <c r="AK114" s="821">
        <v>8.8334090210503327</v>
      </c>
      <c r="AL114" s="821">
        <v>9.3244559966274601</v>
      </c>
      <c r="AM114" s="821">
        <v>9.5177731973812687</v>
      </c>
      <c r="AN114" s="821">
        <v>0</v>
      </c>
      <c r="AO114" s="821">
        <v>0</v>
      </c>
      <c r="AP114" s="821">
        <v>0</v>
      </c>
      <c r="AQ114" s="821">
        <v>0</v>
      </c>
      <c r="AR114" s="821">
        <v>0</v>
      </c>
      <c r="AS114" s="821">
        <v>0</v>
      </c>
      <c r="AT114" s="821">
        <v>0</v>
      </c>
      <c r="AU114" s="821">
        <v>0</v>
      </c>
      <c r="AV114" s="821">
        <v>0</v>
      </c>
      <c r="AW114" s="821">
        <v>0</v>
      </c>
      <c r="AX114" s="821">
        <v>0</v>
      </c>
      <c r="AY114" s="821">
        <v>0</v>
      </c>
      <c r="AZ114" s="821">
        <v>0</v>
      </c>
      <c r="BA114" s="821">
        <v>0</v>
      </c>
      <c r="BB114" s="821">
        <v>0</v>
      </c>
      <c r="BC114" s="821">
        <v>0</v>
      </c>
      <c r="BD114" s="821">
        <v>0</v>
      </c>
      <c r="BE114" s="821">
        <v>0</v>
      </c>
      <c r="BF114" s="821">
        <v>0</v>
      </c>
      <c r="BG114" s="821">
        <v>0</v>
      </c>
      <c r="BH114" s="821">
        <v>0</v>
      </c>
      <c r="BI114" s="821">
        <v>0</v>
      </c>
      <c r="BJ114" s="821">
        <v>0</v>
      </c>
      <c r="BK114" s="821">
        <v>0</v>
      </c>
      <c r="BL114" s="821">
        <v>0</v>
      </c>
      <c r="BM114" s="821">
        <v>0</v>
      </c>
      <c r="BN114" s="821">
        <v>0</v>
      </c>
      <c r="BO114" s="821">
        <v>0</v>
      </c>
      <c r="BP114" s="821">
        <v>0</v>
      </c>
      <c r="BQ114" s="821">
        <v>0</v>
      </c>
      <c r="BR114" s="821">
        <v>0</v>
      </c>
      <c r="BS114" s="821">
        <v>0</v>
      </c>
      <c r="BT114" s="821">
        <v>0</v>
      </c>
      <c r="BU114" s="821">
        <v>0</v>
      </c>
      <c r="BV114" s="821">
        <v>0</v>
      </c>
      <c r="BW114" s="821">
        <v>0</v>
      </c>
      <c r="BX114" s="821">
        <v>0</v>
      </c>
      <c r="BY114" s="821">
        <v>0</v>
      </c>
      <c r="BZ114" s="821">
        <v>0</v>
      </c>
      <c r="CA114" s="821">
        <v>0</v>
      </c>
      <c r="CB114" s="821">
        <v>0</v>
      </c>
      <c r="CC114" s="821">
        <v>0</v>
      </c>
      <c r="CD114" s="821">
        <v>0</v>
      </c>
      <c r="CE114" s="822">
        <v>0</v>
      </c>
      <c r="CF114" s="822">
        <v>0</v>
      </c>
      <c r="CG114" s="822">
        <v>0</v>
      </c>
      <c r="CH114" s="822">
        <v>0</v>
      </c>
      <c r="CI114" s="822">
        <v>0</v>
      </c>
      <c r="CJ114" s="822">
        <v>0</v>
      </c>
      <c r="CK114" s="822">
        <v>0</v>
      </c>
      <c r="CL114" s="822">
        <v>0</v>
      </c>
      <c r="CM114" s="822">
        <v>0</v>
      </c>
      <c r="CN114" s="822">
        <v>0</v>
      </c>
      <c r="CO114" s="822">
        <v>0</v>
      </c>
      <c r="CP114" s="822">
        <v>0</v>
      </c>
      <c r="CQ114" s="822">
        <v>0</v>
      </c>
      <c r="CR114" s="822">
        <v>0</v>
      </c>
      <c r="CS114" s="822">
        <v>0</v>
      </c>
      <c r="CT114" s="822">
        <v>0</v>
      </c>
      <c r="CU114" s="822">
        <v>0</v>
      </c>
      <c r="CV114" s="822">
        <v>0</v>
      </c>
      <c r="CW114" s="822">
        <v>0</v>
      </c>
      <c r="CX114" s="822">
        <v>0</v>
      </c>
      <c r="CY114" s="823">
        <v>0</v>
      </c>
      <c r="CZ114" s="762">
        <v>0</v>
      </c>
      <c r="DA114" s="763">
        <v>0</v>
      </c>
      <c r="DB114" s="763">
        <v>0</v>
      </c>
      <c r="DC114" s="763">
        <v>0</v>
      </c>
      <c r="DD114" s="763">
        <v>0</v>
      </c>
      <c r="DE114" s="763">
        <v>0</v>
      </c>
      <c r="DF114" s="763">
        <v>0</v>
      </c>
      <c r="DG114" s="763">
        <v>0</v>
      </c>
      <c r="DH114" s="763">
        <v>0</v>
      </c>
      <c r="DI114" s="763">
        <v>0</v>
      </c>
      <c r="DJ114" s="763">
        <v>0</v>
      </c>
      <c r="DK114" s="763">
        <v>0</v>
      </c>
      <c r="DL114" s="763">
        <v>0</v>
      </c>
      <c r="DM114" s="763">
        <v>0</v>
      </c>
      <c r="DN114" s="763">
        <v>0</v>
      </c>
      <c r="DO114" s="763">
        <v>0</v>
      </c>
      <c r="DP114" s="763">
        <v>0</v>
      </c>
      <c r="DQ114" s="763">
        <v>0</v>
      </c>
      <c r="DR114" s="763">
        <v>0</v>
      </c>
      <c r="DS114" s="763">
        <v>0</v>
      </c>
      <c r="DT114" s="763">
        <v>0</v>
      </c>
      <c r="DU114" s="763">
        <v>0</v>
      </c>
      <c r="DV114" s="763">
        <v>0</v>
      </c>
      <c r="DW114" s="764">
        <v>0</v>
      </c>
      <c r="DX114" s="650"/>
      <c r="DY114" s="754"/>
      <c r="DZ114" s="754"/>
      <c r="EA114" s="754"/>
      <c r="EB114" s="754"/>
      <c r="EC114" s="754"/>
      <c r="ED114" s="754"/>
      <c r="EE114" s="754"/>
      <c r="EF114" s="754"/>
      <c r="EG114" s="754"/>
      <c r="EH114" s="754"/>
      <c r="EI114" s="754"/>
      <c r="EJ114" s="754"/>
      <c r="EK114" s="754"/>
      <c r="EL114" s="754"/>
      <c r="EM114" s="754"/>
      <c r="EN114" s="754"/>
      <c r="EO114" s="754"/>
      <c r="EP114" s="754"/>
      <c r="EQ114" s="754"/>
      <c r="ER114" s="754"/>
      <c r="ES114" s="754"/>
      <c r="ET114" s="754"/>
      <c r="EU114" s="754"/>
      <c r="EV114" s="754"/>
      <c r="EW114" s="754"/>
      <c r="EX114" s="754"/>
      <c r="EY114" s="754"/>
      <c r="EZ114" s="754"/>
      <c r="FA114" s="754"/>
      <c r="FB114" s="754"/>
      <c r="FC114" s="754"/>
      <c r="FD114" s="754"/>
      <c r="FE114" s="754"/>
      <c r="FF114" s="754"/>
      <c r="FG114" s="754"/>
      <c r="FH114" s="754"/>
      <c r="FI114" s="754"/>
      <c r="FJ114" s="754"/>
      <c r="FK114" s="754"/>
      <c r="FL114" s="754"/>
      <c r="FM114" s="754"/>
      <c r="FN114" s="754"/>
      <c r="FO114" s="754"/>
      <c r="FP114" s="754"/>
      <c r="FQ114" s="754"/>
      <c r="FR114" s="754"/>
      <c r="FS114" s="754"/>
      <c r="FT114" s="754"/>
      <c r="FU114" s="754"/>
      <c r="FV114" s="754"/>
      <c r="FW114" s="754"/>
      <c r="FX114" s="754"/>
      <c r="FY114" s="754"/>
      <c r="FZ114" s="754"/>
      <c r="GA114" s="754"/>
      <c r="GB114" s="754"/>
      <c r="GC114" s="754"/>
      <c r="GD114" s="754"/>
      <c r="GE114" s="754"/>
      <c r="GF114" s="754"/>
      <c r="GG114" s="754"/>
      <c r="GH114" s="754"/>
      <c r="GI114" s="754"/>
      <c r="GJ114" s="754"/>
      <c r="GK114" s="754"/>
      <c r="GL114" s="754"/>
      <c r="GM114" s="754"/>
      <c r="GN114" s="754"/>
      <c r="GO114" s="754"/>
      <c r="GP114" s="754"/>
      <c r="GQ114" s="754"/>
      <c r="GR114" s="754"/>
      <c r="GS114" s="754"/>
      <c r="GT114" s="754"/>
      <c r="GU114" s="754"/>
      <c r="GV114" s="754"/>
      <c r="GW114" s="754"/>
      <c r="GX114" s="754"/>
      <c r="GY114" s="754"/>
      <c r="GZ114" s="754"/>
      <c r="HA114" s="754"/>
      <c r="HB114" s="754"/>
      <c r="HC114" s="754"/>
      <c r="HD114" s="754"/>
      <c r="HE114" s="754"/>
      <c r="HF114" s="754"/>
      <c r="HG114" s="754"/>
      <c r="HH114" s="754"/>
      <c r="HI114" s="754"/>
      <c r="HJ114" s="754"/>
      <c r="HK114" s="754"/>
      <c r="HL114" s="754"/>
      <c r="HM114" s="754"/>
      <c r="HN114" s="754"/>
      <c r="HO114" s="754"/>
      <c r="HP114" s="754"/>
      <c r="HQ114" s="754"/>
      <c r="HR114" s="754"/>
      <c r="HS114" s="754"/>
      <c r="HT114" s="754"/>
      <c r="HU114" s="754"/>
      <c r="HV114" s="754"/>
      <c r="HW114" s="754"/>
      <c r="HX114" s="754"/>
      <c r="HY114" s="754"/>
      <c r="HZ114" s="754"/>
      <c r="IA114" s="754"/>
      <c r="IB114" s="754"/>
      <c r="IC114" s="754"/>
      <c r="ID114" s="754"/>
      <c r="IE114" s="754"/>
      <c r="IF114" s="754"/>
      <c r="IG114" s="754"/>
      <c r="IH114" s="754"/>
      <c r="II114" s="754"/>
      <c r="IJ114" s="754"/>
      <c r="IK114" s="754"/>
      <c r="IL114" s="754"/>
      <c r="IM114" s="754"/>
      <c r="IN114" s="754"/>
      <c r="IO114" s="754"/>
      <c r="IP114" s="754"/>
      <c r="IQ114" s="754"/>
      <c r="IR114" s="754"/>
      <c r="IS114" s="754"/>
      <c r="IT114" s="754"/>
      <c r="IU114" s="754"/>
      <c r="IV114" s="754"/>
      <c r="IW114" s="754"/>
      <c r="IX114" s="754"/>
      <c r="IY114" s="754"/>
      <c r="IZ114" s="754"/>
      <c r="JA114" s="754"/>
      <c r="JB114" s="754"/>
      <c r="JC114" s="754"/>
      <c r="JD114" s="754"/>
      <c r="JE114" s="754"/>
      <c r="JF114" s="754"/>
      <c r="JG114" s="754"/>
      <c r="JH114" s="754"/>
      <c r="JI114" s="754"/>
      <c r="JJ114" s="754"/>
      <c r="JK114" s="754"/>
      <c r="JL114" s="754"/>
      <c r="JM114" s="754"/>
      <c r="JN114" s="754"/>
      <c r="JO114" s="754"/>
      <c r="JP114" s="754"/>
      <c r="JQ114" s="754"/>
      <c r="JR114" s="754"/>
      <c r="JS114" s="754"/>
      <c r="JT114" s="754"/>
      <c r="JU114" s="754"/>
      <c r="JV114" s="754"/>
      <c r="JW114" s="754"/>
      <c r="JX114" s="754"/>
      <c r="JY114" s="754"/>
      <c r="JZ114" s="754"/>
      <c r="KA114" s="754"/>
      <c r="KB114" s="754"/>
      <c r="KC114" s="754"/>
      <c r="KD114" s="754"/>
      <c r="KE114" s="754"/>
      <c r="KF114" s="754"/>
      <c r="KG114" s="754"/>
      <c r="KH114" s="754"/>
      <c r="KI114" s="754"/>
      <c r="KJ114" s="754"/>
      <c r="KK114" s="754"/>
      <c r="KL114" s="754"/>
      <c r="KM114" s="754"/>
      <c r="KN114" s="754"/>
      <c r="KO114" s="754"/>
      <c r="KP114" s="754"/>
      <c r="KQ114" s="754"/>
      <c r="KR114" s="754"/>
      <c r="KS114" s="754"/>
      <c r="KT114" s="754"/>
      <c r="KU114" s="754"/>
      <c r="KV114" s="754"/>
      <c r="KW114" s="754"/>
      <c r="KX114" s="754"/>
      <c r="KY114" s="754"/>
      <c r="KZ114" s="754"/>
      <c r="LA114" s="754"/>
      <c r="LB114" s="754"/>
      <c r="LC114" s="754"/>
      <c r="LD114" s="754"/>
      <c r="LE114" s="754"/>
      <c r="LF114" s="754"/>
      <c r="LG114" s="754"/>
      <c r="LH114" s="754"/>
      <c r="LI114" s="754"/>
      <c r="LJ114" s="754"/>
      <c r="LK114" s="754"/>
      <c r="LL114" s="754"/>
      <c r="LM114" s="754"/>
      <c r="LN114" s="754"/>
      <c r="LO114" s="754"/>
      <c r="LP114" s="754"/>
      <c r="LQ114" s="754"/>
      <c r="LR114" s="754"/>
      <c r="LS114" s="754"/>
      <c r="LT114" s="754"/>
      <c r="LU114" s="754"/>
      <c r="LV114" s="754"/>
      <c r="LW114" s="754"/>
      <c r="LX114" s="754"/>
      <c r="LY114" s="754"/>
      <c r="LZ114" s="754"/>
      <c r="MA114" s="754"/>
      <c r="MB114" s="754"/>
      <c r="MC114" s="754"/>
      <c r="MD114" s="754"/>
      <c r="ME114" s="754"/>
      <c r="MF114" s="754"/>
      <c r="MG114" s="754"/>
      <c r="MH114" s="754"/>
      <c r="MI114" s="754"/>
      <c r="MJ114" s="754"/>
      <c r="MK114" s="754"/>
      <c r="ML114" s="754"/>
      <c r="MM114" s="754"/>
      <c r="MN114" s="754"/>
      <c r="MO114" s="754"/>
      <c r="MP114" s="754"/>
      <c r="MQ114" s="754"/>
      <c r="MR114" s="754"/>
      <c r="MS114" s="754"/>
      <c r="MT114" s="754"/>
      <c r="MU114" s="754"/>
      <c r="MV114" s="754"/>
      <c r="MW114" s="754"/>
      <c r="MX114" s="754"/>
      <c r="MY114" s="754"/>
      <c r="MZ114" s="754"/>
      <c r="NA114" s="754"/>
      <c r="NB114" s="754"/>
      <c r="NC114" s="754"/>
      <c r="ND114" s="754"/>
      <c r="NE114" s="754"/>
      <c r="NF114" s="754"/>
      <c r="NG114" s="754"/>
      <c r="NH114" s="754"/>
      <c r="NI114" s="754"/>
      <c r="NJ114" s="754"/>
      <c r="NK114" s="754"/>
      <c r="NL114" s="754"/>
      <c r="NM114" s="754"/>
      <c r="NN114" s="754"/>
      <c r="NO114" s="754"/>
      <c r="NP114" s="754"/>
      <c r="NQ114" s="754"/>
      <c r="NR114" s="754"/>
      <c r="NS114" s="754"/>
      <c r="NT114" s="754"/>
      <c r="NU114" s="754"/>
      <c r="NV114" s="754"/>
      <c r="NW114" s="754"/>
      <c r="NX114" s="754"/>
      <c r="NY114" s="754"/>
      <c r="NZ114" s="754"/>
      <c r="OA114" s="754"/>
      <c r="OB114" s="754"/>
      <c r="OC114" s="754"/>
      <c r="OD114" s="754"/>
      <c r="OE114" s="754"/>
      <c r="OF114" s="754"/>
      <c r="OG114" s="754"/>
      <c r="OH114" s="754"/>
      <c r="OI114" s="754"/>
      <c r="OJ114" s="754"/>
      <c r="OK114" s="754"/>
      <c r="OL114" s="754"/>
      <c r="OM114" s="754"/>
      <c r="ON114" s="754"/>
      <c r="OO114" s="754"/>
      <c r="OP114" s="754"/>
      <c r="OQ114" s="754"/>
      <c r="OR114" s="754"/>
      <c r="OS114" s="754"/>
      <c r="OT114" s="754"/>
      <c r="OU114" s="754"/>
      <c r="OV114" s="754"/>
      <c r="OW114" s="754"/>
      <c r="OX114" s="754"/>
      <c r="OY114" s="754"/>
      <c r="OZ114" s="754"/>
      <c r="PA114" s="754"/>
      <c r="PB114" s="754"/>
      <c r="PC114" s="754"/>
      <c r="PD114" s="754"/>
      <c r="PE114" s="754"/>
      <c r="PF114" s="754"/>
      <c r="PG114" s="754"/>
      <c r="PH114" s="754"/>
      <c r="PI114" s="754"/>
      <c r="PJ114" s="754"/>
      <c r="PK114" s="754"/>
      <c r="PL114" s="754"/>
      <c r="PM114" s="754"/>
      <c r="PN114" s="754"/>
      <c r="PO114" s="754"/>
      <c r="PP114" s="754"/>
      <c r="PQ114" s="754"/>
      <c r="PR114" s="754"/>
      <c r="PS114" s="754"/>
      <c r="PT114" s="754"/>
      <c r="PU114" s="754"/>
      <c r="PV114" s="754"/>
      <c r="PW114" s="754"/>
      <c r="PX114" s="754"/>
      <c r="PY114" s="754"/>
      <c r="PZ114" s="754"/>
      <c r="QA114" s="754"/>
      <c r="QB114" s="754"/>
      <c r="QC114" s="754"/>
      <c r="QD114" s="754"/>
      <c r="QE114" s="754"/>
      <c r="QF114" s="754"/>
      <c r="QG114" s="754"/>
      <c r="QH114" s="754"/>
      <c r="QI114" s="754"/>
      <c r="QJ114" s="754"/>
      <c r="QK114" s="754"/>
      <c r="QL114" s="754"/>
      <c r="QM114" s="754"/>
      <c r="QN114" s="754"/>
      <c r="QO114" s="754"/>
      <c r="QP114" s="754"/>
      <c r="QQ114" s="754"/>
      <c r="QR114" s="754"/>
      <c r="QS114" s="754"/>
      <c r="QT114" s="754"/>
      <c r="QU114" s="754"/>
      <c r="QV114" s="754"/>
      <c r="QW114" s="754"/>
      <c r="QX114" s="754"/>
      <c r="QY114" s="754"/>
      <c r="QZ114" s="754"/>
      <c r="RA114" s="754"/>
      <c r="RB114" s="754"/>
      <c r="RC114" s="754"/>
      <c r="RD114" s="754"/>
      <c r="RE114" s="754"/>
      <c r="RF114" s="754"/>
      <c r="RG114" s="754"/>
      <c r="RH114" s="754"/>
      <c r="RI114" s="754"/>
      <c r="RJ114" s="754"/>
      <c r="RK114" s="754"/>
      <c r="RL114" s="754"/>
      <c r="RM114" s="754"/>
      <c r="RN114" s="754"/>
      <c r="RO114" s="754"/>
      <c r="RP114" s="754"/>
      <c r="RQ114" s="754"/>
      <c r="RR114" s="754"/>
      <c r="RS114" s="754"/>
      <c r="RT114" s="754"/>
      <c r="RU114" s="754"/>
      <c r="RV114" s="754"/>
      <c r="RW114" s="754"/>
      <c r="RX114" s="754"/>
      <c r="RY114" s="754"/>
      <c r="RZ114" s="754"/>
      <c r="SA114" s="754"/>
      <c r="SB114" s="754"/>
      <c r="SC114" s="754"/>
      <c r="SD114" s="754"/>
      <c r="SE114" s="754"/>
      <c r="SF114" s="754"/>
      <c r="SG114" s="754"/>
      <c r="SH114" s="754"/>
      <c r="SI114" s="754"/>
      <c r="SJ114" s="754"/>
      <c r="SK114" s="754"/>
      <c r="SL114" s="754"/>
      <c r="SM114" s="754"/>
      <c r="SN114" s="754"/>
      <c r="SO114" s="754"/>
      <c r="SP114" s="754"/>
      <c r="SQ114" s="754"/>
      <c r="SR114" s="754"/>
      <c r="SS114" s="754"/>
      <c r="ST114" s="754"/>
      <c r="SU114" s="754"/>
      <c r="SV114" s="754"/>
      <c r="SW114" s="754"/>
      <c r="SX114" s="754"/>
      <c r="SY114" s="754"/>
      <c r="SZ114" s="754"/>
      <c r="TA114" s="754"/>
      <c r="TB114" s="754"/>
      <c r="TC114" s="754"/>
      <c r="TD114" s="754"/>
      <c r="TE114" s="754"/>
      <c r="TF114" s="754"/>
      <c r="TG114" s="754"/>
      <c r="TH114" s="754"/>
      <c r="TI114" s="754"/>
      <c r="TJ114" s="754"/>
      <c r="TK114" s="754"/>
      <c r="TL114" s="754"/>
      <c r="TM114" s="754"/>
      <c r="TN114" s="754"/>
      <c r="TO114" s="754"/>
      <c r="TP114" s="754"/>
      <c r="TQ114" s="754"/>
      <c r="TR114" s="754"/>
      <c r="TS114" s="754"/>
      <c r="TT114" s="754"/>
      <c r="TU114" s="754"/>
      <c r="TV114" s="754"/>
      <c r="TW114" s="754"/>
      <c r="TX114" s="754"/>
      <c r="TY114" s="754"/>
      <c r="TZ114" s="754"/>
      <c r="UA114" s="754"/>
      <c r="UB114" s="754"/>
      <c r="UC114" s="754"/>
      <c r="UD114" s="754"/>
      <c r="UE114" s="754"/>
      <c r="UF114" s="754"/>
      <c r="UG114" s="754"/>
      <c r="UH114" s="754"/>
      <c r="UI114" s="754"/>
      <c r="UJ114" s="754"/>
      <c r="UK114" s="754"/>
      <c r="UL114" s="754"/>
      <c r="UM114" s="754"/>
      <c r="UN114" s="754"/>
      <c r="UO114" s="754"/>
      <c r="UP114" s="754"/>
      <c r="UQ114" s="754"/>
      <c r="UR114" s="754"/>
      <c r="US114" s="754"/>
      <c r="UT114" s="754"/>
      <c r="UU114" s="754"/>
      <c r="UV114" s="754"/>
      <c r="UW114" s="754"/>
      <c r="UX114" s="754"/>
      <c r="UY114" s="754"/>
      <c r="UZ114" s="754"/>
      <c r="VA114" s="754"/>
      <c r="VB114" s="754"/>
      <c r="VC114" s="754"/>
      <c r="VD114" s="754"/>
      <c r="VE114" s="754"/>
      <c r="VF114" s="754"/>
      <c r="VG114" s="754"/>
      <c r="VH114" s="754"/>
      <c r="VI114" s="754"/>
      <c r="VJ114" s="754"/>
      <c r="VK114" s="754"/>
      <c r="VL114" s="754"/>
      <c r="VM114" s="754"/>
      <c r="VN114" s="754"/>
      <c r="VO114" s="754"/>
      <c r="VP114" s="754"/>
      <c r="VQ114" s="754"/>
      <c r="VR114" s="754"/>
      <c r="VS114" s="754"/>
      <c r="VT114" s="754"/>
      <c r="VU114" s="754"/>
      <c r="VV114" s="754"/>
      <c r="VW114" s="754"/>
      <c r="VX114" s="754"/>
      <c r="VY114" s="754"/>
      <c r="VZ114" s="754"/>
      <c r="WA114" s="754"/>
      <c r="WB114" s="754"/>
      <c r="WC114" s="754"/>
      <c r="WD114" s="754"/>
      <c r="WE114" s="754"/>
      <c r="WF114" s="754"/>
      <c r="WG114" s="754"/>
      <c r="WH114" s="754"/>
      <c r="WI114" s="754"/>
      <c r="WJ114" s="754"/>
      <c r="WK114" s="754"/>
      <c r="WL114" s="754"/>
      <c r="WM114" s="754"/>
      <c r="WN114" s="754"/>
      <c r="WO114" s="754"/>
      <c r="WP114" s="754"/>
      <c r="WQ114" s="754"/>
      <c r="WR114" s="754"/>
      <c r="WS114" s="754"/>
      <c r="WT114" s="754"/>
      <c r="WU114" s="754"/>
      <c r="WV114" s="754"/>
      <c r="WW114" s="754"/>
      <c r="WX114" s="754"/>
      <c r="WY114" s="754"/>
      <c r="WZ114" s="754"/>
      <c r="XA114" s="754"/>
      <c r="XB114" s="754"/>
      <c r="XC114" s="754"/>
      <c r="XD114" s="754"/>
      <c r="XE114" s="754"/>
      <c r="XF114" s="754"/>
      <c r="XG114" s="754"/>
      <c r="XH114" s="754"/>
      <c r="XI114" s="754"/>
      <c r="XJ114" s="754"/>
      <c r="XK114" s="754"/>
      <c r="XL114" s="754"/>
      <c r="XM114" s="754"/>
      <c r="XN114" s="754"/>
      <c r="XO114" s="754"/>
      <c r="XP114" s="754"/>
      <c r="XQ114" s="754"/>
      <c r="XR114" s="754"/>
      <c r="XS114" s="754"/>
      <c r="XT114" s="754"/>
      <c r="XU114" s="754"/>
      <c r="XV114" s="754"/>
      <c r="XW114" s="754"/>
      <c r="XX114" s="754"/>
      <c r="XY114" s="754"/>
      <c r="XZ114" s="754"/>
      <c r="YA114" s="754"/>
      <c r="YB114" s="754"/>
      <c r="YC114" s="754"/>
      <c r="YD114" s="754"/>
      <c r="YE114" s="754"/>
      <c r="YF114" s="754"/>
      <c r="YG114" s="754"/>
      <c r="YH114" s="754"/>
      <c r="YI114" s="754"/>
      <c r="YJ114" s="754"/>
      <c r="YK114" s="754"/>
      <c r="YL114" s="754"/>
      <c r="YM114" s="754"/>
      <c r="YN114" s="754"/>
      <c r="YO114" s="754"/>
      <c r="YP114" s="754"/>
      <c r="YQ114" s="754"/>
      <c r="YR114" s="754"/>
      <c r="YS114" s="754"/>
      <c r="YT114" s="754"/>
      <c r="YU114" s="754"/>
      <c r="YV114" s="754"/>
      <c r="YW114" s="754"/>
      <c r="YX114" s="754"/>
      <c r="YY114" s="754"/>
      <c r="YZ114" s="754"/>
      <c r="ZA114" s="754"/>
      <c r="ZB114" s="754"/>
      <c r="ZC114" s="754"/>
      <c r="ZD114" s="754"/>
      <c r="ZE114" s="754"/>
      <c r="ZF114" s="754"/>
      <c r="ZG114" s="754"/>
      <c r="ZH114" s="754"/>
      <c r="ZI114" s="754"/>
      <c r="ZJ114" s="754"/>
      <c r="ZK114" s="754"/>
      <c r="ZL114" s="754"/>
      <c r="ZM114" s="754"/>
      <c r="ZN114" s="754"/>
      <c r="ZO114" s="754"/>
      <c r="ZP114" s="754"/>
      <c r="ZQ114" s="754"/>
      <c r="ZR114" s="754"/>
      <c r="ZS114" s="754"/>
      <c r="ZT114" s="754"/>
      <c r="ZU114" s="754"/>
      <c r="ZV114" s="754"/>
      <c r="ZW114" s="754"/>
      <c r="ZX114" s="754"/>
      <c r="ZY114" s="754"/>
      <c r="ZZ114" s="754"/>
      <c r="AAA114" s="754"/>
      <c r="AAB114" s="754"/>
      <c r="AAC114" s="754"/>
      <c r="AAD114" s="754"/>
      <c r="AAE114" s="754"/>
      <c r="AAF114" s="754"/>
      <c r="AAG114" s="754"/>
      <c r="AAH114" s="754"/>
      <c r="AAI114" s="754"/>
      <c r="AAJ114" s="754"/>
      <c r="AAK114" s="754"/>
      <c r="AAL114" s="754"/>
      <c r="AAM114" s="754"/>
      <c r="AAN114" s="754"/>
      <c r="AAO114" s="754"/>
      <c r="AAP114" s="754"/>
      <c r="AAQ114" s="754"/>
      <c r="AAR114" s="754"/>
      <c r="AAS114" s="754"/>
      <c r="AAT114" s="754"/>
      <c r="AAU114" s="754"/>
      <c r="AAV114" s="754"/>
      <c r="AAW114" s="754"/>
      <c r="AAX114" s="754"/>
      <c r="AAY114" s="754"/>
      <c r="AAZ114" s="754"/>
      <c r="ABA114" s="754"/>
      <c r="ABB114" s="754"/>
      <c r="ABC114" s="754"/>
      <c r="ABD114" s="754"/>
      <c r="ABE114" s="754"/>
      <c r="ABF114" s="754"/>
      <c r="ABG114" s="754"/>
      <c r="ABH114" s="754"/>
      <c r="ABI114" s="754"/>
      <c r="ABJ114" s="754"/>
      <c r="ABK114" s="754"/>
      <c r="ABL114" s="754"/>
      <c r="ABM114" s="754"/>
      <c r="ABN114" s="754"/>
      <c r="ABO114" s="754"/>
      <c r="ABP114" s="754"/>
      <c r="ABQ114" s="754"/>
      <c r="ABR114" s="754"/>
      <c r="ABS114" s="754"/>
      <c r="ABT114" s="754"/>
      <c r="ABU114" s="754"/>
      <c r="ABV114" s="754"/>
      <c r="ABW114" s="754"/>
      <c r="ABX114" s="754"/>
      <c r="ABY114" s="754"/>
      <c r="ABZ114" s="754"/>
      <c r="ACA114" s="754"/>
      <c r="ACB114" s="754"/>
      <c r="ACC114" s="754"/>
      <c r="ACD114" s="754"/>
      <c r="ACE114" s="754"/>
      <c r="ACF114" s="754"/>
      <c r="ACG114" s="754"/>
      <c r="ACH114" s="754"/>
      <c r="ACI114" s="754"/>
      <c r="ACJ114" s="754"/>
      <c r="ACK114" s="754"/>
      <c r="ACL114" s="754"/>
      <c r="ACM114" s="754"/>
      <c r="ACN114" s="754"/>
      <c r="ACO114" s="754"/>
      <c r="ACP114" s="754"/>
      <c r="ACQ114" s="754"/>
      <c r="ACR114" s="754"/>
      <c r="ACS114" s="754"/>
      <c r="ACT114" s="754"/>
      <c r="ACU114" s="754"/>
      <c r="ACV114" s="754"/>
      <c r="ACW114" s="754"/>
      <c r="ACX114" s="754"/>
      <c r="ACY114" s="754"/>
      <c r="ACZ114" s="754"/>
      <c r="ADA114" s="754"/>
      <c r="ADB114" s="754"/>
      <c r="ADC114" s="754"/>
      <c r="ADD114" s="754"/>
      <c r="ADE114" s="754"/>
      <c r="ADF114" s="754"/>
      <c r="ADG114" s="754"/>
      <c r="ADH114" s="754"/>
      <c r="ADI114" s="754"/>
      <c r="ADJ114" s="754"/>
      <c r="ADK114" s="754"/>
      <c r="ADL114" s="754"/>
      <c r="ADM114" s="754"/>
      <c r="ADN114" s="754"/>
      <c r="ADO114" s="754"/>
      <c r="ADP114" s="754"/>
      <c r="ADQ114" s="754"/>
      <c r="ADR114" s="754"/>
      <c r="ADS114" s="754"/>
      <c r="ADT114" s="754"/>
      <c r="ADU114" s="754"/>
      <c r="ADV114" s="754"/>
      <c r="ADW114" s="754"/>
      <c r="ADX114" s="754"/>
      <c r="ADY114" s="754"/>
      <c r="ADZ114" s="754"/>
      <c r="AEA114" s="754"/>
      <c r="AEB114" s="754"/>
      <c r="AEC114" s="754"/>
      <c r="AED114" s="754"/>
      <c r="AEE114" s="754"/>
      <c r="AEF114" s="754"/>
      <c r="AEG114" s="754"/>
      <c r="AEH114" s="754"/>
      <c r="AEI114" s="754"/>
      <c r="AEJ114" s="754"/>
      <c r="AEK114" s="754"/>
      <c r="AEL114" s="754"/>
      <c r="AEM114" s="754"/>
      <c r="AEN114" s="754"/>
      <c r="AEO114" s="754"/>
      <c r="AEP114" s="754"/>
      <c r="AEQ114" s="754"/>
      <c r="AER114" s="754"/>
      <c r="AES114" s="754"/>
      <c r="AET114" s="754"/>
      <c r="AEU114" s="754"/>
      <c r="AEV114" s="754"/>
      <c r="AEW114" s="754"/>
      <c r="AEX114" s="754"/>
      <c r="AEY114" s="754"/>
      <c r="AEZ114" s="754"/>
      <c r="AFA114" s="754"/>
      <c r="AFB114" s="754"/>
      <c r="AFC114" s="754"/>
      <c r="AFD114" s="754"/>
      <c r="AFE114" s="754"/>
      <c r="AFF114" s="754"/>
      <c r="AFG114" s="754"/>
      <c r="AFH114" s="754"/>
      <c r="AFI114" s="754"/>
      <c r="AFJ114" s="754"/>
      <c r="AFK114" s="754"/>
      <c r="AFL114" s="754"/>
      <c r="AFM114" s="754"/>
      <c r="AFN114" s="754"/>
      <c r="AFO114" s="754"/>
      <c r="AFP114" s="754"/>
      <c r="AFQ114" s="754"/>
      <c r="AFR114" s="754"/>
      <c r="AFS114" s="754"/>
      <c r="AFT114" s="754"/>
      <c r="AFU114" s="754"/>
      <c r="AFV114" s="754"/>
      <c r="AFW114" s="754"/>
      <c r="AFX114" s="754"/>
      <c r="AFY114" s="754"/>
      <c r="AFZ114" s="754"/>
      <c r="AGA114" s="754"/>
      <c r="AGB114" s="754"/>
      <c r="AGC114" s="754"/>
      <c r="AGD114" s="754"/>
      <c r="AGE114" s="754"/>
      <c r="AGF114" s="754"/>
      <c r="AGG114" s="754"/>
      <c r="AGH114" s="754"/>
      <c r="AGI114" s="754"/>
      <c r="AGJ114" s="754"/>
      <c r="AGK114" s="754"/>
      <c r="AGL114" s="754"/>
      <c r="AGM114" s="754"/>
      <c r="AGN114" s="754"/>
      <c r="AGO114" s="754"/>
      <c r="AGP114" s="754"/>
      <c r="AGQ114" s="754"/>
      <c r="AGR114" s="754"/>
      <c r="AGS114" s="754"/>
      <c r="AGT114" s="754"/>
      <c r="AGU114" s="754"/>
      <c r="AGV114" s="754"/>
      <c r="AGW114" s="754"/>
      <c r="AGX114" s="754"/>
      <c r="AGY114" s="754"/>
      <c r="AGZ114" s="754"/>
      <c r="AHA114" s="754"/>
      <c r="AHB114" s="754"/>
      <c r="AHC114" s="754"/>
      <c r="AHD114" s="754"/>
      <c r="AHE114" s="754"/>
      <c r="AHF114" s="754"/>
      <c r="AHG114" s="754"/>
      <c r="AHH114" s="754"/>
      <c r="AHI114" s="754"/>
      <c r="AHJ114" s="754"/>
      <c r="AHK114" s="754"/>
      <c r="AHL114" s="754"/>
      <c r="AHM114" s="754"/>
      <c r="AHN114" s="754"/>
      <c r="AHO114" s="754"/>
      <c r="AHP114" s="754"/>
      <c r="AHQ114" s="754"/>
      <c r="AHR114" s="754"/>
      <c r="AHS114" s="754"/>
      <c r="AHT114" s="754"/>
      <c r="AHU114" s="754"/>
      <c r="AHV114" s="754"/>
      <c r="AHW114" s="754"/>
      <c r="AHX114" s="754"/>
      <c r="AHY114" s="754"/>
      <c r="AHZ114" s="754"/>
      <c r="AIA114" s="754"/>
      <c r="AIB114" s="754"/>
      <c r="AIC114" s="754"/>
      <c r="AID114" s="754"/>
      <c r="AIE114" s="754"/>
      <c r="AIF114" s="754"/>
      <c r="AIG114" s="754"/>
      <c r="AIH114" s="754"/>
      <c r="AII114" s="754"/>
      <c r="AIJ114" s="754"/>
      <c r="AIK114" s="754"/>
      <c r="AIL114" s="754"/>
      <c r="AIM114" s="754"/>
      <c r="AIN114" s="754"/>
      <c r="AIO114" s="754"/>
      <c r="AIP114" s="754"/>
      <c r="AIQ114" s="754"/>
      <c r="AIR114" s="754"/>
      <c r="AIS114" s="754"/>
      <c r="AIT114" s="754"/>
      <c r="AIU114" s="754"/>
      <c r="AIV114" s="754"/>
      <c r="AIW114" s="754"/>
      <c r="AIX114" s="754"/>
      <c r="AIY114" s="754"/>
      <c r="AIZ114" s="754"/>
      <c r="AJA114" s="754"/>
      <c r="AJB114" s="754"/>
      <c r="AJC114" s="754"/>
      <c r="AJD114" s="754"/>
      <c r="AJE114" s="754"/>
      <c r="AJF114" s="754"/>
      <c r="AJG114" s="754"/>
      <c r="AJH114" s="754"/>
      <c r="AJI114" s="754"/>
      <c r="AJJ114" s="754"/>
      <c r="AJK114" s="754"/>
      <c r="AJL114" s="754"/>
      <c r="AJM114" s="754"/>
      <c r="AJN114" s="754"/>
      <c r="AJO114" s="754"/>
      <c r="AJP114" s="754"/>
      <c r="AJQ114" s="754"/>
      <c r="AJR114" s="754"/>
      <c r="AJS114" s="754"/>
      <c r="AJT114" s="754"/>
      <c r="AJU114" s="754"/>
      <c r="AJV114" s="754"/>
      <c r="AJW114" s="754"/>
      <c r="AJX114" s="754"/>
      <c r="AJY114" s="754"/>
      <c r="AJZ114" s="754"/>
      <c r="AKA114" s="754"/>
      <c r="AKB114" s="754"/>
      <c r="AKC114" s="754"/>
      <c r="AKD114" s="754"/>
      <c r="AKE114" s="754"/>
      <c r="AKF114" s="754"/>
      <c r="AKG114" s="754"/>
      <c r="AKH114" s="754"/>
      <c r="AKI114" s="754"/>
      <c r="AKJ114" s="754"/>
      <c r="AKK114" s="754"/>
      <c r="AKL114" s="754"/>
      <c r="AKM114" s="754"/>
      <c r="AKN114" s="754"/>
      <c r="AKO114" s="754"/>
      <c r="AKP114" s="754"/>
      <c r="AKQ114" s="754"/>
      <c r="AKR114" s="754"/>
      <c r="AKS114" s="754"/>
      <c r="AKT114" s="754"/>
      <c r="AKU114" s="754"/>
      <c r="AKV114" s="754"/>
      <c r="AKW114" s="754"/>
      <c r="AKX114" s="754"/>
      <c r="AKY114" s="754"/>
      <c r="AKZ114" s="754"/>
      <c r="ALA114" s="754"/>
      <c r="ALB114" s="754"/>
      <c r="ALC114" s="754"/>
      <c r="ALD114" s="754"/>
      <c r="ALE114" s="754"/>
      <c r="ALF114" s="754"/>
      <c r="ALG114" s="754"/>
      <c r="ALH114" s="754"/>
      <c r="ALI114" s="754"/>
      <c r="ALJ114" s="754"/>
      <c r="ALK114" s="754"/>
      <c r="ALL114" s="754"/>
      <c r="ALM114" s="754"/>
      <c r="ALN114" s="754"/>
      <c r="ALO114" s="754"/>
      <c r="ALP114" s="754"/>
      <c r="ALQ114" s="754"/>
      <c r="ALR114" s="754"/>
      <c r="ALS114" s="754"/>
      <c r="ALT114" s="754"/>
      <c r="ALU114" s="754"/>
      <c r="ALV114" s="754"/>
      <c r="ALW114" s="754"/>
      <c r="ALX114" s="754"/>
      <c r="ALY114" s="754"/>
      <c r="ALZ114" s="754"/>
      <c r="AMA114" s="754"/>
      <c r="AMB114" s="754"/>
      <c r="AMC114" s="754"/>
      <c r="AMD114" s="754"/>
      <c r="AME114" s="754"/>
      <c r="AMF114" s="754"/>
      <c r="AMG114" s="754"/>
      <c r="AMH114" s="754"/>
      <c r="AMI114" s="754"/>
      <c r="AMJ114" s="754"/>
    </row>
    <row r="115" spans="1:1024" ht="25.5" x14ac:dyDescent="0.2">
      <c r="A115" s="754"/>
      <c r="B115" s="765"/>
      <c r="C115" s="766" t="s">
        <v>838</v>
      </c>
      <c r="D115" s="606"/>
      <c r="E115" s="607"/>
      <c r="F115" s="607"/>
      <c r="G115" s="606"/>
      <c r="H115" s="607"/>
      <c r="I115" s="607"/>
      <c r="J115" s="607"/>
      <c r="K115" s="607"/>
      <c r="L115" s="607"/>
      <c r="M115" s="607"/>
      <c r="N115" s="607"/>
      <c r="O115" s="607"/>
      <c r="P115" s="607"/>
      <c r="Q115" s="607"/>
      <c r="R115" s="767"/>
      <c r="S115" s="607"/>
      <c r="T115" s="607"/>
      <c r="U115" s="768" t="s">
        <v>491</v>
      </c>
      <c r="V115" s="761" t="s">
        <v>124</v>
      </c>
      <c r="W115" s="761" t="s">
        <v>492</v>
      </c>
      <c r="X115" s="820">
        <v>879.73050799999987</v>
      </c>
      <c r="Y115" s="820">
        <v>906.12000000000023</v>
      </c>
      <c r="Z115" s="820">
        <v>775.5</v>
      </c>
      <c r="AA115" s="820">
        <v>852.47872000000041</v>
      </c>
      <c r="AB115" s="820">
        <v>775.5</v>
      </c>
      <c r="AC115" s="820">
        <v>775.49999999999977</v>
      </c>
      <c r="AD115" s="820">
        <v>775.5</v>
      </c>
      <c r="AE115" s="820">
        <v>775.49999999999977</v>
      </c>
      <c r="AF115" s="820">
        <v>775.5</v>
      </c>
      <c r="AG115" s="820">
        <v>775.50000000000023</v>
      </c>
      <c r="AH115" s="820">
        <v>775.50000000000023</v>
      </c>
      <c r="AI115" s="820">
        <v>765.79058000000009</v>
      </c>
      <c r="AJ115" s="820">
        <v>503.67977999999982</v>
      </c>
      <c r="AK115" s="821">
        <v>772.14742000000012</v>
      </c>
      <c r="AL115" s="821">
        <v>630.40295000000037</v>
      </c>
      <c r="AM115" s="821">
        <v>245.43199999999999</v>
      </c>
      <c r="AN115" s="821">
        <v>0</v>
      </c>
      <c r="AO115" s="821">
        <v>0</v>
      </c>
      <c r="AP115" s="821">
        <v>0</v>
      </c>
      <c r="AQ115" s="821">
        <v>0</v>
      </c>
      <c r="AR115" s="821">
        <v>0</v>
      </c>
      <c r="AS115" s="821">
        <v>0</v>
      </c>
      <c r="AT115" s="821">
        <v>0</v>
      </c>
      <c r="AU115" s="821">
        <v>0</v>
      </c>
      <c r="AV115" s="821">
        <v>0</v>
      </c>
      <c r="AW115" s="821">
        <v>0</v>
      </c>
      <c r="AX115" s="821">
        <v>0</v>
      </c>
      <c r="AY115" s="821">
        <v>0</v>
      </c>
      <c r="AZ115" s="821">
        <v>0</v>
      </c>
      <c r="BA115" s="821">
        <v>0</v>
      </c>
      <c r="BB115" s="821">
        <v>0</v>
      </c>
      <c r="BC115" s="821">
        <v>0</v>
      </c>
      <c r="BD115" s="821">
        <v>0</v>
      </c>
      <c r="BE115" s="821">
        <v>0</v>
      </c>
      <c r="BF115" s="821">
        <v>0</v>
      </c>
      <c r="BG115" s="821">
        <v>0</v>
      </c>
      <c r="BH115" s="821">
        <v>0</v>
      </c>
      <c r="BI115" s="821">
        <v>0</v>
      </c>
      <c r="BJ115" s="821">
        <v>0</v>
      </c>
      <c r="BK115" s="821">
        <v>0</v>
      </c>
      <c r="BL115" s="821">
        <v>0</v>
      </c>
      <c r="BM115" s="821">
        <v>0</v>
      </c>
      <c r="BN115" s="821">
        <v>0</v>
      </c>
      <c r="BO115" s="821">
        <v>0</v>
      </c>
      <c r="BP115" s="821">
        <v>0</v>
      </c>
      <c r="BQ115" s="821">
        <v>0</v>
      </c>
      <c r="BR115" s="821">
        <v>0</v>
      </c>
      <c r="BS115" s="821">
        <v>0</v>
      </c>
      <c r="BT115" s="821">
        <v>0</v>
      </c>
      <c r="BU115" s="821">
        <v>0</v>
      </c>
      <c r="BV115" s="821">
        <v>0</v>
      </c>
      <c r="BW115" s="821">
        <v>0</v>
      </c>
      <c r="BX115" s="821">
        <v>0</v>
      </c>
      <c r="BY115" s="821">
        <v>0</v>
      </c>
      <c r="BZ115" s="821">
        <v>0</v>
      </c>
      <c r="CA115" s="821">
        <v>0</v>
      </c>
      <c r="CB115" s="821">
        <v>0</v>
      </c>
      <c r="CC115" s="821">
        <v>0</v>
      </c>
      <c r="CD115" s="821">
        <v>0</v>
      </c>
      <c r="CE115" s="822">
        <v>0</v>
      </c>
      <c r="CF115" s="822">
        <v>0</v>
      </c>
      <c r="CG115" s="822">
        <v>0</v>
      </c>
      <c r="CH115" s="822">
        <v>0</v>
      </c>
      <c r="CI115" s="822">
        <v>0</v>
      </c>
      <c r="CJ115" s="822">
        <v>0</v>
      </c>
      <c r="CK115" s="822">
        <v>0</v>
      </c>
      <c r="CL115" s="822">
        <v>0</v>
      </c>
      <c r="CM115" s="822">
        <v>0</v>
      </c>
      <c r="CN115" s="822">
        <v>0</v>
      </c>
      <c r="CO115" s="822">
        <v>0</v>
      </c>
      <c r="CP115" s="822">
        <v>0</v>
      </c>
      <c r="CQ115" s="822">
        <v>0</v>
      </c>
      <c r="CR115" s="822">
        <v>0</v>
      </c>
      <c r="CS115" s="822">
        <v>0</v>
      </c>
      <c r="CT115" s="822">
        <v>0</v>
      </c>
      <c r="CU115" s="822">
        <v>0</v>
      </c>
      <c r="CV115" s="822">
        <v>0</v>
      </c>
      <c r="CW115" s="822">
        <v>0</v>
      </c>
      <c r="CX115" s="822">
        <v>0</v>
      </c>
      <c r="CY115" s="823">
        <v>0</v>
      </c>
      <c r="CZ115" s="762">
        <v>0</v>
      </c>
      <c r="DA115" s="763">
        <v>0</v>
      </c>
      <c r="DB115" s="763">
        <v>0</v>
      </c>
      <c r="DC115" s="763">
        <v>0</v>
      </c>
      <c r="DD115" s="763">
        <v>0</v>
      </c>
      <c r="DE115" s="763">
        <v>0</v>
      </c>
      <c r="DF115" s="763">
        <v>0</v>
      </c>
      <c r="DG115" s="763">
        <v>0</v>
      </c>
      <c r="DH115" s="763">
        <v>0</v>
      </c>
      <c r="DI115" s="763">
        <v>0</v>
      </c>
      <c r="DJ115" s="763">
        <v>0</v>
      </c>
      <c r="DK115" s="763">
        <v>0</v>
      </c>
      <c r="DL115" s="763">
        <v>0</v>
      </c>
      <c r="DM115" s="763">
        <v>0</v>
      </c>
      <c r="DN115" s="763">
        <v>0</v>
      </c>
      <c r="DO115" s="763">
        <v>0</v>
      </c>
      <c r="DP115" s="763">
        <v>0</v>
      </c>
      <c r="DQ115" s="763">
        <v>0</v>
      </c>
      <c r="DR115" s="763">
        <v>0</v>
      </c>
      <c r="DS115" s="763">
        <v>0</v>
      </c>
      <c r="DT115" s="763">
        <v>0</v>
      </c>
      <c r="DU115" s="763">
        <v>0</v>
      </c>
      <c r="DV115" s="763">
        <v>0</v>
      </c>
      <c r="DW115" s="764">
        <v>0</v>
      </c>
      <c r="DX115" s="650"/>
      <c r="DY115" s="754"/>
      <c r="DZ115" s="754"/>
      <c r="EA115" s="754"/>
      <c r="EB115" s="754"/>
      <c r="EC115" s="754"/>
      <c r="ED115" s="754"/>
      <c r="EE115" s="754"/>
      <c r="EF115" s="754"/>
      <c r="EG115" s="754"/>
      <c r="EH115" s="754"/>
      <c r="EI115" s="754"/>
      <c r="EJ115" s="754"/>
      <c r="EK115" s="754"/>
      <c r="EL115" s="754"/>
      <c r="EM115" s="754"/>
      <c r="EN115" s="754"/>
      <c r="EO115" s="754"/>
      <c r="EP115" s="754"/>
      <c r="EQ115" s="754"/>
      <c r="ER115" s="754"/>
      <c r="ES115" s="754"/>
      <c r="ET115" s="754"/>
      <c r="EU115" s="754"/>
      <c r="EV115" s="754"/>
      <c r="EW115" s="754"/>
      <c r="EX115" s="754"/>
      <c r="EY115" s="754"/>
      <c r="EZ115" s="754"/>
      <c r="FA115" s="754"/>
      <c r="FB115" s="754"/>
      <c r="FC115" s="754"/>
      <c r="FD115" s="754"/>
      <c r="FE115" s="754"/>
      <c r="FF115" s="754"/>
      <c r="FG115" s="754"/>
      <c r="FH115" s="754"/>
      <c r="FI115" s="754"/>
      <c r="FJ115" s="754"/>
      <c r="FK115" s="754"/>
      <c r="FL115" s="754"/>
      <c r="FM115" s="754"/>
      <c r="FN115" s="754"/>
      <c r="FO115" s="754"/>
      <c r="FP115" s="754"/>
      <c r="FQ115" s="754"/>
      <c r="FR115" s="754"/>
      <c r="FS115" s="754"/>
      <c r="FT115" s="754"/>
      <c r="FU115" s="754"/>
      <c r="FV115" s="754"/>
      <c r="FW115" s="754"/>
      <c r="FX115" s="754"/>
      <c r="FY115" s="754"/>
      <c r="FZ115" s="754"/>
      <c r="GA115" s="754"/>
      <c r="GB115" s="754"/>
      <c r="GC115" s="754"/>
      <c r="GD115" s="754"/>
      <c r="GE115" s="754"/>
      <c r="GF115" s="754"/>
      <c r="GG115" s="754"/>
      <c r="GH115" s="754"/>
      <c r="GI115" s="754"/>
      <c r="GJ115" s="754"/>
      <c r="GK115" s="754"/>
      <c r="GL115" s="754"/>
      <c r="GM115" s="754"/>
      <c r="GN115" s="754"/>
      <c r="GO115" s="754"/>
      <c r="GP115" s="754"/>
      <c r="GQ115" s="754"/>
      <c r="GR115" s="754"/>
      <c r="GS115" s="754"/>
      <c r="GT115" s="754"/>
      <c r="GU115" s="754"/>
      <c r="GV115" s="754"/>
      <c r="GW115" s="754"/>
      <c r="GX115" s="754"/>
      <c r="GY115" s="754"/>
      <c r="GZ115" s="754"/>
      <c r="HA115" s="754"/>
      <c r="HB115" s="754"/>
      <c r="HC115" s="754"/>
      <c r="HD115" s="754"/>
      <c r="HE115" s="754"/>
      <c r="HF115" s="754"/>
      <c r="HG115" s="754"/>
      <c r="HH115" s="754"/>
      <c r="HI115" s="754"/>
      <c r="HJ115" s="754"/>
      <c r="HK115" s="754"/>
      <c r="HL115" s="754"/>
      <c r="HM115" s="754"/>
      <c r="HN115" s="754"/>
      <c r="HO115" s="754"/>
      <c r="HP115" s="754"/>
      <c r="HQ115" s="754"/>
      <c r="HR115" s="754"/>
      <c r="HS115" s="754"/>
      <c r="HT115" s="754"/>
      <c r="HU115" s="754"/>
      <c r="HV115" s="754"/>
      <c r="HW115" s="754"/>
      <c r="HX115" s="754"/>
      <c r="HY115" s="754"/>
      <c r="HZ115" s="754"/>
      <c r="IA115" s="754"/>
      <c r="IB115" s="754"/>
      <c r="IC115" s="754"/>
      <c r="ID115" s="754"/>
      <c r="IE115" s="754"/>
      <c r="IF115" s="754"/>
      <c r="IG115" s="754"/>
      <c r="IH115" s="754"/>
      <c r="II115" s="754"/>
      <c r="IJ115" s="754"/>
      <c r="IK115" s="754"/>
      <c r="IL115" s="754"/>
      <c r="IM115" s="754"/>
      <c r="IN115" s="754"/>
      <c r="IO115" s="754"/>
      <c r="IP115" s="754"/>
      <c r="IQ115" s="754"/>
      <c r="IR115" s="754"/>
      <c r="IS115" s="754"/>
      <c r="IT115" s="754"/>
      <c r="IU115" s="754"/>
      <c r="IV115" s="754"/>
      <c r="IW115" s="754"/>
      <c r="IX115" s="754"/>
      <c r="IY115" s="754"/>
      <c r="IZ115" s="754"/>
      <c r="JA115" s="754"/>
      <c r="JB115" s="754"/>
      <c r="JC115" s="754"/>
      <c r="JD115" s="754"/>
      <c r="JE115" s="754"/>
      <c r="JF115" s="754"/>
      <c r="JG115" s="754"/>
      <c r="JH115" s="754"/>
      <c r="JI115" s="754"/>
      <c r="JJ115" s="754"/>
      <c r="JK115" s="754"/>
      <c r="JL115" s="754"/>
      <c r="JM115" s="754"/>
      <c r="JN115" s="754"/>
      <c r="JO115" s="754"/>
      <c r="JP115" s="754"/>
      <c r="JQ115" s="754"/>
      <c r="JR115" s="754"/>
      <c r="JS115" s="754"/>
      <c r="JT115" s="754"/>
      <c r="JU115" s="754"/>
      <c r="JV115" s="754"/>
      <c r="JW115" s="754"/>
      <c r="JX115" s="754"/>
      <c r="JY115" s="754"/>
      <c r="JZ115" s="754"/>
      <c r="KA115" s="754"/>
      <c r="KB115" s="754"/>
      <c r="KC115" s="754"/>
      <c r="KD115" s="754"/>
      <c r="KE115" s="754"/>
      <c r="KF115" s="754"/>
      <c r="KG115" s="754"/>
      <c r="KH115" s="754"/>
      <c r="KI115" s="754"/>
      <c r="KJ115" s="754"/>
      <c r="KK115" s="754"/>
      <c r="KL115" s="754"/>
      <c r="KM115" s="754"/>
      <c r="KN115" s="754"/>
      <c r="KO115" s="754"/>
      <c r="KP115" s="754"/>
      <c r="KQ115" s="754"/>
      <c r="KR115" s="754"/>
      <c r="KS115" s="754"/>
      <c r="KT115" s="754"/>
      <c r="KU115" s="754"/>
      <c r="KV115" s="754"/>
      <c r="KW115" s="754"/>
      <c r="KX115" s="754"/>
      <c r="KY115" s="754"/>
      <c r="KZ115" s="754"/>
      <c r="LA115" s="754"/>
      <c r="LB115" s="754"/>
      <c r="LC115" s="754"/>
      <c r="LD115" s="754"/>
      <c r="LE115" s="754"/>
      <c r="LF115" s="754"/>
      <c r="LG115" s="754"/>
      <c r="LH115" s="754"/>
      <c r="LI115" s="754"/>
      <c r="LJ115" s="754"/>
      <c r="LK115" s="754"/>
      <c r="LL115" s="754"/>
      <c r="LM115" s="754"/>
      <c r="LN115" s="754"/>
      <c r="LO115" s="754"/>
      <c r="LP115" s="754"/>
      <c r="LQ115" s="754"/>
      <c r="LR115" s="754"/>
      <c r="LS115" s="754"/>
      <c r="LT115" s="754"/>
      <c r="LU115" s="754"/>
      <c r="LV115" s="754"/>
      <c r="LW115" s="754"/>
      <c r="LX115" s="754"/>
      <c r="LY115" s="754"/>
      <c r="LZ115" s="754"/>
      <c r="MA115" s="754"/>
      <c r="MB115" s="754"/>
      <c r="MC115" s="754"/>
      <c r="MD115" s="754"/>
      <c r="ME115" s="754"/>
      <c r="MF115" s="754"/>
      <c r="MG115" s="754"/>
      <c r="MH115" s="754"/>
      <c r="MI115" s="754"/>
      <c r="MJ115" s="754"/>
      <c r="MK115" s="754"/>
      <c r="ML115" s="754"/>
      <c r="MM115" s="754"/>
      <c r="MN115" s="754"/>
      <c r="MO115" s="754"/>
      <c r="MP115" s="754"/>
      <c r="MQ115" s="754"/>
      <c r="MR115" s="754"/>
      <c r="MS115" s="754"/>
      <c r="MT115" s="754"/>
      <c r="MU115" s="754"/>
      <c r="MV115" s="754"/>
      <c r="MW115" s="754"/>
      <c r="MX115" s="754"/>
      <c r="MY115" s="754"/>
      <c r="MZ115" s="754"/>
      <c r="NA115" s="754"/>
      <c r="NB115" s="754"/>
      <c r="NC115" s="754"/>
      <c r="ND115" s="754"/>
      <c r="NE115" s="754"/>
      <c r="NF115" s="754"/>
      <c r="NG115" s="754"/>
      <c r="NH115" s="754"/>
      <c r="NI115" s="754"/>
      <c r="NJ115" s="754"/>
      <c r="NK115" s="754"/>
      <c r="NL115" s="754"/>
      <c r="NM115" s="754"/>
      <c r="NN115" s="754"/>
      <c r="NO115" s="754"/>
      <c r="NP115" s="754"/>
      <c r="NQ115" s="754"/>
      <c r="NR115" s="754"/>
      <c r="NS115" s="754"/>
      <c r="NT115" s="754"/>
      <c r="NU115" s="754"/>
      <c r="NV115" s="754"/>
      <c r="NW115" s="754"/>
      <c r="NX115" s="754"/>
      <c r="NY115" s="754"/>
      <c r="NZ115" s="754"/>
      <c r="OA115" s="754"/>
      <c r="OB115" s="754"/>
      <c r="OC115" s="754"/>
      <c r="OD115" s="754"/>
      <c r="OE115" s="754"/>
      <c r="OF115" s="754"/>
      <c r="OG115" s="754"/>
      <c r="OH115" s="754"/>
      <c r="OI115" s="754"/>
      <c r="OJ115" s="754"/>
      <c r="OK115" s="754"/>
      <c r="OL115" s="754"/>
      <c r="OM115" s="754"/>
      <c r="ON115" s="754"/>
      <c r="OO115" s="754"/>
      <c r="OP115" s="754"/>
      <c r="OQ115" s="754"/>
      <c r="OR115" s="754"/>
      <c r="OS115" s="754"/>
      <c r="OT115" s="754"/>
      <c r="OU115" s="754"/>
      <c r="OV115" s="754"/>
      <c r="OW115" s="754"/>
      <c r="OX115" s="754"/>
      <c r="OY115" s="754"/>
      <c r="OZ115" s="754"/>
      <c r="PA115" s="754"/>
      <c r="PB115" s="754"/>
      <c r="PC115" s="754"/>
      <c r="PD115" s="754"/>
      <c r="PE115" s="754"/>
      <c r="PF115" s="754"/>
      <c r="PG115" s="754"/>
      <c r="PH115" s="754"/>
      <c r="PI115" s="754"/>
      <c r="PJ115" s="754"/>
      <c r="PK115" s="754"/>
      <c r="PL115" s="754"/>
      <c r="PM115" s="754"/>
      <c r="PN115" s="754"/>
      <c r="PO115" s="754"/>
      <c r="PP115" s="754"/>
      <c r="PQ115" s="754"/>
      <c r="PR115" s="754"/>
      <c r="PS115" s="754"/>
      <c r="PT115" s="754"/>
      <c r="PU115" s="754"/>
      <c r="PV115" s="754"/>
      <c r="PW115" s="754"/>
      <c r="PX115" s="754"/>
      <c r="PY115" s="754"/>
      <c r="PZ115" s="754"/>
      <c r="QA115" s="754"/>
      <c r="QB115" s="754"/>
      <c r="QC115" s="754"/>
      <c r="QD115" s="754"/>
      <c r="QE115" s="754"/>
      <c r="QF115" s="754"/>
      <c r="QG115" s="754"/>
      <c r="QH115" s="754"/>
      <c r="QI115" s="754"/>
      <c r="QJ115" s="754"/>
      <c r="QK115" s="754"/>
      <c r="QL115" s="754"/>
      <c r="QM115" s="754"/>
      <c r="QN115" s="754"/>
      <c r="QO115" s="754"/>
      <c r="QP115" s="754"/>
      <c r="QQ115" s="754"/>
      <c r="QR115" s="754"/>
      <c r="QS115" s="754"/>
      <c r="QT115" s="754"/>
      <c r="QU115" s="754"/>
      <c r="QV115" s="754"/>
      <c r="QW115" s="754"/>
      <c r="QX115" s="754"/>
      <c r="QY115" s="754"/>
      <c r="QZ115" s="754"/>
      <c r="RA115" s="754"/>
      <c r="RB115" s="754"/>
      <c r="RC115" s="754"/>
      <c r="RD115" s="754"/>
      <c r="RE115" s="754"/>
      <c r="RF115" s="754"/>
      <c r="RG115" s="754"/>
      <c r="RH115" s="754"/>
      <c r="RI115" s="754"/>
      <c r="RJ115" s="754"/>
      <c r="RK115" s="754"/>
      <c r="RL115" s="754"/>
      <c r="RM115" s="754"/>
      <c r="RN115" s="754"/>
      <c r="RO115" s="754"/>
      <c r="RP115" s="754"/>
      <c r="RQ115" s="754"/>
      <c r="RR115" s="754"/>
      <c r="RS115" s="754"/>
      <c r="RT115" s="754"/>
      <c r="RU115" s="754"/>
      <c r="RV115" s="754"/>
      <c r="RW115" s="754"/>
      <c r="RX115" s="754"/>
      <c r="RY115" s="754"/>
      <c r="RZ115" s="754"/>
      <c r="SA115" s="754"/>
      <c r="SB115" s="754"/>
      <c r="SC115" s="754"/>
      <c r="SD115" s="754"/>
      <c r="SE115" s="754"/>
      <c r="SF115" s="754"/>
      <c r="SG115" s="754"/>
      <c r="SH115" s="754"/>
      <c r="SI115" s="754"/>
      <c r="SJ115" s="754"/>
      <c r="SK115" s="754"/>
      <c r="SL115" s="754"/>
      <c r="SM115" s="754"/>
      <c r="SN115" s="754"/>
      <c r="SO115" s="754"/>
      <c r="SP115" s="754"/>
      <c r="SQ115" s="754"/>
      <c r="SR115" s="754"/>
      <c r="SS115" s="754"/>
      <c r="ST115" s="754"/>
      <c r="SU115" s="754"/>
      <c r="SV115" s="754"/>
      <c r="SW115" s="754"/>
      <c r="SX115" s="754"/>
      <c r="SY115" s="754"/>
      <c r="SZ115" s="754"/>
      <c r="TA115" s="754"/>
      <c r="TB115" s="754"/>
      <c r="TC115" s="754"/>
      <c r="TD115" s="754"/>
      <c r="TE115" s="754"/>
      <c r="TF115" s="754"/>
      <c r="TG115" s="754"/>
      <c r="TH115" s="754"/>
      <c r="TI115" s="754"/>
      <c r="TJ115" s="754"/>
      <c r="TK115" s="754"/>
      <c r="TL115" s="754"/>
      <c r="TM115" s="754"/>
      <c r="TN115" s="754"/>
      <c r="TO115" s="754"/>
      <c r="TP115" s="754"/>
      <c r="TQ115" s="754"/>
      <c r="TR115" s="754"/>
      <c r="TS115" s="754"/>
      <c r="TT115" s="754"/>
      <c r="TU115" s="754"/>
      <c r="TV115" s="754"/>
      <c r="TW115" s="754"/>
      <c r="TX115" s="754"/>
      <c r="TY115" s="754"/>
      <c r="TZ115" s="754"/>
      <c r="UA115" s="754"/>
      <c r="UB115" s="754"/>
      <c r="UC115" s="754"/>
      <c r="UD115" s="754"/>
      <c r="UE115" s="754"/>
      <c r="UF115" s="754"/>
      <c r="UG115" s="754"/>
      <c r="UH115" s="754"/>
      <c r="UI115" s="754"/>
      <c r="UJ115" s="754"/>
      <c r="UK115" s="754"/>
      <c r="UL115" s="754"/>
      <c r="UM115" s="754"/>
      <c r="UN115" s="754"/>
      <c r="UO115" s="754"/>
      <c r="UP115" s="754"/>
      <c r="UQ115" s="754"/>
      <c r="UR115" s="754"/>
      <c r="US115" s="754"/>
      <c r="UT115" s="754"/>
      <c r="UU115" s="754"/>
      <c r="UV115" s="754"/>
      <c r="UW115" s="754"/>
      <c r="UX115" s="754"/>
      <c r="UY115" s="754"/>
      <c r="UZ115" s="754"/>
      <c r="VA115" s="754"/>
      <c r="VB115" s="754"/>
      <c r="VC115" s="754"/>
      <c r="VD115" s="754"/>
      <c r="VE115" s="754"/>
      <c r="VF115" s="754"/>
      <c r="VG115" s="754"/>
      <c r="VH115" s="754"/>
      <c r="VI115" s="754"/>
      <c r="VJ115" s="754"/>
      <c r="VK115" s="754"/>
      <c r="VL115" s="754"/>
      <c r="VM115" s="754"/>
      <c r="VN115" s="754"/>
      <c r="VO115" s="754"/>
      <c r="VP115" s="754"/>
      <c r="VQ115" s="754"/>
      <c r="VR115" s="754"/>
      <c r="VS115" s="754"/>
      <c r="VT115" s="754"/>
      <c r="VU115" s="754"/>
      <c r="VV115" s="754"/>
      <c r="VW115" s="754"/>
      <c r="VX115" s="754"/>
      <c r="VY115" s="754"/>
      <c r="VZ115" s="754"/>
      <c r="WA115" s="754"/>
      <c r="WB115" s="754"/>
      <c r="WC115" s="754"/>
      <c r="WD115" s="754"/>
      <c r="WE115" s="754"/>
      <c r="WF115" s="754"/>
      <c r="WG115" s="754"/>
      <c r="WH115" s="754"/>
      <c r="WI115" s="754"/>
      <c r="WJ115" s="754"/>
      <c r="WK115" s="754"/>
      <c r="WL115" s="754"/>
      <c r="WM115" s="754"/>
      <c r="WN115" s="754"/>
      <c r="WO115" s="754"/>
      <c r="WP115" s="754"/>
      <c r="WQ115" s="754"/>
      <c r="WR115" s="754"/>
      <c r="WS115" s="754"/>
      <c r="WT115" s="754"/>
      <c r="WU115" s="754"/>
      <c r="WV115" s="754"/>
      <c r="WW115" s="754"/>
      <c r="WX115" s="754"/>
      <c r="WY115" s="754"/>
      <c r="WZ115" s="754"/>
      <c r="XA115" s="754"/>
      <c r="XB115" s="754"/>
      <c r="XC115" s="754"/>
      <c r="XD115" s="754"/>
      <c r="XE115" s="754"/>
      <c r="XF115" s="754"/>
      <c r="XG115" s="754"/>
      <c r="XH115" s="754"/>
      <c r="XI115" s="754"/>
      <c r="XJ115" s="754"/>
      <c r="XK115" s="754"/>
      <c r="XL115" s="754"/>
      <c r="XM115" s="754"/>
      <c r="XN115" s="754"/>
      <c r="XO115" s="754"/>
      <c r="XP115" s="754"/>
      <c r="XQ115" s="754"/>
      <c r="XR115" s="754"/>
      <c r="XS115" s="754"/>
      <c r="XT115" s="754"/>
      <c r="XU115" s="754"/>
      <c r="XV115" s="754"/>
      <c r="XW115" s="754"/>
      <c r="XX115" s="754"/>
      <c r="XY115" s="754"/>
      <c r="XZ115" s="754"/>
      <c r="YA115" s="754"/>
      <c r="YB115" s="754"/>
      <c r="YC115" s="754"/>
      <c r="YD115" s="754"/>
      <c r="YE115" s="754"/>
      <c r="YF115" s="754"/>
      <c r="YG115" s="754"/>
      <c r="YH115" s="754"/>
      <c r="YI115" s="754"/>
      <c r="YJ115" s="754"/>
      <c r="YK115" s="754"/>
      <c r="YL115" s="754"/>
      <c r="YM115" s="754"/>
      <c r="YN115" s="754"/>
      <c r="YO115" s="754"/>
      <c r="YP115" s="754"/>
      <c r="YQ115" s="754"/>
      <c r="YR115" s="754"/>
      <c r="YS115" s="754"/>
      <c r="YT115" s="754"/>
      <c r="YU115" s="754"/>
      <c r="YV115" s="754"/>
      <c r="YW115" s="754"/>
      <c r="YX115" s="754"/>
      <c r="YY115" s="754"/>
      <c r="YZ115" s="754"/>
      <c r="ZA115" s="754"/>
      <c r="ZB115" s="754"/>
      <c r="ZC115" s="754"/>
      <c r="ZD115" s="754"/>
      <c r="ZE115" s="754"/>
      <c r="ZF115" s="754"/>
      <c r="ZG115" s="754"/>
      <c r="ZH115" s="754"/>
      <c r="ZI115" s="754"/>
      <c r="ZJ115" s="754"/>
      <c r="ZK115" s="754"/>
      <c r="ZL115" s="754"/>
      <c r="ZM115" s="754"/>
      <c r="ZN115" s="754"/>
      <c r="ZO115" s="754"/>
      <c r="ZP115" s="754"/>
      <c r="ZQ115" s="754"/>
      <c r="ZR115" s="754"/>
      <c r="ZS115" s="754"/>
      <c r="ZT115" s="754"/>
      <c r="ZU115" s="754"/>
      <c r="ZV115" s="754"/>
      <c r="ZW115" s="754"/>
      <c r="ZX115" s="754"/>
      <c r="ZY115" s="754"/>
      <c r="ZZ115" s="754"/>
      <c r="AAA115" s="754"/>
      <c r="AAB115" s="754"/>
      <c r="AAC115" s="754"/>
      <c r="AAD115" s="754"/>
      <c r="AAE115" s="754"/>
      <c r="AAF115" s="754"/>
      <c r="AAG115" s="754"/>
      <c r="AAH115" s="754"/>
      <c r="AAI115" s="754"/>
      <c r="AAJ115" s="754"/>
      <c r="AAK115" s="754"/>
      <c r="AAL115" s="754"/>
      <c r="AAM115" s="754"/>
      <c r="AAN115" s="754"/>
      <c r="AAO115" s="754"/>
      <c r="AAP115" s="754"/>
      <c r="AAQ115" s="754"/>
      <c r="AAR115" s="754"/>
      <c r="AAS115" s="754"/>
      <c r="AAT115" s="754"/>
      <c r="AAU115" s="754"/>
      <c r="AAV115" s="754"/>
      <c r="AAW115" s="754"/>
      <c r="AAX115" s="754"/>
      <c r="AAY115" s="754"/>
      <c r="AAZ115" s="754"/>
      <c r="ABA115" s="754"/>
      <c r="ABB115" s="754"/>
      <c r="ABC115" s="754"/>
      <c r="ABD115" s="754"/>
      <c r="ABE115" s="754"/>
      <c r="ABF115" s="754"/>
      <c r="ABG115" s="754"/>
      <c r="ABH115" s="754"/>
      <c r="ABI115" s="754"/>
      <c r="ABJ115" s="754"/>
      <c r="ABK115" s="754"/>
      <c r="ABL115" s="754"/>
      <c r="ABM115" s="754"/>
      <c r="ABN115" s="754"/>
      <c r="ABO115" s="754"/>
      <c r="ABP115" s="754"/>
      <c r="ABQ115" s="754"/>
      <c r="ABR115" s="754"/>
      <c r="ABS115" s="754"/>
      <c r="ABT115" s="754"/>
      <c r="ABU115" s="754"/>
      <c r="ABV115" s="754"/>
      <c r="ABW115" s="754"/>
      <c r="ABX115" s="754"/>
      <c r="ABY115" s="754"/>
      <c r="ABZ115" s="754"/>
      <c r="ACA115" s="754"/>
      <c r="ACB115" s="754"/>
      <c r="ACC115" s="754"/>
      <c r="ACD115" s="754"/>
      <c r="ACE115" s="754"/>
      <c r="ACF115" s="754"/>
      <c r="ACG115" s="754"/>
      <c r="ACH115" s="754"/>
      <c r="ACI115" s="754"/>
      <c r="ACJ115" s="754"/>
      <c r="ACK115" s="754"/>
      <c r="ACL115" s="754"/>
      <c r="ACM115" s="754"/>
      <c r="ACN115" s="754"/>
      <c r="ACO115" s="754"/>
      <c r="ACP115" s="754"/>
      <c r="ACQ115" s="754"/>
      <c r="ACR115" s="754"/>
      <c r="ACS115" s="754"/>
      <c r="ACT115" s="754"/>
      <c r="ACU115" s="754"/>
      <c r="ACV115" s="754"/>
      <c r="ACW115" s="754"/>
      <c r="ACX115" s="754"/>
      <c r="ACY115" s="754"/>
      <c r="ACZ115" s="754"/>
      <c r="ADA115" s="754"/>
      <c r="ADB115" s="754"/>
      <c r="ADC115" s="754"/>
      <c r="ADD115" s="754"/>
      <c r="ADE115" s="754"/>
      <c r="ADF115" s="754"/>
      <c r="ADG115" s="754"/>
      <c r="ADH115" s="754"/>
      <c r="ADI115" s="754"/>
      <c r="ADJ115" s="754"/>
      <c r="ADK115" s="754"/>
      <c r="ADL115" s="754"/>
      <c r="ADM115" s="754"/>
      <c r="ADN115" s="754"/>
      <c r="ADO115" s="754"/>
      <c r="ADP115" s="754"/>
      <c r="ADQ115" s="754"/>
      <c r="ADR115" s="754"/>
      <c r="ADS115" s="754"/>
      <c r="ADT115" s="754"/>
      <c r="ADU115" s="754"/>
      <c r="ADV115" s="754"/>
      <c r="ADW115" s="754"/>
      <c r="ADX115" s="754"/>
      <c r="ADY115" s="754"/>
      <c r="ADZ115" s="754"/>
      <c r="AEA115" s="754"/>
      <c r="AEB115" s="754"/>
      <c r="AEC115" s="754"/>
      <c r="AED115" s="754"/>
      <c r="AEE115" s="754"/>
      <c r="AEF115" s="754"/>
      <c r="AEG115" s="754"/>
      <c r="AEH115" s="754"/>
      <c r="AEI115" s="754"/>
      <c r="AEJ115" s="754"/>
      <c r="AEK115" s="754"/>
      <c r="AEL115" s="754"/>
      <c r="AEM115" s="754"/>
      <c r="AEN115" s="754"/>
      <c r="AEO115" s="754"/>
      <c r="AEP115" s="754"/>
      <c r="AEQ115" s="754"/>
      <c r="AER115" s="754"/>
      <c r="AES115" s="754"/>
      <c r="AET115" s="754"/>
      <c r="AEU115" s="754"/>
      <c r="AEV115" s="754"/>
      <c r="AEW115" s="754"/>
      <c r="AEX115" s="754"/>
      <c r="AEY115" s="754"/>
      <c r="AEZ115" s="754"/>
      <c r="AFA115" s="754"/>
      <c r="AFB115" s="754"/>
      <c r="AFC115" s="754"/>
      <c r="AFD115" s="754"/>
      <c r="AFE115" s="754"/>
      <c r="AFF115" s="754"/>
      <c r="AFG115" s="754"/>
      <c r="AFH115" s="754"/>
      <c r="AFI115" s="754"/>
      <c r="AFJ115" s="754"/>
      <c r="AFK115" s="754"/>
      <c r="AFL115" s="754"/>
      <c r="AFM115" s="754"/>
      <c r="AFN115" s="754"/>
      <c r="AFO115" s="754"/>
      <c r="AFP115" s="754"/>
      <c r="AFQ115" s="754"/>
      <c r="AFR115" s="754"/>
      <c r="AFS115" s="754"/>
      <c r="AFT115" s="754"/>
      <c r="AFU115" s="754"/>
      <c r="AFV115" s="754"/>
      <c r="AFW115" s="754"/>
      <c r="AFX115" s="754"/>
      <c r="AFY115" s="754"/>
      <c r="AFZ115" s="754"/>
      <c r="AGA115" s="754"/>
      <c r="AGB115" s="754"/>
      <c r="AGC115" s="754"/>
      <c r="AGD115" s="754"/>
      <c r="AGE115" s="754"/>
      <c r="AGF115" s="754"/>
      <c r="AGG115" s="754"/>
      <c r="AGH115" s="754"/>
      <c r="AGI115" s="754"/>
      <c r="AGJ115" s="754"/>
      <c r="AGK115" s="754"/>
      <c r="AGL115" s="754"/>
      <c r="AGM115" s="754"/>
      <c r="AGN115" s="754"/>
      <c r="AGO115" s="754"/>
      <c r="AGP115" s="754"/>
      <c r="AGQ115" s="754"/>
      <c r="AGR115" s="754"/>
      <c r="AGS115" s="754"/>
      <c r="AGT115" s="754"/>
      <c r="AGU115" s="754"/>
      <c r="AGV115" s="754"/>
      <c r="AGW115" s="754"/>
      <c r="AGX115" s="754"/>
      <c r="AGY115" s="754"/>
      <c r="AGZ115" s="754"/>
      <c r="AHA115" s="754"/>
      <c r="AHB115" s="754"/>
      <c r="AHC115" s="754"/>
      <c r="AHD115" s="754"/>
      <c r="AHE115" s="754"/>
      <c r="AHF115" s="754"/>
      <c r="AHG115" s="754"/>
      <c r="AHH115" s="754"/>
      <c r="AHI115" s="754"/>
      <c r="AHJ115" s="754"/>
      <c r="AHK115" s="754"/>
      <c r="AHL115" s="754"/>
      <c r="AHM115" s="754"/>
      <c r="AHN115" s="754"/>
      <c r="AHO115" s="754"/>
      <c r="AHP115" s="754"/>
      <c r="AHQ115" s="754"/>
      <c r="AHR115" s="754"/>
      <c r="AHS115" s="754"/>
      <c r="AHT115" s="754"/>
      <c r="AHU115" s="754"/>
      <c r="AHV115" s="754"/>
      <c r="AHW115" s="754"/>
      <c r="AHX115" s="754"/>
      <c r="AHY115" s="754"/>
      <c r="AHZ115" s="754"/>
      <c r="AIA115" s="754"/>
      <c r="AIB115" s="754"/>
      <c r="AIC115" s="754"/>
      <c r="AID115" s="754"/>
      <c r="AIE115" s="754"/>
      <c r="AIF115" s="754"/>
      <c r="AIG115" s="754"/>
      <c r="AIH115" s="754"/>
      <c r="AII115" s="754"/>
      <c r="AIJ115" s="754"/>
      <c r="AIK115" s="754"/>
      <c r="AIL115" s="754"/>
      <c r="AIM115" s="754"/>
      <c r="AIN115" s="754"/>
      <c r="AIO115" s="754"/>
      <c r="AIP115" s="754"/>
      <c r="AIQ115" s="754"/>
      <c r="AIR115" s="754"/>
      <c r="AIS115" s="754"/>
      <c r="AIT115" s="754"/>
      <c r="AIU115" s="754"/>
      <c r="AIV115" s="754"/>
      <c r="AIW115" s="754"/>
      <c r="AIX115" s="754"/>
      <c r="AIY115" s="754"/>
      <c r="AIZ115" s="754"/>
      <c r="AJA115" s="754"/>
      <c r="AJB115" s="754"/>
      <c r="AJC115" s="754"/>
      <c r="AJD115" s="754"/>
      <c r="AJE115" s="754"/>
      <c r="AJF115" s="754"/>
      <c r="AJG115" s="754"/>
      <c r="AJH115" s="754"/>
      <c r="AJI115" s="754"/>
      <c r="AJJ115" s="754"/>
      <c r="AJK115" s="754"/>
      <c r="AJL115" s="754"/>
      <c r="AJM115" s="754"/>
      <c r="AJN115" s="754"/>
      <c r="AJO115" s="754"/>
      <c r="AJP115" s="754"/>
      <c r="AJQ115" s="754"/>
      <c r="AJR115" s="754"/>
      <c r="AJS115" s="754"/>
      <c r="AJT115" s="754"/>
      <c r="AJU115" s="754"/>
      <c r="AJV115" s="754"/>
      <c r="AJW115" s="754"/>
      <c r="AJX115" s="754"/>
      <c r="AJY115" s="754"/>
      <c r="AJZ115" s="754"/>
      <c r="AKA115" s="754"/>
      <c r="AKB115" s="754"/>
      <c r="AKC115" s="754"/>
      <c r="AKD115" s="754"/>
      <c r="AKE115" s="754"/>
      <c r="AKF115" s="754"/>
      <c r="AKG115" s="754"/>
      <c r="AKH115" s="754"/>
      <c r="AKI115" s="754"/>
      <c r="AKJ115" s="754"/>
      <c r="AKK115" s="754"/>
      <c r="AKL115" s="754"/>
      <c r="AKM115" s="754"/>
      <c r="AKN115" s="754"/>
      <c r="AKO115" s="754"/>
      <c r="AKP115" s="754"/>
      <c r="AKQ115" s="754"/>
      <c r="AKR115" s="754"/>
      <c r="AKS115" s="754"/>
      <c r="AKT115" s="754"/>
      <c r="AKU115" s="754"/>
      <c r="AKV115" s="754"/>
      <c r="AKW115" s="754"/>
      <c r="AKX115" s="754"/>
      <c r="AKY115" s="754"/>
      <c r="AKZ115" s="754"/>
      <c r="ALA115" s="754"/>
      <c r="ALB115" s="754"/>
      <c r="ALC115" s="754"/>
      <c r="ALD115" s="754"/>
      <c r="ALE115" s="754"/>
      <c r="ALF115" s="754"/>
      <c r="ALG115" s="754"/>
      <c r="ALH115" s="754"/>
      <c r="ALI115" s="754"/>
      <c r="ALJ115" s="754"/>
      <c r="ALK115" s="754"/>
      <c r="ALL115" s="754"/>
      <c r="ALM115" s="754"/>
      <c r="ALN115" s="754"/>
      <c r="ALO115" s="754"/>
      <c r="ALP115" s="754"/>
      <c r="ALQ115" s="754"/>
      <c r="ALR115" s="754"/>
      <c r="ALS115" s="754"/>
      <c r="ALT115" s="754"/>
      <c r="ALU115" s="754"/>
      <c r="ALV115" s="754"/>
      <c r="ALW115" s="754"/>
      <c r="ALX115" s="754"/>
      <c r="ALY115" s="754"/>
      <c r="ALZ115" s="754"/>
      <c r="AMA115" s="754"/>
      <c r="AMB115" s="754"/>
      <c r="AMC115" s="754"/>
      <c r="AMD115" s="754"/>
      <c r="AME115" s="754"/>
      <c r="AMF115" s="754"/>
      <c r="AMG115" s="754"/>
      <c r="AMH115" s="754"/>
      <c r="AMI115" s="754"/>
      <c r="AMJ115" s="754"/>
    </row>
    <row r="116" spans="1:1024" x14ac:dyDescent="0.2">
      <c r="A116" s="754"/>
      <c r="B116" s="769"/>
      <c r="C116" s="770"/>
      <c r="D116" s="771"/>
      <c r="E116" s="771"/>
      <c r="F116" s="771"/>
      <c r="G116" s="771"/>
      <c r="H116" s="771"/>
      <c r="I116" s="771"/>
      <c r="J116" s="771"/>
      <c r="K116" s="771"/>
      <c r="L116" s="771"/>
      <c r="M116" s="771"/>
      <c r="N116" s="771"/>
      <c r="O116" s="771"/>
      <c r="P116" s="771"/>
      <c r="Q116" s="771"/>
      <c r="R116" s="772"/>
      <c r="S116" s="771"/>
      <c r="T116" s="771"/>
      <c r="U116" s="768" t="s">
        <v>493</v>
      </c>
      <c r="V116" s="761" t="s">
        <v>124</v>
      </c>
      <c r="W116" s="761" t="s">
        <v>492</v>
      </c>
      <c r="X116" s="820"/>
      <c r="Y116" s="820"/>
      <c r="Z116" s="820"/>
      <c r="AA116" s="820"/>
      <c r="AB116" s="820"/>
      <c r="AC116" s="820"/>
      <c r="AD116" s="820"/>
      <c r="AE116" s="820"/>
      <c r="AF116" s="820"/>
      <c r="AG116" s="820"/>
      <c r="AH116" s="820"/>
      <c r="AI116" s="820"/>
      <c r="AJ116" s="820"/>
      <c r="AK116" s="821"/>
      <c r="AL116" s="821"/>
      <c r="AM116" s="821"/>
      <c r="AN116" s="821"/>
      <c r="AO116" s="821"/>
      <c r="AP116" s="821"/>
      <c r="AQ116" s="821"/>
      <c r="AR116" s="821"/>
      <c r="AS116" s="821"/>
      <c r="AT116" s="821"/>
      <c r="AU116" s="821"/>
      <c r="AV116" s="821"/>
      <c r="AW116" s="821"/>
      <c r="AX116" s="821"/>
      <c r="AY116" s="821"/>
      <c r="AZ116" s="821"/>
      <c r="BA116" s="821"/>
      <c r="BB116" s="821"/>
      <c r="BC116" s="821"/>
      <c r="BD116" s="821"/>
      <c r="BE116" s="821"/>
      <c r="BF116" s="821"/>
      <c r="BG116" s="821"/>
      <c r="BH116" s="821"/>
      <c r="BI116" s="821"/>
      <c r="BJ116" s="821"/>
      <c r="BK116" s="821"/>
      <c r="BL116" s="821"/>
      <c r="BM116" s="821"/>
      <c r="BN116" s="821"/>
      <c r="BO116" s="821"/>
      <c r="BP116" s="821"/>
      <c r="BQ116" s="821"/>
      <c r="BR116" s="821"/>
      <c r="BS116" s="821"/>
      <c r="BT116" s="821"/>
      <c r="BU116" s="821"/>
      <c r="BV116" s="821"/>
      <c r="BW116" s="821"/>
      <c r="BX116" s="821"/>
      <c r="BY116" s="821"/>
      <c r="BZ116" s="821"/>
      <c r="CA116" s="821"/>
      <c r="CB116" s="821"/>
      <c r="CC116" s="821"/>
      <c r="CD116" s="821"/>
      <c r="CE116" s="822"/>
      <c r="CF116" s="822"/>
      <c r="CG116" s="822"/>
      <c r="CH116" s="822"/>
      <c r="CI116" s="822"/>
      <c r="CJ116" s="822"/>
      <c r="CK116" s="822"/>
      <c r="CL116" s="822"/>
      <c r="CM116" s="822"/>
      <c r="CN116" s="822"/>
      <c r="CO116" s="822"/>
      <c r="CP116" s="822"/>
      <c r="CQ116" s="822"/>
      <c r="CR116" s="822"/>
      <c r="CS116" s="822"/>
      <c r="CT116" s="822"/>
      <c r="CU116" s="822"/>
      <c r="CV116" s="822"/>
      <c r="CW116" s="822"/>
      <c r="CX116" s="822"/>
      <c r="CY116" s="823"/>
      <c r="CZ116" s="762">
        <v>0</v>
      </c>
      <c r="DA116" s="763">
        <v>0</v>
      </c>
      <c r="DB116" s="763">
        <v>0</v>
      </c>
      <c r="DC116" s="763">
        <v>0</v>
      </c>
      <c r="DD116" s="763">
        <v>0</v>
      </c>
      <c r="DE116" s="763">
        <v>0</v>
      </c>
      <c r="DF116" s="763">
        <v>0</v>
      </c>
      <c r="DG116" s="763">
        <v>0</v>
      </c>
      <c r="DH116" s="763">
        <v>0</v>
      </c>
      <c r="DI116" s="763">
        <v>0</v>
      </c>
      <c r="DJ116" s="763">
        <v>0</v>
      </c>
      <c r="DK116" s="763">
        <v>0</v>
      </c>
      <c r="DL116" s="763">
        <v>0</v>
      </c>
      <c r="DM116" s="763">
        <v>0</v>
      </c>
      <c r="DN116" s="763">
        <v>0</v>
      </c>
      <c r="DO116" s="763">
        <v>0</v>
      </c>
      <c r="DP116" s="763">
        <v>0</v>
      </c>
      <c r="DQ116" s="763">
        <v>0</v>
      </c>
      <c r="DR116" s="763">
        <v>0</v>
      </c>
      <c r="DS116" s="763">
        <v>0</v>
      </c>
      <c r="DT116" s="763">
        <v>0</v>
      </c>
      <c r="DU116" s="763">
        <v>0</v>
      </c>
      <c r="DV116" s="763">
        <v>0</v>
      </c>
      <c r="DW116" s="764">
        <v>0</v>
      </c>
      <c r="DX116" s="650"/>
      <c r="DY116" s="754"/>
      <c r="DZ116" s="754"/>
      <c r="EA116" s="754"/>
      <c r="EB116" s="754"/>
      <c r="EC116" s="754"/>
      <c r="ED116" s="754"/>
      <c r="EE116" s="754"/>
      <c r="EF116" s="754"/>
      <c r="EG116" s="754"/>
      <c r="EH116" s="754"/>
      <c r="EI116" s="754"/>
      <c r="EJ116" s="754"/>
      <c r="EK116" s="754"/>
      <c r="EL116" s="754"/>
      <c r="EM116" s="754"/>
      <c r="EN116" s="754"/>
      <c r="EO116" s="754"/>
      <c r="EP116" s="754"/>
      <c r="EQ116" s="754"/>
      <c r="ER116" s="754"/>
      <c r="ES116" s="754"/>
      <c r="ET116" s="754"/>
      <c r="EU116" s="754"/>
      <c r="EV116" s="754"/>
      <c r="EW116" s="754"/>
      <c r="EX116" s="754"/>
      <c r="EY116" s="754"/>
      <c r="EZ116" s="754"/>
      <c r="FA116" s="754"/>
      <c r="FB116" s="754"/>
      <c r="FC116" s="754"/>
      <c r="FD116" s="754"/>
      <c r="FE116" s="754"/>
      <c r="FF116" s="754"/>
      <c r="FG116" s="754"/>
      <c r="FH116" s="754"/>
      <c r="FI116" s="754"/>
      <c r="FJ116" s="754"/>
      <c r="FK116" s="754"/>
      <c r="FL116" s="754"/>
      <c r="FM116" s="754"/>
      <c r="FN116" s="754"/>
      <c r="FO116" s="754"/>
      <c r="FP116" s="754"/>
      <c r="FQ116" s="754"/>
      <c r="FR116" s="754"/>
      <c r="FS116" s="754"/>
      <c r="FT116" s="754"/>
      <c r="FU116" s="754"/>
      <c r="FV116" s="754"/>
      <c r="FW116" s="754"/>
      <c r="FX116" s="754"/>
      <c r="FY116" s="754"/>
      <c r="FZ116" s="754"/>
      <c r="GA116" s="754"/>
      <c r="GB116" s="754"/>
      <c r="GC116" s="754"/>
      <c r="GD116" s="754"/>
      <c r="GE116" s="754"/>
      <c r="GF116" s="754"/>
      <c r="GG116" s="754"/>
      <c r="GH116" s="754"/>
      <c r="GI116" s="754"/>
      <c r="GJ116" s="754"/>
      <c r="GK116" s="754"/>
      <c r="GL116" s="754"/>
      <c r="GM116" s="754"/>
      <c r="GN116" s="754"/>
      <c r="GO116" s="754"/>
      <c r="GP116" s="754"/>
      <c r="GQ116" s="754"/>
      <c r="GR116" s="754"/>
      <c r="GS116" s="754"/>
      <c r="GT116" s="754"/>
      <c r="GU116" s="754"/>
      <c r="GV116" s="754"/>
      <c r="GW116" s="754"/>
      <c r="GX116" s="754"/>
      <c r="GY116" s="754"/>
      <c r="GZ116" s="754"/>
      <c r="HA116" s="754"/>
      <c r="HB116" s="754"/>
      <c r="HC116" s="754"/>
      <c r="HD116" s="754"/>
      <c r="HE116" s="754"/>
      <c r="HF116" s="754"/>
      <c r="HG116" s="754"/>
      <c r="HH116" s="754"/>
      <c r="HI116" s="754"/>
      <c r="HJ116" s="754"/>
      <c r="HK116" s="754"/>
      <c r="HL116" s="754"/>
      <c r="HM116" s="754"/>
      <c r="HN116" s="754"/>
      <c r="HO116" s="754"/>
      <c r="HP116" s="754"/>
      <c r="HQ116" s="754"/>
      <c r="HR116" s="754"/>
      <c r="HS116" s="754"/>
      <c r="HT116" s="754"/>
      <c r="HU116" s="754"/>
      <c r="HV116" s="754"/>
      <c r="HW116" s="754"/>
      <c r="HX116" s="754"/>
      <c r="HY116" s="754"/>
      <c r="HZ116" s="754"/>
      <c r="IA116" s="754"/>
      <c r="IB116" s="754"/>
      <c r="IC116" s="754"/>
      <c r="ID116" s="754"/>
      <c r="IE116" s="754"/>
      <c r="IF116" s="754"/>
      <c r="IG116" s="754"/>
      <c r="IH116" s="754"/>
      <c r="II116" s="754"/>
      <c r="IJ116" s="754"/>
      <c r="IK116" s="754"/>
      <c r="IL116" s="754"/>
      <c r="IM116" s="754"/>
      <c r="IN116" s="754"/>
      <c r="IO116" s="754"/>
      <c r="IP116" s="754"/>
      <c r="IQ116" s="754"/>
      <c r="IR116" s="754"/>
      <c r="IS116" s="754"/>
      <c r="IT116" s="754"/>
      <c r="IU116" s="754"/>
      <c r="IV116" s="754"/>
      <c r="IW116" s="754"/>
      <c r="IX116" s="754"/>
      <c r="IY116" s="754"/>
      <c r="IZ116" s="754"/>
      <c r="JA116" s="754"/>
      <c r="JB116" s="754"/>
      <c r="JC116" s="754"/>
      <c r="JD116" s="754"/>
      <c r="JE116" s="754"/>
      <c r="JF116" s="754"/>
      <c r="JG116" s="754"/>
      <c r="JH116" s="754"/>
      <c r="JI116" s="754"/>
      <c r="JJ116" s="754"/>
      <c r="JK116" s="754"/>
      <c r="JL116" s="754"/>
      <c r="JM116" s="754"/>
      <c r="JN116" s="754"/>
      <c r="JO116" s="754"/>
      <c r="JP116" s="754"/>
      <c r="JQ116" s="754"/>
      <c r="JR116" s="754"/>
      <c r="JS116" s="754"/>
      <c r="JT116" s="754"/>
      <c r="JU116" s="754"/>
      <c r="JV116" s="754"/>
      <c r="JW116" s="754"/>
      <c r="JX116" s="754"/>
      <c r="JY116" s="754"/>
      <c r="JZ116" s="754"/>
      <c r="KA116" s="754"/>
      <c r="KB116" s="754"/>
      <c r="KC116" s="754"/>
      <c r="KD116" s="754"/>
      <c r="KE116" s="754"/>
      <c r="KF116" s="754"/>
      <c r="KG116" s="754"/>
      <c r="KH116" s="754"/>
      <c r="KI116" s="754"/>
      <c r="KJ116" s="754"/>
      <c r="KK116" s="754"/>
      <c r="KL116" s="754"/>
      <c r="KM116" s="754"/>
      <c r="KN116" s="754"/>
      <c r="KO116" s="754"/>
      <c r="KP116" s="754"/>
      <c r="KQ116" s="754"/>
      <c r="KR116" s="754"/>
      <c r="KS116" s="754"/>
      <c r="KT116" s="754"/>
      <c r="KU116" s="754"/>
      <c r="KV116" s="754"/>
      <c r="KW116" s="754"/>
      <c r="KX116" s="754"/>
      <c r="KY116" s="754"/>
      <c r="KZ116" s="754"/>
      <c r="LA116" s="754"/>
      <c r="LB116" s="754"/>
      <c r="LC116" s="754"/>
      <c r="LD116" s="754"/>
      <c r="LE116" s="754"/>
      <c r="LF116" s="754"/>
      <c r="LG116" s="754"/>
      <c r="LH116" s="754"/>
      <c r="LI116" s="754"/>
      <c r="LJ116" s="754"/>
      <c r="LK116" s="754"/>
      <c r="LL116" s="754"/>
      <c r="LM116" s="754"/>
      <c r="LN116" s="754"/>
      <c r="LO116" s="754"/>
      <c r="LP116" s="754"/>
      <c r="LQ116" s="754"/>
      <c r="LR116" s="754"/>
      <c r="LS116" s="754"/>
      <c r="LT116" s="754"/>
      <c r="LU116" s="754"/>
      <c r="LV116" s="754"/>
      <c r="LW116" s="754"/>
      <c r="LX116" s="754"/>
      <c r="LY116" s="754"/>
      <c r="LZ116" s="754"/>
      <c r="MA116" s="754"/>
      <c r="MB116" s="754"/>
      <c r="MC116" s="754"/>
      <c r="MD116" s="754"/>
      <c r="ME116" s="754"/>
      <c r="MF116" s="754"/>
      <c r="MG116" s="754"/>
      <c r="MH116" s="754"/>
      <c r="MI116" s="754"/>
      <c r="MJ116" s="754"/>
      <c r="MK116" s="754"/>
      <c r="ML116" s="754"/>
      <c r="MM116" s="754"/>
      <c r="MN116" s="754"/>
      <c r="MO116" s="754"/>
      <c r="MP116" s="754"/>
      <c r="MQ116" s="754"/>
      <c r="MR116" s="754"/>
      <c r="MS116" s="754"/>
      <c r="MT116" s="754"/>
      <c r="MU116" s="754"/>
      <c r="MV116" s="754"/>
      <c r="MW116" s="754"/>
      <c r="MX116" s="754"/>
      <c r="MY116" s="754"/>
      <c r="MZ116" s="754"/>
      <c r="NA116" s="754"/>
      <c r="NB116" s="754"/>
      <c r="NC116" s="754"/>
      <c r="ND116" s="754"/>
      <c r="NE116" s="754"/>
      <c r="NF116" s="754"/>
      <c r="NG116" s="754"/>
      <c r="NH116" s="754"/>
      <c r="NI116" s="754"/>
      <c r="NJ116" s="754"/>
      <c r="NK116" s="754"/>
      <c r="NL116" s="754"/>
      <c r="NM116" s="754"/>
      <c r="NN116" s="754"/>
      <c r="NO116" s="754"/>
      <c r="NP116" s="754"/>
      <c r="NQ116" s="754"/>
      <c r="NR116" s="754"/>
      <c r="NS116" s="754"/>
      <c r="NT116" s="754"/>
      <c r="NU116" s="754"/>
      <c r="NV116" s="754"/>
      <c r="NW116" s="754"/>
      <c r="NX116" s="754"/>
      <c r="NY116" s="754"/>
      <c r="NZ116" s="754"/>
      <c r="OA116" s="754"/>
      <c r="OB116" s="754"/>
      <c r="OC116" s="754"/>
      <c r="OD116" s="754"/>
      <c r="OE116" s="754"/>
      <c r="OF116" s="754"/>
      <c r="OG116" s="754"/>
      <c r="OH116" s="754"/>
      <c r="OI116" s="754"/>
      <c r="OJ116" s="754"/>
      <c r="OK116" s="754"/>
      <c r="OL116" s="754"/>
      <c r="OM116" s="754"/>
      <c r="ON116" s="754"/>
      <c r="OO116" s="754"/>
      <c r="OP116" s="754"/>
      <c r="OQ116" s="754"/>
      <c r="OR116" s="754"/>
      <c r="OS116" s="754"/>
      <c r="OT116" s="754"/>
      <c r="OU116" s="754"/>
      <c r="OV116" s="754"/>
      <c r="OW116" s="754"/>
      <c r="OX116" s="754"/>
      <c r="OY116" s="754"/>
      <c r="OZ116" s="754"/>
      <c r="PA116" s="754"/>
      <c r="PB116" s="754"/>
      <c r="PC116" s="754"/>
      <c r="PD116" s="754"/>
      <c r="PE116" s="754"/>
      <c r="PF116" s="754"/>
      <c r="PG116" s="754"/>
      <c r="PH116" s="754"/>
      <c r="PI116" s="754"/>
      <c r="PJ116" s="754"/>
      <c r="PK116" s="754"/>
      <c r="PL116" s="754"/>
      <c r="PM116" s="754"/>
      <c r="PN116" s="754"/>
      <c r="PO116" s="754"/>
      <c r="PP116" s="754"/>
      <c r="PQ116" s="754"/>
      <c r="PR116" s="754"/>
      <c r="PS116" s="754"/>
      <c r="PT116" s="754"/>
      <c r="PU116" s="754"/>
      <c r="PV116" s="754"/>
      <c r="PW116" s="754"/>
      <c r="PX116" s="754"/>
      <c r="PY116" s="754"/>
      <c r="PZ116" s="754"/>
      <c r="QA116" s="754"/>
      <c r="QB116" s="754"/>
      <c r="QC116" s="754"/>
      <c r="QD116" s="754"/>
      <c r="QE116" s="754"/>
      <c r="QF116" s="754"/>
      <c r="QG116" s="754"/>
      <c r="QH116" s="754"/>
      <c r="QI116" s="754"/>
      <c r="QJ116" s="754"/>
      <c r="QK116" s="754"/>
      <c r="QL116" s="754"/>
      <c r="QM116" s="754"/>
      <c r="QN116" s="754"/>
      <c r="QO116" s="754"/>
      <c r="QP116" s="754"/>
      <c r="QQ116" s="754"/>
      <c r="QR116" s="754"/>
      <c r="QS116" s="754"/>
      <c r="QT116" s="754"/>
      <c r="QU116" s="754"/>
      <c r="QV116" s="754"/>
      <c r="QW116" s="754"/>
      <c r="QX116" s="754"/>
      <c r="QY116" s="754"/>
      <c r="QZ116" s="754"/>
      <c r="RA116" s="754"/>
      <c r="RB116" s="754"/>
      <c r="RC116" s="754"/>
      <c r="RD116" s="754"/>
      <c r="RE116" s="754"/>
      <c r="RF116" s="754"/>
      <c r="RG116" s="754"/>
      <c r="RH116" s="754"/>
      <c r="RI116" s="754"/>
      <c r="RJ116" s="754"/>
      <c r="RK116" s="754"/>
      <c r="RL116" s="754"/>
      <c r="RM116" s="754"/>
      <c r="RN116" s="754"/>
      <c r="RO116" s="754"/>
      <c r="RP116" s="754"/>
      <c r="RQ116" s="754"/>
      <c r="RR116" s="754"/>
      <c r="RS116" s="754"/>
      <c r="RT116" s="754"/>
      <c r="RU116" s="754"/>
      <c r="RV116" s="754"/>
      <c r="RW116" s="754"/>
      <c r="RX116" s="754"/>
      <c r="RY116" s="754"/>
      <c r="RZ116" s="754"/>
      <c r="SA116" s="754"/>
      <c r="SB116" s="754"/>
      <c r="SC116" s="754"/>
      <c r="SD116" s="754"/>
      <c r="SE116" s="754"/>
      <c r="SF116" s="754"/>
      <c r="SG116" s="754"/>
      <c r="SH116" s="754"/>
      <c r="SI116" s="754"/>
      <c r="SJ116" s="754"/>
      <c r="SK116" s="754"/>
      <c r="SL116" s="754"/>
      <c r="SM116" s="754"/>
      <c r="SN116" s="754"/>
      <c r="SO116" s="754"/>
      <c r="SP116" s="754"/>
      <c r="SQ116" s="754"/>
      <c r="SR116" s="754"/>
      <c r="SS116" s="754"/>
      <c r="ST116" s="754"/>
      <c r="SU116" s="754"/>
      <c r="SV116" s="754"/>
      <c r="SW116" s="754"/>
      <c r="SX116" s="754"/>
      <c r="SY116" s="754"/>
      <c r="SZ116" s="754"/>
      <c r="TA116" s="754"/>
      <c r="TB116" s="754"/>
      <c r="TC116" s="754"/>
      <c r="TD116" s="754"/>
      <c r="TE116" s="754"/>
      <c r="TF116" s="754"/>
      <c r="TG116" s="754"/>
      <c r="TH116" s="754"/>
      <c r="TI116" s="754"/>
      <c r="TJ116" s="754"/>
      <c r="TK116" s="754"/>
      <c r="TL116" s="754"/>
      <c r="TM116" s="754"/>
      <c r="TN116" s="754"/>
      <c r="TO116" s="754"/>
      <c r="TP116" s="754"/>
      <c r="TQ116" s="754"/>
      <c r="TR116" s="754"/>
      <c r="TS116" s="754"/>
      <c r="TT116" s="754"/>
      <c r="TU116" s="754"/>
      <c r="TV116" s="754"/>
      <c r="TW116" s="754"/>
      <c r="TX116" s="754"/>
      <c r="TY116" s="754"/>
      <c r="TZ116" s="754"/>
      <c r="UA116" s="754"/>
      <c r="UB116" s="754"/>
      <c r="UC116" s="754"/>
      <c r="UD116" s="754"/>
      <c r="UE116" s="754"/>
      <c r="UF116" s="754"/>
      <c r="UG116" s="754"/>
      <c r="UH116" s="754"/>
      <c r="UI116" s="754"/>
      <c r="UJ116" s="754"/>
      <c r="UK116" s="754"/>
      <c r="UL116" s="754"/>
      <c r="UM116" s="754"/>
      <c r="UN116" s="754"/>
      <c r="UO116" s="754"/>
      <c r="UP116" s="754"/>
      <c r="UQ116" s="754"/>
      <c r="UR116" s="754"/>
      <c r="US116" s="754"/>
      <c r="UT116" s="754"/>
      <c r="UU116" s="754"/>
      <c r="UV116" s="754"/>
      <c r="UW116" s="754"/>
      <c r="UX116" s="754"/>
      <c r="UY116" s="754"/>
      <c r="UZ116" s="754"/>
      <c r="VA116" s="754"/>
      <c r="VB116" s="754"/>
      <c r="VC116" s="754"/>
      <c r="VD116" s="754"/>
      <c r="VE116" s="754"/>
      <c r="VF116" s="754"/>
      <c r="VG116" s="754"/>
      <c r="VH116" s="754"/>
      <c r="VI116" s="754"/>
      <c r="VJ116" s="754"/>
      <c r="VK116" s="754"/>
      <c r="VL116" s="754"/>
      <c r="VM116" s="754"/>
      <c r="VN116" s="754"/>
      <c r="VO116" s="754"/>
      <c r="VP116" s="754"/>
      <c r="VQ116" s="754"/>
      <c r="VR116" s="754"/>
      <c r="VS116" s="754"/>
      <c r="VT116" s="754"/>
      <c r="VU116" s="754"/>
      <c r="VV116" s="754"/>
      <c r="VW116" s="754"/>
      <c r="VX116" s="754"/>
      <c r="VY116" s="754"/>
      <c r="VZ116" s="754"/>
      <c r="WA116" s="754"/>
      <c r="WB116" s="754"/>
      <c r="WC116" s="754"/>
      <c r="WD116" s="754"/>
      <c r="WE116" s="754"/>
      <c r="WF116" s="754"/>
      <c r="WG116" s="754"/>
      <c r="WH116" s="754"/>
      <c r="WI116" s="754"/>
      <c r="WJ116" s="754"/>
      <c r="WK116" s="754"/>
      <c r="WL116" s="754"/>
      <c r="WM116" s="754"/>
      <c r="WN116" s="754"/>
      <c r="WO116" s="754"/>
      <c r="WP116" s="754"/>
      <c r="WQ116" s="754"/>
      <c r="WR116" s="754"/>
      <c r="WS116" s="754"/>
      <c r="WT116" s="754"/>
      <c r="WU116" s="754"/>
      <c r="WV116" s="754"/>
      <c r="WW116" s="754"/>
      <c r="WX116" s="754"/>
      <c r="WY116" s="754"/>
      <c r="WZ116" s="754"/>
      <c r="XA116" s="754"/>
      <c r="XB116" s="754"/>
      <c r="XC116" s="754"/>
      <c r="XD116" s="754"/>
      <c r="XE116" s="754"/>
      <c r="XF116" s="754"/>
      <c r="XG116" s="754"/>
      <c r="XH116" s="754"/>
      <c r="XI116" s="754"/>
      <c r="XJ116" s="754"/>
      <c r="XK116" s="754"/>
      <c r="XL116" s="754"/>
      <c r="XM116" s="754"/>
      <c r="XN116" s="754"/>
      <c r="XO116" s="754"/>
      <c r="XP116" s="754"/>
      <c r="XQ116" s="754"/>
      <c r="XR116" s="754"/>
      <c r="XS116" s="754"/>
      <c r="XT116" s="754"/>
      <c r="XU116" s="754"/>
      <c r="XV116" s="754"/>
      <c r="XW116" s="754"/>
      <c r="XX116" s="754"/>
      <c r="XY116" s="754"/>
      <c r="XZ116" s="754"/>
      <c r="YA116" s="754"/>
      <c r="YB116" s="754"/>
      <c r="YC116" s="754"/>
      <c r="YD116" s="754"/>
      <c r="YE116" s="754"/>
      <c r="YF116" s="754"/>
      <c r="YG116" s="754"/>
      <c r="YH116" s="754"/>
      <c r="YI116" s="754"/>
      <c r="YJ116" s="754"/>
      <c r="YK116" s="754"/>
      <c r="YL116" s="754"/>
      <c r="YM116" s="754"/>
      <c r="YN116" s="754"/>
      <c r="YO116" s="754"/>
      <c r="YP116" s="754"/>
      <c r="YQ116" s="754"/>
      <c r="YR116" s="754"/>
      <c r="YS116" s="754"/>
      <c r="YT116" s="754"/>
      <c r="YU116" s="754"/>
      <c r="YV116" s="754"/>
      <c r="YW116" s="754"/>
      <c r="YX116" s="754"/>
      <c r="YY116" s="754"/>
      <c r="YZ116" s="754"/>
      <c r="ZA116" s="754"/>
      <c r="ZB116" s="754"/>
      <c r="ZC116" s="754"/>
      <c r="ZD116" s="754"/>
      <c r="ZE116" s="754"/>
      <c r="ZF116" s="754"/>
      <c r="ZG116" s="754"/>
      <c r="ZH116" s="754"/>
      <c r="ZI116" s="754"/>
      <c r="ZJ116" s="754"/>
      <c r="ZK116" s="754"/>
      <c r="ZL116" s="754"/>
      <c r="ZM116" s="754"/>
      <c r="ZN116" s="754"/>
      <c r="ZO116" s="754"/>
      <c r="ZP116" s="754"/>
      <c r="ZQ116" s="754"/>
      <c r="ZR116" s="754"/>
      <c r="ZS116" s="754"/>
      <c r="ZT116" s="754"/>
      <c r="ZU116" s="754"/>
      <c r="ZV116" s="754"/>
      <c r="ZW116" s="754"/>
      <c r="ZX116" s="754"/>
      <c r="ZY116" s="754"/>
      <c r="ZZ116" s="754"/>
      <c r="AAA116" s="754"/>
      <c r="AAB116" s="754"/>
      <c r="AAC116" s="754"/>
      <c r="AAD116" s="754"/>
      <c r="AAE116" s="754"/>
      <c r="AAF116" s="754"/>
      <c r="AAG116" s="754"/>
      <c r="AAH116" s="754"/>
      <c r="AAI116" s="754"/>
      <c r="AAJ116" s="754"/>
      <c r="AAK116" s="754"/>
      <c r="AAL116" s="754"/>
      <c r="AAM116" s="754"/>
      <c r="AAN116" s="754"/>
      <c r="AAO116" s="754"/>
      <c r="AAP116" s="754"/>
      <c r="AAQ116" s="754"/>
      <c r="AAR116" s="754"/>
      <c r="AAS116" s="754"/>
      <c r="AAT116" s="754"/>
      <c r="AAU116" s="754"/>
      <c r="AAV116" s="754"/>
      <c r="AAW116" s="754"/>
      <c r="AAX116" s="754"/>
      <c r="AAY116" s="754"/>
      <c r="AAZ116" s="754"/>
      <c r="ABA116" s="754"/>
      <c r="ABB116" s="754"/>
      <c r="ABC116" s="754"/>
      <c r="ABD116" s="754"/>
      <c r="ABE116" s="754"/>
      <c r="ABF116" s="754"/>
      <c r="ABG116" s="754"/>
      <c r="ABH116" s="754"/>
      <c r="ABI116" s="754"/>
      <c r="ABJ116" s="754"/>
      <c r="ABK116" s="754"/>
      <c r="ABL116" s="754"/>
      <c r="ABM116" s="754"/>
      <c r="ABN116" s="754"/>
      <c r="ABO116" s="754"/>
      <c r="ABP116" s="754"/>
      <c r="ABQ116" s="754"/>
      <c r="ABR116" s="754"/>
      <c r="ABS116" s="754"/>
      <c r="ABT116" s="754"/>
      <c r="ABU116" s="754"/>
      <c r="ABV116" s="754"/>
      <c r="ABW116" s="754"/>
      <c r="ABX116" s="754"/>
      <c r="ABY116" s="754"/>
      <c r="ABZ116" s="754"/>
      <c r="ACA116" s="754"/>
      <c r="ACB116" s="754"/>
      <c r="ACC116" s="754"/>
      <c r="ACD116" s="754"/>
      <c r="ACE116" s="754"/>
      <c r="ACF116" s="754"/>
      <c r="ACG116" s="754"/>
      <c r="ACH116" s="754"/>
      <c r="ACI116" s="754"/>
      <c r="ACJ116" s="754"/>
      <c r="ACK116" s="754"/>
      <c r="ACL116" s="754"/>
      <c r="ACM116" s="754"/>
      <c r="ACN116" s="754"/>
      <c r="ACO116" s="754"/>
      <c r="ACP116" s="754"/>
      <c r="ACQ116" s="754"/>
      <c r="ACR116" s="754"/>
      <c r="ACS116" s="754"/>
      <c r="ACT116" s="754"/>
      <c r="ACU116" s="754"/>
      <c r="ACV116" s="754"/>
      <c r="ACW116" s="754"/>
      <c r="ACX116" s="754"/>
      <c r="ACY116" s="754"/>
      <c r="ACZ116" s="754"/>
      <c r="ADA116" s="754"/>
      <c r="ADB116" s="754"/>
      <c r="ADC116" s="754"/>
      <c r="ADD116" s="754"/>
      <c r="ADE116" s="754"/>
      <c r="ADF116" s="754"/>
      <c r="ADG116" s="754"/>
      <c r="ADH116" s="754"/>
      <c r="ADI116" s="754"/>
      <c r="ADJ116" s="754"/>
      <c r="ADK116" s="754"/>
      <c r="ADL116" s="754"/>
      <c r="ADM116" s="754"/>
      <c r="ADN116" s="754"/>
      <c r="ADO116" s="754"/>
      <c r="ADP116" s="754"/>
      <c r="ADQ116" s="754"/>
      <c r="ADR116" s="754"/>
      <c r="ADS116" s="754"/>
      <c r="ADT116" s="754"/>
      <c r="ADU116" s="754"/>
      <c r="ADV116" s="754"/>
      <c r="ADW116" s="754"/>
      <c r="ADX116" s="754"/>
      <c r="ADY116" s="754"/>
      <c r="ADZ116" s="754"/>
      <c r="AEA116" s="754"/>
      <c r="AEB116" s="754"/>
      <c r="AEC116" s="754"/>
      <c r="AED116" s="754"/>
      <c r="AEE116" s="754"/>
      <c r="AEF116" s="754"/>
      <c r="AEG116" s="754"/>
      <c r="AEH116" s="754"/>
      <c r="AEI116" s="754"/>
      <c r="AEJ116" s="754"/>
      <c r="AEK116" s="754"/>
      <c r="AEL116" s="754"/>
      <c r="AEM116" s="754"/>
      <c r="AEN116" s="754"/>
      <c r="AEO116" s="754"/>
      <c r="AEP116" s="754"/>
      <c r="AEQ116" s="754"/>
      <c r="AER116" s="754"/>
      <c r="AES116" s="754"/>
      <c r="AET116" s="754"/>
      <c r="AEU116" s="754"/>
      <c r="AEV116" s="754"/>
      <c r="AEW116" s="754"/>
      <c r="AEX116" s="754"/>
      <c r="AEY116" s="754"/>
      <c r="AEZ116" s="754"/>
      <c r="AFA116" s="754"/>
      <c r="AFB116" s="754"/>
      <c r="AFC116" s="754"/>
      <c r="AFD116" s="754"/>
      <c r="AFE116" s="754"/>
      <c r="AFF116" s="754"/>
      <c r="AFG116" s="754"/>
      <c r="AFH116" s="754"/>
      <c r="AFI116" s="754"/>
      <c r="AFJ116" s="754"/>
      <c r="AFK116" s="754"/>
      <c r="AFL116" s="754"/>
      <c r="AFM116" s="754"/>
      <c r="AFN116" s="754"/>
      <c r="AFO116" s="754"/>
      <c r="AFP116" s="754"/>
      <c r="AFQ116" s="754"/>
      <c r="AFR116" s="754"/>
      <c r="AFS116" s="754"/>
      <c r="AFT116" s="754"/>
      <c r="AFU116" s="754"/>
      <c r="AFV116" s="754"/>
      <c r="AFW116" s="754"/>
      <c r="AFX116" s="754"/>
      <c r="AFY116" s="754"/>
      <c r="AFZ116" s="754"/>
      <c r="AGA116" s="754"/>
      <c r="AGB116" s="754"/>
      <c r="AGC116" s="754"/>
      <c r="AGD116" s="754"/>
      <c r="AGE116" s="754"/>
      <c r="AGF116" s="754"/>
      <c r="AGG116" s="754"/>
      <c r="AGH116" s="754"/>
      <c r="AGI116" s="754"/>
      <c r="AGJ116" s="754"/>
      <c r="AGK116" s="754"/>
      <c r="AGL116" s="754"/>
      <c r="AGM116" s="754"/>
      <c r="AGN116" s="754"/>
      <c r="AGO116" s="754"/>
      <c r="AGP116" s="754"/>
      <c r="AGQ116" s="754"/>
      <c r="AGR116" s="754"/>
      <c r="AGS116" s="754"/>
      <c r="AGT116" s="754"/>
      <c r="AGU116" s="754"/>
      <c r="AGV116" s="754"/>
      <c r="AGW116" s="754"/>
      <c r="AGX116" s="754"/>
      <c r="AGY116" s="754"/>
      <c r="AGZ116" s="754"/>
      <c r="AHA116" s="754"/>
      <c r="AHB116" s="754"/>
      <c r="AHC116" s="754"/>
      <c r="AHD116" s="754"/>
      <c r="AHE116" s="754"/>
      <c r="AHF116" s="754"/>
      <c r="AHG116" s="754"/>
      <c r="AHH116" s="754"/>
      <c r="AHI116" s="754"/>
      <c r="AHJ116" s="754"/>
      <c r="AHK116" s="754"/>
      <c r="AHL116" s="754"/>
      <c r="AHM116" s="754"/>
      <c r="AHN116" s="754"/>
      <c r="AHO116" s="754"/>
      <c r="AHP116" s="754"/>
      <c r="AHQ116" s="754"/>
      <c r="AHR116" s="754"/>
      <c r="AHS116" s="754"/>
      <c r="AHT116" s="754"/>
      <c r="AHU116" s="754"/>
      <c r="AHV116" s="754"/>
      <c r="AHW116" s="754"/>
      <c r="AHX116" s="754"/>
      <c r="AHY116" s="754"/>
      <c r="AHZ116" s="754"/>
      <c r="AIA116" s="754"/>
      <c r="AIB116" s="754"/>
      <c r="AIC116" s="754"/>
      <c r="AID116" s="754"/>
      <c r="AIE116" s="754"/>
      <c r="AIF116" s="754"/>
      <c r="AIG116" s="754"/>
      <c r="AIH116" s="754"/>
      <c r="AII116" s="754"/>
      <c r="AIJ116" s="754"/>
      <c r="AIK116" s="754"/>
      <c r="AIL116" s="754"/>
      <c r="AIM116" s="754"/>
      <c r="AIN116" s="754"/>
      <c r="AIO116" s="754"/>
      <c r="AIP116" s="754"/>
      <c r="AIQ116" s="754"/>
      <c r="AIR116" s="754"/>
      <c r="AIS116" s="754"/>
      <c r="AIT116" s="754"/>
      <c r="AIU116" s="754"/>
      <c r="AIV116" s="754"/>
      <c r="AIW116" s="754"/>
      <c r="AIX116" s="754"/>
      <c r="AIY116" s="754"/>
      <c r="AIZ116" s="754"/>
      <c r="AJA116" s="754"/>
      <c r="AJB116" s="754"/>
      <c r="AJC116" s="754"/>
      <c r="AJD116" s="754"/>
      <c r="AJE116" s="754"/>
      <c r="AJF116" s="754"/>
      <c r="AJG116" s="754"/>
      <c r="AJH116" s="754"/>
      <c r="AJI116" s="754"/>
      <c r="AJJ116" s="754"/>
      <c r="AJK116" s="754"/>
      <c r="AJL116" s="754"/>
      <c r="AJM116" s="754"/>
      <c r="AJN116" s="754"/>
      <c r="AJO116" s="754"/>
      <c r="AJP116" s="754"/>
      <c r="AJQ116" s="754"/>
      <c r="AJR116" s="754"/>
      <c r="AJS116" s="754"/>
      <c r="AJT116" s="754"/>
      <c r="AJU116" s="754"/>
      <c r="AJV116" s="754"/>
      <c r="AJW116" s="754"/>
      <c r="AJX116" s="754"/>
      <c r="AJY116" s="754"/>
      <c r="AJZ116" s="754"/>
      <c r="AKA116" s="754"/>
      <c r="AKB116" s="754"/>
      <c r="AKC116" s="754"/>
      <c r="AKD116" s="754"/>
      <c r="AKE116" s="754"/>
      <c r="AKF116" s="754"/>
      <c r="AKG116" s="754"/>
      <c r="AKH116" s="754"/>
      <c r="AKI116" s="754"/>
      <c r="AKJ116" s="754"/>
      <c r="AKK116" s="754"/>
      <c r="AKL116" s="754"/>
      <c r="AKM116" s="754"/>
      <c r="AKN116" s="754"/>
      <c r="AKO116" s="754"/>
      <c r="AKP116" s="754"/>
      <c r="AKQ116" s="754"/>
      <c r="AKR116" s="754"/>
      <c r="AKS116" s="754"/>
      <c r="AKT116" s="754"/>
      <c r="AKU116" s="754"/>
      <c r="AKV116" s="754"/>
      <c r="AKW116" s="754"/>
      <c r="AKX116" s="754"/>
      <c r="AKY116" s="754"/>
      <c r="AKZ116" s="754"/>
      <c r="ALA116" s="754"/>
      <c r="ALB116" s="754"/>
      <c r="ALC116" s="754"/>
      <c r="ALD116" s="754"/>
      <c r="ALE116" s="754"/>
      <c r="ALF116" s="754"/>
      <c r="ALG116" s="754"/>
      <c r="ALH116" s="754"/>
      <c r="ALI116" s="754"/>
      <c r="ALJ116" s="754"/>
      <c r="ALK116" s="754"/>
      <c r="ALL116" s="754"/>
      <c r="ALM116" s="754"/>
      <c r="ALN116" s="754"/>
      <c r="ALO116" s="754"/>
      <c r="ALP116" s="754"/>
      <c r="ALQ116" s="754"/>
      <c r="ALR116" s="754"/>
      <c r="ALS116" s="754"/>
      <c r="ALT116" s="754"/>
      <c r="ALU116" s="754"/>
      <c r="ALV116" s="754"/>
      <c r="ALW116" s="754"/>
      <c r="ALX116" s="754"/>
      <c r="ALY116" s="754"/>
      <c r="ALZ116" s="754"/>
      <c r="AMA116" s="754"/>
      <c r="AMB116" s="754"/>
      <c r="AMC116" s="754"/>
      <c r="AMD116" s="754"/>
      <c r="AME116" s="754"/>
      <c r="AMF116" s="754"/>
      <c r="AMG116" s="754"/>
      <c r="AMH116" s="754"/>
      <c r="AMI116" s="754"/>
      <c r="AMJ116" s="754"/>
    </row>
    <row r="117" spans="1:1024" x14ac:dyDescent="0.2">
      <c r="A117" s="754"/>
      <c r="B117" s="769"/>
      <c r="C117" s="770"/>
      <c r="D117" s="771"/>
      <c r="E117" s="771"/>
      <c r="F117" s="771"/>
      <c r="G117" s="771"/>
      <c r="H117" s="771"/>
      <c r="I117" s="771"/>
      <c r="J117" s="771"/>
      <c r="K117" s="771"/>
      <c r="L117" s="771"/>
      <c r="M117" s="771"/>
      <c r="N117" s="771"/>
      <c r="O117" s="771"/>
      <c r="P117" s="771"/>
      <c r="Q117" s="771"/>
      <c r="R117" s="772"/>
      <c r="S117" s="771"/>
      <c r="T117" s="771"/>
      <c r="U117" s="768" t="s">
        <v>809</v>
      </c>
      <c r="V117" s="761" t="s">
        <v>124</v>
      </c>
      <c r="W117" s="761" t="s">
        <v>492</v>
      </c>
      <c r="X117" s="820"/>
      <c r="Y117" s="820"/>
      <c r="Z117" s="820"/>
      <c r="AA117" s="820"/>
      <c r="AB117" s="820"/>
      <c r="AC117" s="820"/>
      <c r="AD117" s="820"/>
      <c r="AE117" s="820"/>
      <c r="AF117" s="820"/>
      <c r="AG117" s="820"/>
      <c r="AH117" s="820"/>
      <c r="AI117" s="820"/>
      <c r="AJ117" s="820"/>
      <c r="AK117" s="821"/>
      <c r="AL117" s="821"/>
      <c r="AM117" s="821"/>
      <c r="AN117" s="821"/>
      <c r="AO117" s="821"/>
      <c r="AP117" s="821"/>
      <c r="AQ117" s="821"/>
      <c r="AR117" s="821"/>
      <c r="AS117" s="821"/>
      <c r="AT117" s="821"/>
      <c r="AU117" s="821"/>
      <c r="AV117" s="821"/>
      <c r="AW117" s="821"/>
      <c r="AX117" s="821"/>
      <c r="AY117" s="821"/>
      <c r="AZ117" s="821"/>
      <c r="BA117" s="821"/>
      <c r="BB117" s="821"/>
      <c r="BC117" s="821"/>
      <c r="BD117" s="821"/>
      <c r="BE117" s="821"/>
      <c r="BF117" s="821"/>
      <c r="BG117" s="821"/>
      <c r="BH117" s="821"/>
      <c r="BI117" s="821"/>
      <c r="BJ117" s="821"/>
      <c r="BK117" s="821"/>
      <c r="BL117" s="821"/>
      <c r="BM117" s="821"/>
      <c r="BN117" s="821"/>
      <c r="BO117" s="821"/>
      <c r="BP117" s="821"/>
      <c r="BQ117" s="821"/>
      <c r="BR117" s="821"/>
      <c r="BS117" s="821"/>
      <c r="BT117" s="821"/>
      <c r="BU117" s="821"/>
      <c r="BV117" s="821"/>
      <c r="BW117" s="821"/>
      <c r="BX117" s="821"/>
      <c r="BY117" s="821"/>
      <c r="BZ117" s="821"/>
      <c r="CA117" s="821"/>
      <c r="CB117" s="821"/>
      <c r="CC117" s="821"/>
      <c r="CD117" s="821"/>
      <c r="CE117" s="822"/>
      <c r="CF117" s="822"/>
      <c r="CG117" s="822"/>
      <c r="CH117" s="822"/>
      <c r="CI117" s="822"/>
      <c r="CJ117" s="822"/>
      <c r="CK117" s="822"/>
      <c r="CL117" s="822"/>
      <c r="CM117" s="822"/>
      <c r="CN117" s="822"/>
      <c r="CO117" s="822"/>
      <c r="CP117" s="822"/>
      <c r="CQ117" s="822"/>
      <c r="CR117" s="822"/>
      <c r="CS117" s="822"/>
      <c r="CT117" s="822"/>
      <c r="CU117" s="822"/>
      <c r="CV117" s="822"/>
      <c r="CW117" s="822"/>
      <c r="CX117" s="822"/>
      <c r="CY117" s="823"/>
      <c r="CZ117" s="762"/>
      <c r="DA117" s="763"/>
      <c r="DB117" s="763"/>
      <c r="DC117" s="763"/>
      <c r="DD117" s="763"/>
      <c r="DE117" s="763"/>
      <c r="DF117" s="763"/>
      <c r="DG117" s="763"/>
      <c r="DH117" s="763"/>
      <c r="DI117" s="763"/>
      <c r="DJ117" s="763"/>
      <c r="DK117" s="763"/>
      <c r="DL117" s="763"/>
      <c r="DM117" s="763"/>
      <c r="DN117" s="763"/>
      <c r="DO117" s="763"/>
      <c r="DP117" s="763"/>
      <c r="DQ117" s="763"/>
      <c r="DR117" s="763"/>
      <c r="DS117" s="763"/>
      <c r="DT117" s="763"/>
      <c r="DU117" s="763"/>
      <c r="DV117" s="763"/>
      <c r="DW117" s="764"/>
      <c r="DX117" s="650"/>
      <c r="DY117" s="754"/>
      <c r="DZ117" s="754"/>
      <c r="EA117" s="754"/>
      <c r="EB117" s="754"/>
      <c r="EC117" s="754"/>
      <c r="ED117" s="754"/>
      <c r="EE117" s="754"/>
      <c r="EF117" s="754"/>
      <c r="EG117" s="754"/>
      <c r="EH117" s="754"/>
      <c r="EI117" s="754"/>
      <c r="EJ117" s="754"/>
      <c r="EK117" s="754"/>
      <c r="EL117" s="754"/>
      <c r="EM117" s="754"/>
      <c r="EN117" s="754"/>
      <c r="EO117" s="754"/>
      <c r="EP117" s="754"/>
      <c r="EQ117" s="754"/>
      <c r="ER117" s="754"/>
      <c r="ES117" s="754"/>
      <c r="ET117" s="754"/>
      <c r="EU117" s="754"/>
      <c r="EV117" s="754"/>
      <c r="EW117" s="754"/>
      <c r="EX117" s="754"/>
      <c r="EY117" s="754"/>
      <c r="EZ117" s="754"/>
      <c r="FA117" s="754"/>
      <c r="FB117" s="754"/>
      <c r="FC117" s="754"/>
      <c r="FD117" s="754"/>
      <c r="FE117" s="754"/>
      <c r="FF117" s="754"/>
      <c r="FG117" s="754"/>
      <c r="FH117" s="754"/>
      <c r="FI117" s="754"/>
      <c r="FJ117" s="754"/>
      <c r="FK117" s="754"/>
      <c r="FL117" s="754"/>
      <c r="FM117" s="754"/>
      <c r="FN117" s="754"/>
      <c r="FO117" s="754"/>
      <c r="FP117" s="754"/>
      <c r="FQ117" s="754"/>
      <c r="FR117" s="754"/>
      <c r="FS117" s="754"/>
      <c r="FT117" s="754"/>
      <c r="FU117" s="754"/>
      <c r="FV117" s="754"/>
      <c r="FW117" s="754"/>
      <c r="FX117" s="754"/>
      <c r="FY117" s="754"/>
      <c r="FZ117" s="754"/>
      <c r="GA117" s="754"/>
      <c r="GB117" s="754"/>
      <c r="GC117" s="754"/>
      <c r="GD117" s="754"/>
      <c r="GE117" s="754"/>
      <c r="GF117" s="754"/>
      <c r="GG117" s="754"/>
      <c r="GH117" s="754"/>
      <c r="GI117" s="754"/>
      <c r="GJ117" s="754"/>
      <c r="GK117" s="754"/>
      <c r="GL117" s="754"/>
      <c r="GM117" s="754"/>
      <c r="GN117" s="754"/>
      <c r="GO117" s="754"/>
      <c r="GP117" s="754"/>
      <c r="GQ117" s="754"/>
      <c r="GR117" s="754"/>
      <c r="GS117" s="754"/>
      <c r="GT117" s="754"/>
      <c r="GU117" s="754"/>
      <c r="GV117" s="754"/>
      <c r="GW117" s="754"/>
      <c r="GX117" s="754"/>
      <c r="GY117" s="754"/>
      <c r="GZ117" s="754"/>
      <c r="HA117" s="754"/>
      <c r="HB117" s="754"/>
      <c r="HC117" s="754"/>
      <c r="HD117" s="754"/>
      <c r="HE117" s="754"/>
      <c r="HF117" s="754"/>
      <c r="HG117" s="754"/>
      <c r="HH117" s="754"/>
      <c r="HI117" s="754"/>
      <c r="HJ117" s="754"/>
      <c r="HK117" s="754"/>
      <c r="HL117" s="754"/>
      <c r="HM117" s="754"/>
      <c r="HN117" s="754"/>
      <c r="HO117" s="754"/>
      <c r="HP117" s="754"/>
      <c r="HQ117" s="754"/>
      <c r="HR117" s="754"/>
      <c r="HS117" s="754"/>
      <c r="HT117" s="754"/>
      <c r="HU117" s="754"/>
      <c r="HV117" s="754"/>
      <c r="HW117" s="754"/>
      <c r="HX117" s="754"/>
      <c r="HY117" s="754"/>
      <c r="HZ117" s="754"/>
      <c r="IA117" s="754"/>
      <c r="IB117" s="754"/>
      <c r="IC117" s="754"/>
      <c r="ID117" s="754"/>
      <c r="IE117" s="754"/>
      <c r="IF117" s="754"/>
      <c r="IG117" s="754"/>
      <c r="IH117" s="754"/>
      <c r="II117" s="754"/>
      <c r="IJ117" s="754"/>
      <c r="IK117" s="754"/>
      <c r="IL117" s="754"/>
      <c r="IM117" s="754"/>
      <c r="IN117" s="754"/>
      <c r="IO117" s="754"/>
      <c r="IP117" s="754"/>
      <c r="IQ117" s="754"/>
      <c r="IR117" s="754"/>
      <c r="IS117" s="754"/>
      <c r="IT117" s="754"/>
      <c r="IU117" s="754"/>
      <c r="IV117" s="754"/>
      <c r="IW117" s="754"/>
      <c r="IX117" s="754"/>
      <c r="IY117" s="754"/>
      <c r="IZ117" s="754"/>
      <c r="JA117" s="754"/>
      <c r="JB117" s="754"/>
      <c r="JC117" s="754"/>
      <c r="JD117" s="754"/>
      <c r="JE117" s="754"/>
      <c r="JF117" s="754"/>
      <c r="JG117" s="754"/>
      <c r="JH117" s="754"/>
      <c r="JI117" s="754"/>
      <c r="JJ117" s="754"/>
      <c r="JK117" s="754"/>
      <c r="JL117" s="754"/>
      <c r="JM117" s="754"/>
      <c r="JN117" s="754"/>
      <c r="JO117" s="754"/>
      <c r="JP117" s="754"/>
      <c r="JQ117" s="754"/>
      <c r="JR117" s="754"/>
      <c r="JS117" s="754"/>
      <c r="JT117" s="754"/>
      <c r="JU117" s="754"/>
      <c r="JV117" s="754"/>
      <c r="JW117" s="754"/>
      <c r="JX117" s="754"/>
      <c r="JY117" s="754"/>
      <c r="JZ117" s="754"/>
      <c r="KA117" s="754"/>
      <c r="KB117" s="754"/>
      <c r="KC117" s="754"/>
      <c r="KD117" s="754"/>
      <c r="KE117" s="754"/>
      <c r="KF117" s="754"/>
      <c r="KG117" s="754"/>
      <c r="KH117" s="754"/>
      <c r="KI117" s="754"/>
      <c r="KJ117" s="754"/>
      <c r="KK117" s="754"/>
      <c r="KL117" s="754"/>
      <c r="KM117" s="754"/>
      <c r="KN117" s="754"/>
      <c r="KO117" s="754"/>
      <c r="KP117" s="754"/>
      <c r="KQ117" s="754"/>
      <c r="KR117" s="754"/>
      <c r="KS117" s="754"/>
      <c r="KT117" s="754"/>
      <c r="KU117" s="754"/>
      <c r="KV117" s="754"/>
      <c r="KW117" s="754"/>
      <c r="KX117" s="754"/>
      <c r="KY117" s="754"/>
      <c r="KZ117" s="754"/>
      <c r="LA117" s="754"/>
      <c r="LB117" s="754"/>
      <c r="LC117" s="754"/>
      <c r="LD117" s="754"/>
      <c r="LE117" s="754"/>
      <c r="LF117" s="754"/>
      <c r="LG117" s="754"/>
      <c r="LH117" s="754"/>
      <c r="LI117" s="754"/>
      <c r="LJ117" s="754"/>
      <c r="LK117" s="754"/>
      <c r="LL117" s="754"/>
      <c r="LM117" s="754"/>
      <c r="LN117" s="754"/>
      <c r="LO117" s="754"/>
      <c r="LP117" s="754"/>
      <c r="LQ117" s="754"/>
      <c r="LR117" s="754"/>
      <c r="LS117" s="754"/>
      <c r="LT117" s="754"/>
      <c r="LU117" s="754"/>
      <c r="LV117" s="754"/>
      <c r="LW117" s="754"/>
      <c r="LX117" s="754"/>
      <c r="LY117" s="754"/>
      <c r="LZ117" s="754"/>
      <c r="MA117" s="754"/>
      <c r="MB117" s="754"/>
      <c r="MC117" s="754"/>
      <c r="MD117" s="754"/>
      <c r="ME117" s="754"/>
      <c r="MF117" s="754"/>
      <c r="MG117" s="754"/>
      <c r="MH117" s="754"/>
      <c r="MI117" s="754"/>
      <c r="MJ117" s="754"/>
      <c r="MK117" s="754"/>
      <c r="ML117" s="754"/>
      <c r="MM117" s="754"/>
      <c r="MN117" s="754"/>
      <c r="MO117" s="754"/>
      <c r="MP117" s="754"/>
      <c r="MQ117" s="754"/>
      <c r="MR117" s="754"/>
      <c r="MS117" s="754"/>
      <c r="MT117" s="754"/>
      <c r="MU117" s="754"/>
      <c r="MV117" s="754"/>
      <c r="MW117" s="754"/>
      <c r="MX117" s="754"/>
      <c r="MY117" s="754"/>
      <c r="MZ117" s="754"/>
      <c r="NA117" s="754"/>
      <c r="NB117" s="754"/>
      <c r="NC117" s="754"/>
      <c r="ND117" s="754"/>
      <c r="NE117" s="754"/>
      <c r="NF117" s="754"/>
      <c r="NG117" s="754"/>
      <c r="NH117" s="754"/>
      <c r="NI117" s="754"/>
      <c r="NJ117" s="754"/>
      <c r="NK117" s="754"/>
      <c r="NL117" s="754"/>
      <c r="NM117" s="754"/>
      <c r="NN117" s="754"/>
      <c r="NO117" s="754"/>
      <c r="NP117" s="754"/>
      <c r="NQ117" s="754"/>
      <c r="NR117" s="754"/>
      <c r="NS117" s="754"/>
      <c r="NT117" s="754"/>
      <c r="NU117" s="754"/>
      <c r="NV117" s="754"/>
      <c r="NW117" s="754"/>
      <c r="NX117" s="754"/>
      <c r="NY117" s="754"/>
      <c r="NZ117" s="754"/>
      <c r="OA117" s="754"/>
      <c r="OB117" s="754"/>
      <c r="OC117" s="754"/>
      <c r="OD117" s="754"/>
      <c r="OE117" s="754"/>
      <c r="OF117" s="754"/>
      <c r="OG117" s="754"/>
      <c r="OH117" s="754"/>
      <c r="OI117" s="754"/>
      <c r="OJ117" s="754"/>
      <c r="OK117" s="754"/>
      <c r="OL117" s="754"/>
      <c r="OM117" s="754"/>
      <c r="ON117" s="754"/>
      <c r="OO117" s="754"/>
      <c r="OP117" s="754"/>
      <c r="OQ117" s="754"/>
      <c r="OR117" s="754"/>
      <c r="OS117" s="754"/>
      <c r="OT117" s="754"/>
      <c r="OU117" s="754"/>
      <c r="OV117" s="754"/>
      <c r="OW117" s="754"/>
      <c r="OX117" s="754"/>
      <c r="OY117" s="754"/>
      <c r="OZ117" s="754"/>
      <c r="PA117" s="754"/>
      <c r="PB117" s="754"/>
      <c r="PC117" s="754"/>
      <c r="PD117" s="754"/>
      <c r="PE117" s="754"/>
      <c r="PF117" s="754"/>
      <c r="PG117" s="754"/>
      <c r="PH117" s="754"/>
      <c r="PI117" s="754"/>
      <c r="PJ117" s="754"/>
      <c r="PK117" s="754"/>
      <c r="PL117" s="754"/>
      <c r="PM117" s="754"/>
      <c r="PN117" s="754"/>
      <c r="PO117" s="754"/>
      <c r="PP117" s="754"/>
      <c r="PQ117" s="754"/>
      <c r="PR117" s="754"/>
      <c r="PS117" s="754"/>
      <c r="PT117" s="754"/>
      <c r="PU117" s="754"/>
      <c r="PV117" s="754"/>
      <c r="PW117" s="754"/>
      <c r="PX117" s="754"/>
      <c r="PY117" s="754"/>
      <c r="PZ117" s="754"/>
      <c r="QA117" s="754"/>
      <c r="QB117" s="754"/>
      <c r="QC117" s="754"/>
      <c r="QD117" s="754"/>
      <c r="QE117" s="754"/>
      <c r="QF117" s="754"/>
      <c r="QG117" s="754"/>
      <c r="QH117" s="754"/>
      <c r="QI117" s="754"/>
      <c r="QJ117" s="754"/>
      <c r="QK117" s="754"/>
      <c r="QL117" s="754"/>
      <c r="QM117" s="754"/>
      <c r="QN117" s="754"/>
      <c r="QO117" s="754"/>
      <c r="QP117" s="754"/>
      <c r="QQ117" s="754"/>
      <c r="QR117" s="754"/>
      <c r="QS117" s="754"/>
      <c r="QT117" s="754"/>
      <c r="QU117" s="754"/>
      <c r="QV117" s="754"/>
      <c r="QW117" s="754"/>
      <c r="QX117" s="754"/>
      <c r="QY117" s="754"/>
      <c r="QZ117" s="754"/>
      <c r="RA117" s="754"/>
      <c r="RB117" s="754"/>
      <c r="RC117" s="754"/>
      <c r="RD117" s="754"/>
      <c r="RE117" s="754"/>
      <c r="RF117" s="754"/>
      <c r="RG117" s="754"/>
      <c r="RH117" s="754"/>
      <c r="RI117" s="754"/>
      <c r="RJ117" s="754"/>
      <c r="RK117" s="754"/>
      <c r="RL117" s="754"/>
      <c r="RM117" s="754"/>
      <c r="RN117" s="754"/>
      <c r="RO117" s="754"/>
      <c r="RP117" s="754"/>
      <c r="RQ117" s="754"/>
      <c r="RR117" s="754"/>
      <c r="RS117" s="754"/>
      <c r="RT117" s="754"/>
      <c r="RU117" s="754"/>
      <c r="RV117" s="754"/>
      <c r="RW117" s="754"/>
      <c r="RX117" s="754"/>
      <c r="RY117" s="754"/>
      <c r="RZ117" s="754"/>
      <c r="SA117" s="754"/>
      <c r="SB117" s="754"/>
      <c r="SC117" s="754"/>
      <c r="SD117" s="754"/>
      <c r="SE117" s="754"/>
      <c r="SF117" s="754"/>
      <c r="SG117" s="754"/>
      <c r="SH117" s="754"/>
      <c r="SI117" s="754"/>
      <c r="SJ117" s="754"/>
      <c r="SK117" s="754"/>
      <c r="SL117" s="754"/>
      <c r="SM117" s="754"/>
      <c r="SN117" s="754"/>
      <c r="SO117" s="754"/>
      <c r="SP117" s="754"/>
      <c r="SQ117" s="754"/>
      <c r="SR117" s="754"/>
      <c r="SS117" s="754"/>
      <c r="ST117" s="754"/>
      <c r="SU117" s="754"/>
      <c r="SV117" s="754"/>
      <c r="SW117" s="754"/>
      <c r="SX117" s="754"/>
      <c r="SY117" s="754"/>
      <c r="SZ117" s="754"/>
      <c r="TA117" s="754"/>
      <c r="TB117" s="754"/>
      <c r="TC117" s="754"/>
      <c r="TD117" s="754"/>
      <c r="TE117" s="754"/>
      <c r="TF117" s="754"/>
      <c r="TG117" s="754"/>
      <c r="TH117" s="754"/>
      <c r="TI117" s="754"/>
      <c r="TJ117" s="754"/>
      <c r="TK117" s="754"/>
      <c r="TL117" s="754"/>
      <c r="TM117" s="754"/>
      <c r="TN117" s="754"/>
      <c r="TO117" s="754"/>
      <c r="TP117" s="754"/>
      <c r="TQ117" s="754"/>
      <c r="TR117" s="754"/>
      <c r="TS117" s="754"/>
      <c r="TT117" s="754"/>
      <c r="TU117" s="754"/>
      <c r="TV117" s="754"/>
      <c r="TW117" s="754"/>
      <c r="TX117" s="754"/>
      <c r="TY117" s="754"/>
      <c r="TZ117" s="754"/>
      <c r="UA117" s="754"/>
      <c r="UB117" s="754"/>
      <c r="UC117" s="754"/>
      <c r="UD117" s="754"/>
      <c r="UE117" s="754"/>
      <c r="UF117" s="754"/>
      <c r="UG117" s="754"/>
      <c r="UH117" s="754"/>
      <c r="UI117" s="754"/>
      <c r="UJ117" s="754"/>
      <c r="UK117" s="754"/>
      <c r="UL117" s="754"/>
      <c r="UM117" s="754"/>
      <c r="UN117" s="754"/>
      <c r="UO117" s="754"/>
      <c r="UP117" s="754"/>
      <c r="UQ117" s="754"/>
      <c r="UR117" s="754"/>
      <c r="US117" s="754"/>
      <c r="UT117" s="754"/>
      <c r="UU117" s="754"/>
      <c r="UV117" s="754"/>
      <c r="UW117" s="754"/>
      <c r="UX117" s="754"/>
      <c r="UY117" s="754"/>
      <c r="UZ117" s="754"/>
      <c r="VA117" s="754"/>
      <c r="VB117" s="754"/>
      <c r="VC117" s="754"/>
      <c r="VD117" s="754"/>
      <c r="VE117" s="754"/>
      <c r="VF117" s="754"/>
      <c r="VG117" s="754"/>
      <c r="VH117" s="754"/>
      <c r="VI117" s="754"/>
      <c r="VJ117" s="754"/>
      <c r="VK117" s="754"/>
      <c r="VL117" s="754"/>
      <c r="VM117" s="754"/>
      <c r="VN117" s="754"/>
      <c r="VO117" s="754"/>
      <c r="VP117" s="754"/>
      <c r="VQ117" s="754"/>
      <c r="VR117" s="754"/>
      <c r="VS117" s="754"/>
      <c r="VT117" s="754"/>
      <c r="VU117" s="754"/>
      <c r="VV117" s="754"/>
      <c r="VW117" s="754"/>
      <c r="VX117" s="754"/>
      <c r="VY117" s="754"/>
      <c r="VZ117" s="754"/>
      <c r="WA117" s="754"/>
      <c r="WB117" s="754"/>
      <c r="WC117" s="754"/>
      <c r="WD117" s="754"/>
      <c r="WE117" s="754"/>
      <c r="WF117" s="754"/>
      <c r="WG117" s="754"/>
      <c r="WH117" s="754"/>
      <c r="WI117" s="754"/>
      <c r="WJ117" s="754"/>
      <c r="WK117" s="754"/>
      <c r="WL117" s="754"/>
      <c r="WM117" s="754"/>
      <c r="WN117" s="754"/>
      <c r="WO117" s="754"/>
      <c r="WP117" s="754"/>
      <c r="WQ117" s="754"/>
      <c r="WR117" s="754"/>
      <c r="WS117" s="754"/>
      <c r="WT117" s="754"/>
      <c r="WU117" s="754"/>
      <c r="WV117" s="754"/>
      <c r="WW117" s="754"/>
      <c r="WX117" s="754"/>
      <c r="WY117" s="754"/>
      <c r="WZ117" s="754"/>
      <c r="XA117" s="754"/>
      <c r="XB117" s="754"/>
      <c r="XC117" s="754"/>
      <c r="XD117" s="754"/>
      <c r="XE117" s="754"/>
      <c r="XF117" s="754"/>
      <c r="XG117" s="754"/>
      <c r="XH117" s="754"/>
      <c r="XI117" s="754"/>
      <c r="XJ117" s="754"/>
      <c r="XK117" s="754"/>
      <c r="XL117" s="754"/>
      <c r="XM117" s="754"/>
      <c r="XN117" s="754"/>
      <c r="XO117" s="754"/>
      <c r="XP117" s="754"/>
      <c r="XQ117" s="754"/>
      <c r="XR117" s="754"/>
      <c r="XS117" s="754"/>
      <c r="XT117" s="754"/>
      <c r="XU117" s="754"/>
      <c r="XV117" s="754"/>
      <c r="XW117" s="754"/>
      <c r="XX117" s="754"/>
      <c r="XY117" s="754"/>
      <c r="XZ117" s="754"/>
      <c r="YA117" s="754"/>
      <c r="YB117" s="754"/>
      <c r="YC117" s="754"/>
      <c r="YD117" s="754"/>
      <c r="YE117" s="754"/>
      <c r="YF117" s="754"/>
      <c r="YG117" s="754"/>
      <c r="YH117" s="754"/>
      <c r="YI117" s="754"/>
      <c r="YJ117" s="754"/>
      <c r="YK117" s="754"/>
      <c r="YL117" s="754"/>
      <c r="YM117" s="754"/>
      <c r="YN117" s="754"/>
      <c r="YO117" s="754"/>
      <c r="YP117" s="754"/>
      <c r="YQ117" s="754"/>
      <c r="YR117" s="754"/>
      <c r="YS117" s="754"/>
      <c r="YT117" s="754"/>
      <c r="YU117" s="754"/>
      <c r="YV117" s="754"/>
      <c r="YW117" s="754"/>
      <c r="YX117" s="754"/>
      <c r="YY117" s="754"/>
      <c r="YZ117" s="754"/>
      <c r="ZA117" s="754"/>
      <c r="ZB117" s="754"/>
      <c r="ZC117" s="754"/>
      <c r="ZD117" s="754"/>
      <c r="ZE117" s="754"/>
      <c r="ZF117" s="754"/>
      <c r="ZG117" s="754"/>
      <c r="ZH117" s="754"/>
      <c r="ZI117" s="754"/>
      <c r="ZJ117" s="754"/>
      <c r="ZK117" s="754"/>
      <c r="ZL117" s="754"/>
      <c r="ZM117" s="754"/>
      <c r="ZN117" s="754"/>
      <c r="ZO117" s="754"/>
      <c r="ZP117" s="754"/>
      <c r="ZQ117" s="754"/>
      <c r="ZR117" s="754"/>
      <c r="ZS117" s="754"/>
      <c r="ZT117" s="754"/>
      <c r="ZU117" s="754"/>
      <c r="ZV117" s="754"/>
      <c r="ZW117" s="754"/>
      <c r="ZX117" s="754"/>
      <c r="ZY117" s="754"/>
      <c r="ZZ117" s="754"/>
      <c r="AAA117" s="754"/>
      <c r="AAB117" s="754"/>
      <c r="AAC117" s="754"/>
      <c r="AAD117" s="754"/>
      <c r="AAE117" s="754"/>
      <c r="AAF117" s="754"/>
      <c r="AAG117" s="754"/>
      <c r="AAH117" s="754"/>
      <c r="AAI117" s="754"/>
      <c r="AAJ117" s="754"/>
      <c r="AAK117" s="754"/>
      <c r="AAL117" s="754"/>
      <c r="AAM117" s="754"/>
      <c r="AAN117" s="754"/>
      <c r="AAO117" s="754"/>
      <c r="AAP117" s="754"/>
      <c r="AAQ117" s="754"/>
      <c r="AAR117" s="754"/>
      <c r="AAS117" s="754"/>
      <c r="AAT117" s="754"/>
      <c r="AAU117" s="754"/>
      <c r="AAV117" s="754"/>
      <c r="AAW117" s="754"/>
      <c r="AAX117" s="754"/>
      <c r="AAY117" s="754"/>
      <c r="AAZ117" s="754"/>
      <c r="ABA117" s="754"/>
      <c r="ABB117" s="754"/>
      <c r="ABC117" s="754"/>
      <c r="ABD117" s="754"/>
      <c r="ABE117" s="754"/>
      <c r="ABF117" s="754"/>
      <c r="ABG117" s="754"/>
      <c r="ABH117" s="754"/>
      <c r="ABI117" s="754"/>
      <c r="ABJ117" s="754"/>
      <c r="ABK117" s="754"/>
      <c r="ABL117" s="754"/>
      <c r="ABM117" s="754"/>
      <c r="ABN117" s="754"/>
      <c r="ABO117" s="754"/>
      <c r="ABP117" s="754"/>
      <c r="ABQ117" s="754"/>
      <c r="ABR117" s="754"/>
      <c r="ABS117" s="754"/>
      <c r="ABT117" s="754"/>
      <c r="ABU117" s="754"/>
      <c r="ABV117" s="754"/>
      <c r="ABW117" s="754"/>
      <c r="ABX117" s="754"/>
      <c r="ABY117" s="754"/>
      <c r="ABZ117" s="754"/>
      <c r="ACA117" s="754"/>
      <c r="ACB117" s="754"/>
      <c r="ACC117" s="754"/>
      <c r="ACD117" s="754"/>
      <c r="ACE117" s="754"/>
      <c r="ACF117" s="754"/>
      <c r="ACG117" s="754"/>
      <c r="ACH117" s="754"/>
      <c r="ACI117" s="754"/>
      <c r="ACJ117" s="754"/>
      <c r="ACK117" s="754"/>
      <c r="ACL117" s="754"/>
      <c r="ACM117" s="754"/>
      <c r="ACN117" s="754"/>
      <c r="ACO117" s="754"/>
      <c r="ACP117" s="754"/>
      <c r="ACQ117" s="754"/>
      <c r="ACR117" s="754"/>
      <c r="ACS117" s="754"/>
      <c r="ACT117" s="754"/>
      <c r="ACU117" s="754"/>
      <c r="ACV117" s="754"/>
      <c r="ACW117" s="754"/>
      <c r="ACX117" s="754"/>
      <c r="ACY117" s="754"/>
      <c r="ACZ117" s="754"/>
      <c r="ADA117" s="754"/>
      <c r="ADB117" s="754"/>
      <c r="ADC117" s="754"/>
      <c r="ADD117" s="754"/>
      <c r="ADE117" s="754"/>
      <c r="ADF117" s="754"/>
      <c r="ADG117" s="754"/>
      <c r="ADH117" s="754"/>
      <c r="ADI117" s="754"/>
      <c r="ADJ117" s="754"/>
      <c r="ADK117" s="754"/>
      <c r="ADL117" s="754"/>
      <c r="ADM117" s="754"/>
      <c r="ADN117" s="754"/>
      <c r="ADO117" s="754"/>
      <c r="ADP117" s="754"/>
      <c r="ADQ117" s="754"/>
      <c r="ADR117" s="754"/>
      <c r="ADS117" s="754"/>
      <c r="ADT117" s="754"/>
      <c r="ADU117" s="754"/>
      <c r="ADV117" s="754"/>
      <c r="ADW117" s="754"/>
      <c r="ADX117" s="754"/>
      <c r="ADY117" s="754"/>
      <c r="ADZ117" s="754"/>
      <c r="AEA117" s="754"/>
      <c r="AEB117" s="754"/>
      <c r="AEC117" s="754"/>
      <c r="AED117" s="754"/>
      <c r="AEE117" s="754"/>
      <c r="AEF117" s="754"/>
      <c r="AEG117" s="754"/>
      <c r="AEH117" s="754"/>
      <c r="AEI117" s="754"/>
      <c r="AEJ117" s="754"/>
      <c r="AEK117" s="754"/>
      <c r="AEL117" s="754"/>
      <c r="AEM117" s="754"/>
      <c r="AEN117" s="754"/>
      <c r="AEO117" s="754"/>
      <c r="AEP117" s="754"/>
      <c r="AEQ117" s="754"/>
      <c r="AER117" s="754"/>
      <c r="AES117" s="754"/>
      <c r="AET117" s="754"/>
      <c r="AEU117" s="754"/>
      <c r="AEV117" s="754"/>
      <c r="AEW117" s="754"/>
      <c r="AEX117" s="754"/>
      <c r="AEY117" s="754"/>
      <c r="AEZ117" s="754"/>
      <c r="AFA117" s="754"/>
      <c r="AFB117" s="754"/>
      <c r="AFC117" s="754"/>
      <c r="AFD117" s="754"/>
      <c r="AFE117" s="754"/>
      <c r="AFF117" s="754"/>
      <c r="AFG117" s="754"/>
      <c r="AFH117" s="754"/>
      <c r="AFI117" s="754"/>
      <c r="AFJ117" s="754"/>
      <c r="AFK117" s="754"/>
      <c r="AFL117" s="754"/>
      <c r="AFM117" s="754"/>
      <c r="AFN117" s="754"/>
      <c r="AFO117" s="754"/>
      <c r="AFP117" s="754"/>
      <c r="AFQ117" s="754"/>
      <c r="AFR117" s="754"/>
      <c r="AFS117" s="754"/>
      <c r="AFT117" s="754"/>
      <c r="AFU117" s="754"/>
      <c r="AFV117" s="754"/>
      <c r="AFW117" s="754"/>
      <c r="AFX117" s="754"/>
      <c r="AFY117" s="754"/>
      <c r="AFZ117" s="754"/>
      <c r="AGA117" s="754"/>
      <c r="AGB117" s="754"/>
      <c r="AGC117" s="754"/>
      <c r="AGD117" s="754"/>
      <c r="AGE117" s="754"/>
      <c r="AGF117" s="754"/>
      <c r="AGG117" s="754"/>
      <c r="AGH117" s="754"/>
      <c r="AGI117" s="754"/>
      <c r="AGJ117" s="754"/>
      <c r="AGK117" s="754"/>
      <c r="AGL117" s="754"/>
      <c r="AGM117" s="754"/>
      <c r="AGN117" s="754"/>
      <c r="AGO117" s="754"/>
      <c r="AGP117" s="754"/>
      <c r="AGQ117" s="754"/>
      <c r="AGR117" s="754"/>
      <c r="AGS117" s="754"/>
      <c r="AGT117" s="754"/>
      <c r="AGU117" s="754"/>
      <c r="AGV117" s="754"/>
      <c r="AGW117" s="754"/>
      <c r="AGX117" s="754"/>
      <c r="AGY117" s="754"/>
      <c r="AGZ117" s="754"/>
      <c r="AHA117" s="754"/>
      <c r="AHB117" s="754"/>
      <c r="AHC117" s="754"/>
      <c r="AHD117" s="754"/>
      <c r="AHE117" s="754"/>
      <c r="AHF117" s="754"/>
      <c r="AHG117" s="754"/>
      <c r="AHH117" s="754"/>
      <c r="AHI117" s="754"/>
      <c r="AHJ117" s="754"/>
      <c r="AHK117" s="754"/>
      <c r="AHL117" s="754"/>
      <c r="AHM117" s="754"/>
      <c r="AHN117" s="754"/>
      <c r="AHO117" s="754"/>
      <c r="AHP117" s="754"/>
      <c r="AHQ117" s="754"/>
      <c r="AHR117" s="754"/>
      <c r="AHS117" s="754"/>
      <c r="AHT117" s="754"/>
      <c r="AHU117" s="754"/>
      <c r="AHV117" s="754"/>
      <c r="AHW117" s="754"/>
      <c r="AHX117" s="754"/>
      <c r="AHY117" s="754"/>
      <c r="AHZ117" s="754"/>
      <c r="AIA117" s="754"/>
      <c r="AIB117" s="754"/>
      <c r="AIC117" s="754"/>
      <c r="AID117" s="754"/>
      <c r="AIE117" s="754"/>
      <c r="AIF117" s="754"/>
      <c r="AIG117" s="754"/>
      <c r="AIH117" s="754"/>
      <c r="AII117" s="754"/>
      <c r="AIJ117" s="754"/>
      <c r="AIK117" s="754"/>
      <c r="AIL117" s="754"/>
      <c r="AIM117" s="754"/>
      <c r="AIN117" s="754"/>
      <c r="AIO117" s="754"/>
      <c r="AIP117" s="754"/>
      <c r="AIQ117" s="754"/>
      <c r="AIR117" s="754"/>
      <c r="AIS117" s="754"/>
      <c r="AIT117" s="754"/>
      <c r="AIU117" s="754"/>
      <c r="AIV117" s="754"/>
      <c r="AIW117" s="754"/>
      <c r="AIX117" s="754"/>
      <c r="AIY117" s="754"/>
      <c r="AIZ117" s="754"/>
      <c r="AJA117" s="754"/>
      <c r="AJB117" s="754"/>
      <c r="AJC117" s="754"/>
      <c r="AJD117" s="754"/>
      <c r="AJE117" s="754"/>
      <c r="AJF117" s="754"/>
      <c r="AJG117" s="754"/>
      <c r="AJH117" s="754"/>
      <c r="AJI117" s="754"/>
      <c r="AJJ117" s="754"/>
      <c r="AJK117" s="754"/>
      <c r="AJL117" s="754"/>
      <c r="AJM117" s="754"/>
      <c r="AJN117" s="754"/>
      <c r="AJO117" s="754"/>
      <c r="AJP117" s="754"/>
      <c r="AJQ117" s="754"/>
      <c r="AJR117" s="754"/>
      <c r="AJS117" s="754"/>
      <c r="AJT117" s="754"/>
      <c r="AJU117" s="754"/>
      <c r="AJV117" s="754"/>
      <c r="AJW117" s="754"/>
      <c r="AJX117" s="754"/>
      <c r="AJY117" s="754"/>
      <c r="AJZ117" s="754"/>
      <c r="AKA117" s="754"/>
      <c r="AKB117" s="754"/>
      <c r="AKC117" s="754"/>
      <c r="AKD117" s="754"/>
      <c r="AKE117" s="754"/>
      <c r="AKF117" s="754"/>
      <c r="AKG117" s="754"/>
      <c r="AKH117" s="754"/>
      <c r="AKI117" s="754"/>
      <c r="AKJ117" s="754"/>
      <c r="AKK117" s="754"/>
      <c r="AKL117" s="754"/>
      <c r="AKM117" s="754"/>
      <c r="AKN117" s="754"/>
      <c r="AKO117" s="754"/>
      <c r="AKP117" s="754"/>
      <c r="AKQ117" s="754"/>
      <c r="AKR117" s="754"/>
      <c r="AKS117" s="754"/>
      <c r="AKT117" s="754"/>
      <c r="AKU117" s="754"/>
      <c r="AKV117" s="754"/>
      <c r="AKW117" s="754"/>
      <c r="AKX117" s="754"/>
      <c r="AKY117" s="754"/>
      <c r="AKZ117" s="754"/>
      <c r="ALA117" s="754"/>
      <c r="ALB117" s="754"/>
      <c r="ALC117" s="754"/>
      <c r="ALD117" s="754"/>
      <c r="ALE117" s="754"/>
      <c r="ALF117" s="754"/>
      <c r="ALG117" s="754"/>
      <c r="ALH117" s="754"/>
      <c r="ALI117" s="754"/>
      <c r="ALJ117" s="754"/>
      <c r="ALK117" s="754"/>
      <c r="ALL117" s="754"/>
      <c r="ALM117" s="754"/>
      <c r="ALN117" s="754"/>
      <c r="ALO117" s="754"/>
      <c r="ALP117" s="754"/>
      <c r="ALQ117" s="754"/>
      <c r="ALR117" s="754"/>
      <c r="ALS117" s="754"/>
      <c r="ALT117" s="754"/>
      <c r="ALU117" s="754"/>
      <c r="ALV117" s="754"/>
      <c r="ALW117" s="754"/>
      <c r="ALX117" s="754"/>
      <c r="ALY117" s="754"/>
      <c r="ALZ117" s="754"/>
      <c r="AMA117" s="754"/>
      <c r="AMB117" s="754"/>
      <c r="AMC117" s="754"/>
      <c r="AMD117" s="754"/>
      <c r="AME117" s="754"/>
      <c r="AMF117" s="754"/>
      <c r="AMG117" s="754"/>
      <c r="AMH117" s="754"/>
      <c r="AMI117" s="754"/>
      <c r="AMJ117" s="754"/>
    </row>
    <row r="118" spans="1:1024" x14ac:dyDescent="0.2">
      <c r="A118" s="754"/>
      <c r="B118" s="773"/>
      <c r="C118" s="774"/>
      <c r="D118" s="775"/>
      <c r="E118" s="775"/>
      <c r="F118" s="775"/>
      <c r="G118" s="775"/>
      <c r="H118" s="775"/>
      <c r="I118" s="775"/>
      <c r="J118" s="775"/>
      <c r="K118" s="775"/>
      <c r="L118" s="775"/>
      <c r="M118" s="775"/>
      <c r="N118" s="775">
        <v>0</v>
      </c>
      <c r="O118" s="775"/>
      <c r="P118" s="775"/>
      <c r="Q118" s="775"/>
      <c r="R118" s="776"/>
      <c r="S118" s="775"/>
      <c r="T118" s="775"/>
      <c r="U118" s="768" t="s">
        <v>494</v>
      </c>
      <c r="V118" s="761" t="s">
        <v>124</v>
      </c>
      <c r="W118" s="777" t="s">
        <v>492</v>
      </c>
      <c r="X118" s="820"/>
      <c r="Y118" s="820"/>
      <c r="Z118" s="820"/>
      <c r="AA118" s="820"/>
      <c r="AB118" s="820"/>
      <c r="AC118" s="820"/>
      <c r="AD118" s="820"/>
      <c r="AE118" s="820"/>
      <c r="AF118" s="820"/>
      <c r="AG118" s="820"/>
      <c r="AH118" s="820"/>
      <c r="AI118" s="820"/>
      <c r="AJ118" s="820"/>
      <c r="AK118" s="821"/>
      <c r="AL118" s="821"/>
      <c r="AM118" s="821"/>
      <c r="AN118" s="821"/>
      <c r="AO118" s="821"/>
      <c r="AP118" s="821"/>
      <c r="AQ118" s="821"/>
      <c r="AR118" s="821"/>
      <c r="AS118" s="821"/>
      <c r="AT118" s="821"/>
      <c r="AU118" s="821"/>
      <c r="AV118" s="821"/>
      <c r="AW118" s="821"/>
      <c r="AX118" s="821"/>
      <c r="AY118" s="821"/>
      <c r="AZ118" s="821"/>
      <c r="BA118" s="821"/>
      <c r="BB118" s="821"/>
      <c r="BC118" s="821"/>
      <c r="BD118" s="821"/>
      <c r="BE118" s="821"/>
      <c r="BF118" s="821"/>
      <c r="BG118" s="821"/>
      <c r="BH118" s="821"/>
      <c r="BI118" s="821"/>
      <c r="BJ118" s="821"/>
      <c r="BK118" s="821"/>
      <c r="BL118" s="821"/>
      <c r="BM118" s="821"/>
      <c r="BN118" s="821"/>
      <c r="BO118" s="821"/>
      <c r="BP118" s="821"/>
      <c r="BQ118" s="821"/>
      <c r="BR118" s="821"/>
      <c r="BS118" s="821"/>
      <c r="BT118" s="821"/>
      <c r="BU118" s="821"/>
      <c r="BV118" s="821"/>
      <c r="BW118" s="821"/>
      <c r="BX118" s="821"/>
      <c r="BY118" s="821"/>
      <c r="BZ118" s="821"/>
      <c r="CA118" s="821"/>
      <c r="CB118" s="821"/>
      <c r="CC118" s="821"/>
      <c r="CD118" s="821"/>
      <c r="CE118" s="822"/>
      <c r="CF118" s="822"/>
      <c r="CG118" s="822"/>
      <c r="CH118" s="822"/>
      <c r="CI118" s="822"/>
      <c r="CJ118" s="822"/>
      <c r="CK118" s="822"/>
      <c r="CL118" s="822"/>
      <c r="CM118" s="822"/>
      <c r="CN118" s="822"/>
      <c r="CO118" s="822"/>
      <c r="CP118" s="822"/>
      <c r="CQ118" s="822"/>
      <c r="CR118" s="822"/>
      <c r="CS118" s="822"/>
      <c r="CT118" s="822"/>
      <c r="CU118" s="822"/>
      <c r="CV118" s="822"/>
      <c r="CW118" s="822"/>
      <c r="CX118" s="822"/>
      <c r="CY118" s="823"/>
      <c r="CZ118" s="762">
        <v>0</v>
      </c>
      <c r="DA118" s="763">
        <v>0</v>
      </c>
      <c r="DB118" s="763">
        <v>0</v>
      </c>
      <c r="DC118" s="763">
        <v>0</v>
      </c>
      <c r="DD118" s="763">
        <v>0</v>
      </c>
      <c r="DE118" s="763">
        <v>0</v>
      </c>
      <c r="DF118" s="763">
        <v>0</v>
      </c>
      <c r="DG118" s="763">
        <v>0</v>
      </c>
      <c r="DH118" s="763">
        <v>0</v>
      </c>
      <c r="DI118" s="763">
        <v>0</v>
      </c>
      <c r="DJ118" s="763">
        <v>0</v>
      </c>
      <c r="DK118" s="763">
        <v>0</v>
      </c>
      <c r="DL118" s="763">
        <v>0</v>
      </c>
      <c r="DM118" s="763">
        <v>0</v>
      </c>
      <c r="DN118" s="763">
        <v>0</v>
      </c>
      <c r="DO118" s="763">
        <v>0</v>
      </c>
      <c r="DP118" s="763">
        <v>0</v>
      </c>
      <c r="DQ118" s="763">
        <v>0</v>
      </c>
      <c r="DR118" s="763">
        <v>0</v>
      </c>
      <c r="DS118" s="763">
        <v>0</v>
      </c>
      <c r="DT118" s="763">
        <v>0</v>
      </c>
      <c r="DU118" s="763">
        <v>0</v>
      </c>
      <c r="DV118" s="763">
        <v>0</v>
      </c>
      <c r="DW118" s="764">
        <v>0</v>
      </c>
      <c r="DX118" s="650"/>
      <c r="DY118" s="754"/>
      <c r="DZ118" s="754"/>
      <c r="EA118" s="754"/>
      <c r="EB118" s="754"/>
      <c r="EC118" s="754"/>
      <c r="ED118" s="754"/>
      <c r="EE118" s="754"/>
      <c r="EF118" s="754"/>
      <c r="EG118" s="754"/>
      <c r="EH118" s="754"/>
      <c r="EI118" s="754"/>
      <c r="EJ118" s="754"/>
      <c r="EK118" s="754"/>
      <c r="EL118" s="754"/>
      <c r="EM118" s="754"/>
      <c r="EN118" s="754"/>
      <c r="EO118" s="754"/>
      <c r="EP118" s="754"/>
      <c r="EQ118" s="754"/>
      <c r="ER118" s="754"/>
      <c r="ES118" s="754"/>
      <c r="ET118" s="754"/>
      <c r="EU118" s="754"/>
      <c r="EV118" s="754"/>
      <c r="EW118" s="754"/>
      <c r="EX118" s="754"/>
      <c r="EY118" s="754"/>
      <c r="EZ118" s="754"/>
      <c r="FA118" s="754"/>
      <c r="FB118" s="754"/>
      <c r="FC118" s="754"/>
      <c r="FD118" s="754"/>
      <c r="FE118" s="754"/>
      <c r="FF118" s="754"/>
      <c r="FG118" s="754"/>
      <c r="FH118" s="754"/>
      <c r="FI118" s="754"/>
      <c r="FJ118" s="754"/>
      <c r="FK118" s="754"/>
      <c r="FL118" s="754"/>
      <c r="FM118" s="754"/>
      <c r="FN118" s="754"/>
      <c r="FO118" s="754"/>
      <c r="FP118" s="754"/>
      <c r="FQ118" s="754"/>
      <c r="FR118" s="754"/>
      <c r="FS118" s="754"/>
      <c r="FT118" s="754"/>
      <c r="FU118" s="754"/>
      <c r="FV118" s="754"/>
      <c r="FW118" s="754"/>
      <c r="FX118" s="754"/>
      <c r="FY118" s="754"/>
      <c r="FZ118" s="754"/>
      <c r="GA118" s="754"/>
      <c r="GB118" s="754"/>
      <c r="GC118" s="754"/>
      <c r="GD118" s="754"/>
      <c r="GE118" s="754"/>
      <c r="GF118" s="754"/>
      <c r="GG118" s="754"/>
      <c r="GH118" s="754"/>
      <c r="GI118" s="754"/>
      <c r="GJ118" s="754"/>
      <c r="GK118" s="754"/>
      <c r="GL118" s="754"/>
      <c r="GM118" s="754"/>
      <c r="GN118" s="754"/>
      <c r="GO118" s="754"/>
      <c r="GP118" s="754"/>
      <c r="GQ118" s="754"/>
      <c r="GR118" s="754"/>
      <c r="GS118" s="754"/>
      <c r="GT118" s="754"/>
      <c r="GU118" s="754"/>
      <c r="GV118" s="754"/>
      <c r="GW118" s="754"/>
      <c r="GX118" s="754"/>
      <c r="GY118" s="754"/>
      <c r="GZ118" s="754"/>
      <c r="HA118" s="754"/>
      <c r="HB118" s="754"/>
      <c r="HC118" s="754"/>
      <c r="HD118" s="754"/>
      <c r="HE118" s="754"/>
      <c r="HF118" s="754"/>
      <c r="HG118" s="754"/>
      <c r="HH118" s="754"/>
      <c r="HI118" s="754"/>
      <c r="HJ118" s="754"/>
      <c r="HK118" s="754"/>
      <c r="HL118" s="754"/>
      <c r="HM118" s="754"/>
      <c r="HN118" s="754"/>
      <c r="HO118" s="754"/>
      <c r="HP118" s="754"/>
      <c r="HQ118" s="754"/>
      <c r="HR118" s="754"/>
      <c r="HS118" s="754"/>
      <c r="HT118" s="754"/>
      <c r="HU118" s="754"/>
      <c r="HV118" s="754"/>
      <c r="HW118" s="754"/>
      <c r="HX118" s="754"/>
      <c r="HY118" s="754"/>
      <c r="HZ118" s="754"/>
      <c r="IA118" s="754"/>
      <c r="IB118" s="754"/>
      <c r="IC118" s="754"/>
      <c r="ID118" s="754"/>
      <c r="IE118" s="754"/>
      <c r="IF118" s="754"/>
      <c r="IG118" s="754"/>
      <c r="IH118" s="754"/>
      <c r="II118" s="754"/>
      <c r="IJ118" s="754"/>
      <c r="IK118" s="754"/>
      <c r="IL118" s="754"/>
      <c r="IM118" s="754"/>
      <c r="IN118" s="754"/>
      <c r="IO118" s="754"/>
      <c r="IP118" s="754"/>
      <c r="IQ118" s="754"/>
      <c r="IR118" s="754"/>
      <c r="IS118" s="754"/>
      <c r="IT118" s="754"/>
      <c r="IU118" s="754"/>
      <c r="IV118" s="754"/>
      <c r="IW118" s="754"/>
      <c r="IX118" s="754"/>
      <c r="IY118" s="754"/>
      <c r="IZ118" s="754"/>
      <c r="JA118" s="754"/>
      <c r="JB118" s="754"/>
      <c r="JC118" s="754"/>
      <c r="JD118" s="754"/>
      <c r="JE118" s="754"/>
      <c r="JF118" s="754"/>
      <c r="JG118" s="754"/>
      <c r="JH118" s="754"/>
      <c r="JI118" s="754"/>
      <c r="JJ118" s="754"/>
      <c r="JK118" s="754"/>
      <c r="JL118" s="754"/>
      <c r="JM118" s="754"/>
      <c r="JN118" s="754"/>
      <c r="JO118" s="754"/>
      <c r="JP118" s="754"/>
      <c r="JQ118" s="754"/>
      <c r="JR118" s="754"/>
      <c r="JS118" s="754"/>
      <c r="JT118" s="754"/>
      <c r="JU118" s="754"/>
      <c r="JV118" s="754"/>
      <c r="JW118" s="754"/>
      <c r="JX118" s="754"/>
      <c r="JY118" s="754"/>
      <c r="JZ118" s="754"/>
      <c r="KA118" s="754"/>
      <c r="KB118" s="754"/>
      <c r="KC118" s="754"/>
      <c r="KD118" s="754"/>
      <c r="KE118" s="754"/>
      <c r="KF118" s="754"/>
      <c r="KG118" s="754"/>
      <c r="KH118" s="754"/>
      <c r="KI118" s="754"/>
      <c r="KJ118" s="754"/>
      <c r="KK118" s="754"/>
      <c r="KL118" s="754"/>
      <c r="KM118" s="754"/>
      <c r="KN118" s="754"/>
      <c r="KO118" s="754"/>
      <c r="KP118" s="754"/>
      <c r="KQ118" s="754"/>
      <c r="KR118" s="754"/>
      <c r="KS118" s="754"/>
      <c r="KT118" s="754"/>
      <c r="KU118" s="754"/>
      <c r="KV118" s="754"/>
      <c r="KW118" s="754"/>
      <c r="KX118" s="754"/>
      <c r="KY118" s="754"/>
      <c r="KZ118" s="754"/>
      <c r="LA118" s="754"/>
      <c r="LB118" s="754"/>
      <c r="LC118" s="754"/>
      <c r="LD118" s="754"/>
      <c r="LE118" s="754"/>
      <c r="LF118" s="754"/>
      <c r="LG118" s="754"/>
      <c r="LH118" s="754"/>
      <c r="LI118" s="754"/>
      <c r="LJ118" s="754"/>
      <c r="LK118" s="754"/>
      <c r="LL118" s="754"/>
      <c r="LM118" s="754"/>
      <c r="LN118" s="754"/>
      <c r="LO118" s="754"/>
      <c r="LP118" s="754"/>
      <c r="LQ118" s="754"/>
      <c r="LR118" s="754"/>
      <c r="LS118" s="754"/>
      <c r="LT118" s="754"/>
      <c r="LU118" s="754"/>
      <c r="LV118" s="754"/>
      <c r="LW118" s="754"/>
      <c r="LX118" s="754"/>
      <c r="LY118" s="754"/>
      <c r="LZ118" s="754"/>
      <c r="MA118" s="754"/>
      <c r="MB118" s="754"/>
      <c r="MC118" s="754"/>
      <c r="MD118" s="754"/>
      <c r="ME118" s="754"/>
      <c r="MF118" s="754"/>
      <c r="MG118" s="754"/>
      <c r="MH118" s="754"/>
      <c r="MI118" s="754"/>
      <c r="MJ118" s="754"/>
      <c r="MK118" s="754"/>
      <c r="ML118" s="754"/>
      <c r="MM118" s="754"/>
      <c r="MN118" s="754"/>
      <c r="MO118" s="754"/>
      <c r="MP118" s="754"/>
      <c r="MQ118" s="754"/>
      <c r="MR118" s="754"/>
      <c r="MS118" s="754"/>
      <c r="MT118" s="754"/>
      <c r="MU118" s="754"/>
      <c r="MV118" s="754"/>
      <c r="MW118" s="754"/>
      <c r="MX118" s="754"/>
      <c r="MY118" s="754"/>
      <c r="MZ118" s="754"/>
      <c r="NA118" s="754"/>
      <c r="NB118" s="754"/>
      <c r="NC118" s="754"/>
      <c r="ND118" s="754"/>
      <c r="NE118" s="754"/>
      <c r="NF118" s="754"/>
      <c r="NG118" s="754"/>
      <c r="NH118" s="754"/>
      <c r="NI118" s="754"/>
      <c r="NJ118" s="754"/>
      <c r="NK118" s="754"/>
      <c r="NL118" s="754"/>
      <c r="NM118" s="754"/>
      <c r="NN118" s="754"/>
      <c r="NO118" s="754"/>
      <c r="NP118" s="754"/>
      <c r="NQ118" s="754"/>
      <c r="NR118" s="754"/>
      <c r="NS118" s="754"/>
      <c r="NT118" s="754"/>
      <c r="NU118" s="754"/>
      <c r="NV118" s="754"/>
      <c r="NW118" s="754"/>
      <c r="NX118" s="754"/>
      <c r="NY118" s="754"/>
      <c r="NZ118" s="754"/>
      <c r="OA118" s="754"/>
      <c r="OB118" s="754"/>
      <c r="OC118" s="754"/>
      <c r="OD118" s="754"/>
      <c r="OE118" s="754"/>
      <c r="OF118" s="754"/>
      <c r="OG118" s="754"/>
      <c r="OH118" s="754"/>
      <c r="OI118" s="754"/>
      <c r="OJ118" s="754"/>
      <c r="OK118" s="754"/>
      <c r="OL118" s="754"/>
      <c r="OM118" s="754"/>
      <c r="ON118" s="754"/>
      <c r="OO118" s="754"/>
      <c r="OP118" s="754"/>
      <c r="OQ118" s="754"/>
      <c r="OR118" s="754"/>
      <c r="OS118" s="754"/>
      <c r="OT118" s="754"/>
      <c r="OU118" s="754"/>
      <c r="OV118" s="754"/>
      <c r="OW118" s="754"/>
      <c r="OX118" s="754"/>
      <c r="OY118" s="754"/>
      <c r="OZ118" s="754"/>
      <c r="PA118" s="754"/>
      <c r="PB118" s="754"/>
      <c r="PC118" s="754"/>
      <c r="PD118" s="754"/>
      <c r="PE118" s="754"/>
      <c r="PF118" s="754"/>
      <c r="PG118" s="754"/>
      <c r="PH118" s="754"/>
      <c r="PI118" s="754"/>
      <c r="PJ118" s="754"/>
      <c r="PK118" s="754"/>
      <c r="PL118" s="754"/>
      <c r="PM118" s="754"/>
      <c r="PN118" s="754"/>
      <c r="PO118" s="754"/>
      <c r="PP118" s="754"/>
      <c r="PQ118" s="754"/>
      <c r="PR118" s="754"/>
      <c r="PS118" s="754"/>
      <c r="PT118" s="754"/>
      <c r="PU118" s="754"/>
      <c r="PV118" s="754"/>
      <c r="PW118" s="754"/>
      <c r="PX118" s="754"/>
      <c r="PY118" s="754"/>
      <c r="PZ118" s="754"/>
      <c r="QA118" s="754"/>
      <c r="QB118" s="754"/>
      <c r="QC118" s="754"/>
      <c r="QD118" s="754"/>
      <c r="QE118" s="754"/>
      <c r="QF118" s="754"/>
      <c r="QG118" s="754"/>
      <c r="QH118" s="754"/>
      <c r="QI118" s="754"/>
      <c r="QJ118" s="754"/>
      <c r="QK118" s="754"/>
      <c r="QL118" s="754"/>
      <c r="QM118" s="754"/>
      <c r="QN118" s="754"/>
      <c r="QO118" s="754"/>
      <c r="QP118" s="754"/>
      <c r="QQ118" s="754"/>
      <c r="QR118" s="754"/>
      <c r="QS118" s="754"/>
      <c r="QT118" s="754"/>
      <c r="QU118" s="754"/>
      <c r="QV118" s="754"/>
      <c r="QW118" s="754"/>
      <c r="QX118" s="754"/>
      <c r="QY118" s="754"/>
      <c r="QZ118" s="754"/>
      <c r="RA118" s="754"/>
      <c r="RB118" s="754"/>
      <c r="RC118" s="754"/>
      <c r="RD118" s="754"/>
      <c r="RE118" s="754"/>
      <c r="RF118" s="754"/>
      <c r="RG118" s="754"/>
      <c r="RH118" s="754"/>
      <c r="RI118" s="754"/>
      <c r="RJ118" s="754"/>
      <c r="RK118" s="754"/>
      <c r="RL118" s="754"/>
      <c r="RM118" s="754"/>
      <c r="RN118" s="754"/>
      <c r="RO118" s="754"/>
      <c r="RP118" s="754"/>
      <c r="RQ118" s="754"/>
      <c r="RR118" s="754"/>
      <c r="RS118" s="754"/>
      <c r="RT118" s="754"/>
      <c r="RU118" s="754"/>
      <c r="RV118" s="754"/>
      <c r="RW118" s="754"/>
      <c r="RX118" s="754"/>
      <c r="RY118" s="754"/>
      <c r="RZ118" s="754"/>
      <c r="SA118" s="754"/>
      <c r="SB118" s="754"/>
      <c r="SC118" s="754"/>
      <c r="SD118" s="754"/>
      <c r="SE118" s="754"/>
      <c r="SF118" s="754"/>
      <c r="SG118" s="754"/>
      <c r="SH118" s="754"/>
      <c r="SI118" s="754"/>
      <c r="SJ118" s="754"/>
      <c r="SK118" s="754"/>
      <c r="SL118" s="754"/>
      <c r="SM118" s="754"/>
      <c r="SN118" s="754"/>
      <c r="SO118" s="754"/>
      <c r="SP118" s="754"/>
      <c r="SQ118" s="754"/>
      <c r="SR118" s="754"/>
      <c r="SS118" s="754"/>
      <c r="ST118" s="754"/>
      <c r="SU118" s="754"/>
      <c r="SV118" s="754"/>
      <c r="SW118" s="754"/>
      <c r="SX118" s="754"/>
      <c r="SY118" s="754"/>
      <c r="SZ118" s="754"/>
      <c r="TA118" s="754"/>
      <c r="TB118" s="754"/>
      <c r="TC118" s="754"/>
      <c r="TD118" s="754"/>
      <c r="TE118" s="754"/>
      <c r="TF118" s="754"/>
      <c r="TG118" s="754"/>
      <c r="TH118" s="754"/>
      <c r="TI118" s="754"/>
      <c r="TJ118" s="754"/>
      <c r="TK118" s="754"/>
      <c r="TL118" s="754"/>
      <c r="TM118" s="754"/>
      <c r="TN118" s="754"/>
      <c r="TO118" s="754"/>
      <c r="TP118" s="754"/>
      <c r="TQ118" s="754"/>
      <c r="TR118" s="754"/>
      <c r="TS118" s="754"/>
      <c r="TT118" s="754"/>
      <c r="TU118" s="754"/>
      <c r="TV118" s="754"/>
      <c r="TW118" s="754"/>
      <c r="TX118" s="754"/>
      <c r="TY118" s="754"/>
      <c r="TZ118" s="754"/>
      <c r="UA118" s="754"/>
      <c r="UB118" s="754"/>
      <c r="UC118" s="754"/>
      <c r="UD118" s="754"/>
      <c r="UE118" s="754"/>
      <c r="UF118" s="754"/>
      <c r="UG118" s="754"/>
      <c r="UH118" s="754"/>
      <c r="UI118" s="754"/>
      <c r="UJ118" s="754"/>
      <c r="UK118" s="754"/>
      <c r="UL118" s="754"/>
      <c r="UM118" s="754"/>
      <c r="UN118" s="754"/>
      <c r="UO118" s="754"/>
      <c r="UP118" s="754"/>
      <c r="UQ118" s="754"/>
      <c r="UR118" s="754"/>
      <c r="US118" s="754"/>
      <c r="UT118" s="754"/>
      <c r="UU118" s="754"/>
      <c r="UV118" s="754"/>
      <c r="UW118" s="754"/>
      <c r="UX118" s="754"/>
      <c r="UY118" s="754"/>
      <c r="UZ118" s="754"/>
      <c r="VA118" s="754"/>
      <c r="VB118" s="754"/>
      <c r="VC118" s="754"/>
      <c r="VD118" s="754"/>
      <c r="VE118" s="754"/>
      <c r="VF118" s="754"/>
      <c r="VG118" s="754"/>
      <c r="VH118" s="754"/>
      <c r="VI118" s="754"/>
      <c r="VJ118" s="754"/>
      <c r="VK118" s="754"/>
      <c r="VL118" s="754"/>
      <c r="VM118" s="754"/>
      <c r="VN118" s="754"/>
      <c r="VO118" s="754"/>
      <c r="VP118" s="754"/>
      <c r="VQ118" s="754"/>
      <c r="VR118" s="754"/>
      <c r="VS118" s="754"/>
      <c r="VT118" s="754"/>
      <c r="VU118" s="754"/>
      <c r="VV118" s="754"/>
      <c r="VW118" s="754"/>
      <c r="VX118" s="754"/>
      <c r="VY118" s="754"/>
      <c r="VZ118" s="754"/>
      <c r="WA118" s="754"/>
      <c r="WB118" s="754"/>
      <c r="WC118" s="754"/>
      <c r="WD118" s="754"/>
      <c r="WE118" s="754"/>
      <c r="WF118" s="754"/>
      <c r="WG118" s="754"/>
      <c r="WH118" s="754"/>
      <c r="WI118" s="754"/>
      <c r="WJ118" s="754"/>
      <c r="WK118" s="754"/>
      <c r="WL118" s="754"/>
      <c r="WM118" s="754"/>
      <c r="WN118" s="754"/>
      <c r="WO118" s="754"/>
      <c r="WP118" s="754"/>
      <c r="WQ118" s="754"/>
      <c r="WR118" s="754"/>
      <c r="WS118" s="754"/>
      <c r="WT118" s="754"/>
      <c r="WU118" s="754"/>
      <c r="WV118" s="754"/>
      <c r="WW118" s="754"/>
      <c r="WX118" s="754"/>
      <c r="WY118" s="754"/>
      <c r="WZ118" s="754"/>
      <c r="XA118" s="754"/>
      <c r="XB118" s="754"/>
      <c r="XC118" s="754"/>
      <c r="XD118" s="754"/>
      <c r="XE118" s="754"/>
      <c r="XF118" s="754"/>
      <c r="XG118" s="754"/>
      <c r="XH118" s="754"/>
      <c r="XI118" s="754"/>
      <c r="XJ118" s="754"/>
      <c r="XK118" s="754"/>
      <c r="XL118" s="754"/>
      <c r="XM118" s="754"/>
      <c r="XN118" s="754"/>
      <c r="XO118" s="754"/>
      <c r="XP118" s="754"/>
      <c r="XQ118" s="754"/>
      <c r="XR118" s="754"/>
      <c r="XS118" s="754"/>
      <c r="XT118" s="754"/>
      <c r="XU118" s="754"/>
      <c r="XV118" s="754"/>
      <c r="XW118" s="754"/>
      <c r="XX118" s="754"/>
      <c r="XY118" s="754"/>
      <c r="XZ118" s="754"/>
      <c r="YA118" s="754"/>
      <c r="YB118" s="754"/>
      <c r="YC118" s="754"/>
      <c r="YD118" s="754"/>
      <c r="YE118" s="754"/>
      <c r="YF118" s="754"/>
      <c r="YG118" s="754"/>
      <c r="YH118" s="754"/>
      <c r="YI118" s="754"/>
      <c r="YJ118" s="754"/>
      <c r="YK118" s="754"/>
      <c r="YL118" s="754"/>
      <c r="YM118" s="754"/>
      <c r="YN118" s="754"/>
      <c r="YO118" s="754"/>
      <c r="YP118" s="754"/>
      <c r="YQ118" s="754"/>
      <c r="YR118" s="754"/>
      <c r="YS118" s="754"/>
      <c r="YT118" s="754"/>
      <c r="YU118" s="754"/>
      <c r="YV118" s="754"/>
      <c r="YW118" s="754"/>
      <c r="YX118" s="754"/>
      <c r="YY118" s="754"/>
      <c r="YZ118" s="754"/>
      <c r="ZA118" s="754"/>
      <c r="ZB118" s="754"/>
      <c r="ZC118" s="754"/>
      <c r="ZD118" s="754"/>
      <c r="ZE118" s="754"/>
      <c r="ZF118" s="754"/>
      <c r="ZG118" s="754"/>
      <c r="ZH118" s="754"/>
      <c r="ZI118" s="754"/>
      <c r="ZJ118" s="754"/>
      <c r="ZK118" s="754"/>
      <c r="ZL118" s="754"/>
      <c r="ZM118" s="754"/>
      <c r="ZN118" s="754"/>
      <c r="ZO118" s="754"/>
      <c r="ZP118" s="754"/>
      <c r="ZQ118" s="754"/>
      <c r="ZR118" s="754"/>
      <c r="ZS118" s="754"/>
      <c r="ZT118" s="754"/>
      <c r="ZU118" s="754"/>
      <c r="ZV118" s="754"/>
      <c r="ZW118" s="754"/>
      <c r="ZX118" s="754"/>
      <c r="ZY118" s="754"/>
      <c r="ZZ118" s="754"/>
      <c r="AAA118" s="754"/>
      <c r="AAB118" s="754"/>
      <c r="AAC118" s="754"/>
      <c r="AAD118" s="754"/>
      <c r="AAE118" s="754"/>
      <c r="AAF118" s="754"/>
      <c r="AAG118" s="754"/>
      <c r="AAH118" s="754"/>
      <c r="AAI118" s="754"/>
      <c r="AAJ118" s="754"/>
      <c r="AAK118" s="754"/>
      <c r="AAL118" s="754"/>
      <c r="AAM118" s="754"/>
      <c r="AAN118" s="754"/>
      <c r="AAO118" s="754"/>
      <c r="AAP118" s="754"/>
      <c r="AAQ118" s="754"/>
      <c r="AAR118" s="754"/>
      <c r="AAS118" s="754"/>
      <c r="AAT118" s="754"/>
      <c r="AAU118" s="754"/>
      <c r="AAV118" s="754"/>
      <c r="AAW118" s="754"/>
      <c r="AAX118" s="754"/>
      <c r="AAY118" s="754"/>
      <c r="AAZ118" s="754"/>
      <c r="ABA118" s="754"/>
      <c r="ABB118" s="754"/>
      <c r="ABC118" s="754"/>
      <c r="ABD118" s="754"/>
      <c r="ABE118" s="754"/>
      <c r="ABF118" s="754"/>
      <c r="ABG118" s="754"/>
      <c r="ABH118" s="754"/>
      <c r="ABI118" s="754"/>
      <c r="ABJ118" s="754"/>
      <c r="ABK118" s="754"/>
      <c r="ABL118" s="754"/>
      <c r="ABM118" s="754"/>
      <c r="ABN118" s="754"/>
      <c r="ABO118" s="754"/>
      <c r="ABP118" s="754"/>
      <c r="ABQ118" s="754"/>
      <c r="ABR118" s="754"/>
      <c r="ABS118" s="754"/>
      <c r="ABT118" s="754"/>
      <c r="ABU118" s="754"/>
      <c r="ABV118" s="754"/>
      <c r="ABW118" s="754"/>
      <c r="ABX118" s="754"/>
      <c r="ABY118" s="754"/>
      <c r="ABZ118" s="754"/>
      <c r="ACA118" s="754"/>
      <c r="ACB118" s="754"/>
      <c r="ACC118" s="754"/>
      <c r="ACD118" s="754"/>
      <c r="ACE118" s="754"/>
      <c r="ACF118" s="754"/>
      <c r="ACG118" s="754"/>
      <c r="ACH118" s="754"/>
      <c r="ACI118" s="754"/>
      <c r="ACJ118" s="754"/>
      <c r="ACK118" s="754"/>
      <c r="ACL118" s="754"/>
      <c r="ACM118" s="754"/>
      <c r="ACN118" s="754"/>
      <c r="ACO118" s="754"/>
      <c r="ACP118" s="754"/>
      <c r="ACQ118" s="754"/>
      <c r="ACR118" s="754"/>
      <c r="ACS118" s="754"/>
      <c r="ACT118" s="754"/>
      <c r="ACU118" s="754"/>
      <c r="ACV118" s="754"/>
      <c r="ACW118" s="754"/>
      <c r="ACX118" s="754"/>
      <c r="ACY118" s="754"/>
      <c r="ACZ118" s="754"/>
      <c r="ADA118" s="754"/>
      <c r="ADB118" s="754"/>
      <c r="ADC118" s="754"/>
      <c r="ADD118" s="754"/>
      <c r="ADE118" s="754"/>
      <c r="ADF118" s="754"/>
      <c r="ADG118" s="754"/>
      <c r="ADH118" s="754"/>
      <c r="ADI118" s="754"/>
      <c r="ADJ118" s="754"/>
      <c r="ADK118" s="754"/>
      <c r="ADL118" s="754"/>
      <c r="ADM118" s="754"/>
      <c r="ADN118" s="754"/>
      <c r="ADO118" s="754"/>
      <c r="ADP118" s="754"/>
      <c r="ADQ118" s="754"/>
      <c r="ADR118" s="754"/>
      <c r="ADS118" s="754"/>
      <c r="ADT118" s="754"/>
      <c r="ADU118" s="754"/>
      <c r="ADV118" s="754"/>
      <c r="ADW118" s="754"/>
      <c r="ADX118" s="754"/>
      <c r="ADY118" s="754"/>
      <c r="ADZ118" s="754"/>
      <c r="AEA118" s="754"/>
      <c r="AEB118" s="754"/>
      <c r="AEC118" s="754"/>
      <c r="AED118" s="754"/>
      <c r="AEE118" s="754"/>
      <c r="AEF118" s="754"/>
      <c r="AEG118" s="754"/>
      <c r="AEH118" s="754"/>
      <c r="AEI118" s="754"/>
      <c r="AEJ118" s="754"/>
      <c r="AEK118" s="754"/>
      <c r="AEL118" s="754"/>
      <c r="AEM118" s="754"/>
      <c r="AEN118" s="754"/>
      <c r="AEO118" s="754"/>
      <c r="AEP118" s="754"/>
      <c r="AEQ118" s="754"/>
      <c r="AER118" s="754"/>
      <c r="AES118" s="754"/>
      <c r="AET118" s="754"/>
      <c r="AEU118" s="754"/>
      <c r="AEV118" s="754"/>
      <c r="AEW118" s="754"/>
      <c r="AEX118" s="754"/>
      <c r="AEY118" s="754"/>
      <c r="AEZ118" s="754"/>
      <c r="AFA118" s="754"/>
      <c r="AFB118" s="754"/>
      <c r="AFC118" s="754"/>
      <c r="AFD118" s="754"/>
      <c r="AFE118" s="754"/>
      <c r="AFF118" s="754"/>
      <c r="AFG118" s="754"/>
      <c r="AFH118" s="754"/>
      <c r="AFI118" s="754"/>
      <c r="AFJ118" s="754"/>
      <c r="AFK118" s="754"/>
      <c r="AFL118" s="754"/>
      <c r="AFM118" s="754"/>
      <c r="AFN118" s="754"/>
      <c r="AFO118" s="754"/>
      <c r="AFP118" s="754"/>
      <c r="AFQ118" s="754"/>
      <c r="AFR118" s="754"/>
      <c r="AFS118" s="754"/>
      <c r="AFT118" s="754"/>
      <c r="AFU118" s="754"/>
      <c r="AFV118" s="754"/>
      <c r="AFW118" s="754"/>
      <c r="AFX118" s="754"/>
      <c r="AFY118" s="754"/>
      <c r="AFZ118" s="754"/>
      <c r="AGA118" s="754"/>
      <c r="AGB118" s="754"/>
      <c r="AGC118" s="754"/>
      <c r="AGD118" s="754"/>
      <c r="AGE118" s="754"/>
      <c r="AGF118" s="754"/>
      <c r="AGG118" s="754"/>
      <c r="AGH118" s="754"/>
      <c r="AGI118" s="754"/>
      <c r="AGJ118" s="754"/>
      <c r="AGK118" s="754"/>
      <c r="AGL118" s="754"/>
      <c r="AGM118" s="754"/>
      <c r="AGN118" s="754"/>
      <c r="AGO118" s="754"/>
      <c r="AGP118" s="754"/>
      <c r="AGQ118" s="754"/>
      <c r="AGR118" s="754"/>
      <c r="AGS118" s="754"/>
      <c r="AGT118" s="754"/>
      <c r="AGU118" s="754"/>
      <c r="AGV118" s="754"/>
      <c r="AGW118" s="754"/>
      <c r="AGX118" s="754"/>
      <c r="AGY118" s="754"/>
      <c r="AGZ118" s="754"/>
      <c r="AHA118" s="754"/>
      <c r="AHB118" s="754"/>
      <c r="AHC118" s="754"/>
      <c r="AHD118" s="754"/>
      <c r="AHE118" s="754"/>
      <c r="AHF118" s="754"/>
      <c r="AHG118" s="754"/>
      <c r="AHH118" s="754"/>
      <c r="AHI118" s="754"/>
      <c r="AHJ118" s="754"/>
      <c r="AHK118" s="754"/>
      <c r="AHL118" s="754"/>
      <c r="AHM118" s="754"/>
      <c r="AHN118" s="754"/>
      <c r="AHO118" s="754"/>
      <c r="AHP118" s="754"/>
      <c r="AHQ118" s="754"/>
      <c r="AHR118" s="754"/>
      <c r="AHS118" s="754"/>
      <c r="AHT118" s="754"/>
      <c r="AHU118" s="754"/>
      <c r="AHV118" s="754"/>
      <c r="AHW118" s="754"/>
      <c r="AHX118" s="754"/>
      <c r="AHY118" s="754"/>
      <c r="AHZ118" s="754"/>
      <c r="AIA118" s="754"/>
      <c r="AIB118" s="754"/>
      <c r="AIC118" s="754"/>
      <c r="AID118" s="754"/>
      <c r="AIE118" s="754"/>
      <c r="AIF118" s="754"/>
      <c r="AIG118" s="754"/>
      <c r="AIH118" s="754"/>
      <c r="AII118" s="754"/>
      <c r="AIJ118" s="754"/>
      <c r="AIK118" s="754"/>
      <c r="AIL118" s="754"/>
      <c r="AIM118" s="754"/>
      <c r="AIN118" s="754"/>
      <c r="AIO118" s="754"/>
      <c r="AIP118" s="754"/>
      <c r="AIQ118" s="754"/>
      <c r="AIR118" s="754"/>
      <c r="AIS118" s="754"/>
      <c r="AIT118" s="754"/>
      <c r="AIU118" s="754"/>
      <c r="AIV118" s="754"/>
      <c r="AIW118" s="754"/>
      <c r="AIX118" s="754"/>
      <c r="AIY118" s="754"/>
      <c r="AIZ118" s="754"/>
      <c r="AJA118" s="754"/>
      <c r="AJB118" s="754"/>
      <c r="AJC118" s="754"/>
      <c r="AJD118" s="754"/>
      <c r="AJE118" s="754"/>
      <c r="AJF118" s="754"/>
      <c r="AJG118" s="754"/>
      <c r="AJH118" s="754"/>
      <c r="AJI118" s="754"/>
      <c r="AJJ118" s="754"/>
      <c r="AJK118" s="754"/>
      <c r="AJL118" s="754"/>
      <c r="AJM118" s="754"/>
      <c r="AJN118" s="754"/>
      <c r="AJO118" s="754"/>
      <c r="AJP118" s="754"/>
      <c r="AJQ118" s="754"/>
      <c r="AJR118" s="754"/>
      <c r="AJS118" s="754"/>
      <c r="AJT118" s="754"/>
      <c r="AJU118" s="754"/>
      <c r="AJV118" s="754"/>
      <c r="AJW118" s="754"/>
      <c r="AJX118" s="754"/>
      <c r="AJY118" s="754"/>
      <c r="AJZ118" s="754"/>
      <c r="AKA118" s="754"/>
      <c r="AKB118" s="754"/>
      <c r="AKC118" s="754"/>
      <c r="AKD118" s="754"/>
      <c r="AKE118" s="754"/>
      <c r="AKF118" s="754"/>
      <c r="AKG118" s="754"/>
      <c r="AKH118" s="754"/>
      <c r="AKI118" s="754"/>
      <c r="AKJ118" s="754"/>
      <c r="AKK118" s="754"/>
      <c r="AKL118" s="754"/>
      <c r="AKM118" s="754"/>
      <c r="AKN118" s="754"/>
      <c r="AKO118" s="754"/>
      <c r="AKP118" s="754"/>
      <c r="AKQ118" s="754"/>
      <c r="AKR118" s="754"/>
      <c r="AKS118" s="754"/>
      <c r="AKT118" s="754"/>
      <c r="AKU118" s="754"/>
      <c r="AKV118" s="754"/>
      <c r="AKW118" s="754"/>
      <c r="AKX118" s="754"/>
      <c r="AKY118" s="754"/>
      <c r="AKZ118" s="754"/>
      <c r="ALA118" s="754"/>
      <c r="ALB118" s="754"/>
      <c r="ALC118" s="754"/>
      <c r="ALD118" s="754"/>
      <c r="ALE118" s="754"/>
      <c r="ALF118" s="754"/>
      <c r="ALG118" s="754"/>
      <c r="ALH118" s="754"/>
      <c r="ALI118" s="754"/>
      <c r="ALJ118" s="754"/>
      <c r="ALK118" s="754"/>
      <c r="ALL118" s="754"/>
      <c r="ALM118" s="754"/>
      <c r="ALN118" s="754"/>
      <c r="ALO118" s="754"/>
      <c r="ALP118" s="754"/>
      <c r="ALQ118" s="754"/>
      <c r="ALR118" s="754"/>
      <c r="ALS118" s="754"/>
      <c r="ALT118" s="754"/>
      <c r="ALU118" s="754"/>
      <c r="ALV118" s="754"/>
      <c r="ALW118" s="754"/>
      <c r="ALX118" s="754"/>
      <c r="ALY118" s="754"/>
      <c r="ALZ118" s="754"/>
      <c r="AMA118" s="754"/>
      <c r="AMB118" s="754"/>
      <c r="AMC118" s="754"/>
      <c r="AMD118" s="754"/>
      <c r="AME118" s="754"/>
      <c r="AMF118" s="754"/>
      <c r="AMG118" s="754"/>
      <c r="AMH118" s="754"/>
      <c r="AMI118" s="754"/>
      <c r="AMJ118" s="754"/>
    </row>
    <row r="119" spans="1:1024" x14ac:dyDescent="0.2">
      <c r="A119" s="754"/>
      <c r="B119" s="773"/>
      <c r="C119" s="778"/>
      <c r="D119" s="775"/>
      <c r="E119" s="775"/>
      <c r="F119" s="775"/>
      <c r="G119" s="775"/>
      <c r="H119" s="775"/>
      <c r="I119" s="775"/>
      <c r="J119" s="775"/>
      <c r="K119" s="775"/>
      <c r="L119" s="775"/>
      <c r="M119" s="775"/>
      <c r="N119" s="775"/>
      <c r="O119" s="775"/>
      <c r="P119" s="775"/>
      <c r="Q119" s="775"/>
      <c r="R119" s="776"/>
      <c r="S119" s="775"/>
      <c r="T119" s="775"/>
      <c r="U119" s="768" t="s">
        <v>495</v>
      </c>
      <c r="V119" s="761" t="s">
        <v>124</v>
      </c>
      <c r="W119" s="777" t="s">
        <v>492</v>
      </c>
      <c r="X119" s="821"/>
      <c r="Y119" s="821"/>
      <c r="Z119" s="821"/>
      <c r="AA119" s="821"/>
      <c r="AB119" s="821"/>
      <c r="AC119" s="821"/>
      <c r="AD119" s="821"/>
      <c r="AE119" s="821"/>
      <c r="AF119" s="821"/>
      <c r="AG119" s="821"/>
      <c r="AH119" s="821"/>
      <c r="AI119" s="821"/>
      <c r="AJ119" s="821"/>
      <c r="AK119" s="821"/>
      <c r="AL119" s="821"/>
      <c r="AM119" s="821"/>
      <c r="AN119" s="821"/>
      <c r="AO119" s="821"/>
      <c r="AP119" s="821"/>
      <c r="AQ119" s="821"/>
      <c r="AR119" s="821"/>
      <c r="AS119" s="821"/>
      <c r="AT119" s="821"/>
      <c r="AU119" s="821"/>
      <c r="AV119" s="821"/>
      <c r="AW119" s="821"/>
      <c r="AX119" s="821"/>
      <c r="AY119" s="821"/>
      <c r="AZ119" s="821"/>
      <c r="BA119" s="821"/>
      <c r="BB119" s="821"/>
      <c r="BC119" s="821"/>
      <c r="BD119" s="821"/>
      <c r="BE119" s="821"/>
      <c r="BF119" s="821"/>
      <c r="BG119" s="821"/>
      <c r="BH119" s="821"/>
      <c r="BI119" s="821"/>
      <c r="BJ119" s="821"/>
      <c r="BK119" s="821"/>
      <c r="BL119" s="821"/>
      <c r="BM119" s="821"/>
      <c r="BN119" s="821"/>
      <c r="BO119" s="821"/>
      <c r="BP119" s="821"/>
      <c r="BQ119" s="821"/>
      <c r="BR119" s="821"/>
      <c r="BS119" s="821"/>
      <c r="BT119" s="821"/>
      <c r="BU119" s="821"/>
      <c r="BV119" s="821"/>
      <c r="BW119" s="821"/>
      <c r="BX119" s="821"/>
      <c r="BY119" s="821"/>
      <c r="BZ119" s="821"/>
      <c r="CA119" s="821"/>
      <c r="CB119" s="821"/>
      <c r="CC119" s="821"/>
      <c r="CD119" s="821"/>
      <c r="CE119" s="822"/>
      <c r="CF119" s="822"/>
      <c r="CG119" s="822"/>
      <c r="CH119" s="822"/>
      <c r="CI119" s="822"/>
      <c r="CJ119" s="822"/>
      <c r="CK119" s="822"/>
      <c r="CL119" s="822"/>
      <c r="CM119" s="822"/>
      <c r="CN119" s="822"/>
      <c r="CO119" s="822"/>
      <c r="CP119" s="822"/>
      <c r="CQ119" s="822"/>
      <c r="CR119" s="822"/>
      <c r="CS119" s="822"/>
      <c r="CT119" s="822"/>
      <c r="CU119" s="822"/>
      <c r="CV119" s="822"/>
      <c r="CW119" s="822"/>
      <c r="CX119" s="822"/>
      <c r="CY119" s="823"/>
      <c r="CZ119" s="762">
        <v>0</v>
      </c>
      <c r="DA119" s="763">
        <v>0</v>
      </c>
      <c r="DB119" s="763">
        <v>0</v>
      </c>
      <c r="DC119" s="763">
        <v>0</v>
      </c>
      <c r="DD119" s="763">
        <v>0</v>
      </c>
      <c r="DE119" s="763">
        <v>0</v>
      </c>
      <c r="DF119" s="763">
        <v>0</v>
      </c>
      <c r="DG119" s="763">
        <v>0</v>
      </c>
      <c r="DH119" s="763">
        <v>0</v>
      </c>
      <c r="DI119" s="763">
        <v>0</v>
      </c>
      <c r="DJ119" s="763">
        <v>0</v>
      </c>
      <c r="DK119" s="763">
        <v>0</v>
      </c>
      <c r="DL119" s="763">
        <v>0</v>
      </c>
      <c r="DM119" s="763">
        <v>0</v>
      </c>
      <c r="DN119" s="763">
        <v>0</v>
      </c>
      <c r="DO119" s="763">
        <v>0</v>
      </c>
      <c r="DP119" s="763">
        <v>0</v>
      </c>
      <c r="DQ119" s="763">
        <v>0</v>
      </c>
      <c r="DR119" s="763">
        <v>0</v>
      </c>
      <c r="DS119" s="763">
        <v>0</v>
      </c>
      <c r="DT119" s="763">
        <v>0</v>
      </c>
      <c r="DU119" s="763">
        <v>0</v>
      </c>
      <c r="DV119" s="763">
        <v>0</v>
      </c>
      <c r="DW119" s="764">
        <v>0</v>
      </c>
      <c r="DX119" s="650"/>
      <c r="DY119" s="754"/>
      <c r="DZ119" s="754"/>
      <c r="EA119" s="754"/>
      <c r="EB119" s="754"/>
      <c r="EC119" s="754"/>
      <c r="ED119" s="754"/>
      <c r="EE119" s="754"/>
      <c r="EF119" s="754"/>
      <c r="EG119" s="754"/>
      <c r="EH119" s="754"/>
      <c r="EI119" s="754"/>
      <c r="EJ119" s="754"/>
      <c r="EK119" s="754"/>
      <c r="EL119" s="754"/>
      <c r="EM119" s="754"/>
      <c r="EN119" s="754"/>
      <c r="EO119" s="754"/>
      <c r="EP119" s="754"/>
      <c r="EQ119" s="754"/>
      <c r="ER119" s="754"/>
      <c r="ES119" s="754"/>
      <c r="ET119" s="754"/>
      <c r="EU119" s="754"/>
      <c r="EV119" s="754"/>
      <c r="EW119" s="754"/>
      <c r="EX119" s="754"/>
      <c r="EY119" s="754"/>
      <c r="EZ119" s="754"/>
      <c r="FA119" s="754"/>
      <c r="FB119" s="754"/>
      <c r="FC119" s="754"/>
      <c r="FD119" s="754"/>
      <c r="FE119" s="754"/>
      <c r="FF119" s="754"/>
      <c r="FG119" s="754"/>
      <c r="FH119" s="754"/>
      <c r="FI119" s="754"/>
      <c r="FJ119" s="754"/>
      <c r="FK119" s="754"/>
      <c r="FL119" s="754"/>
      <c r="FM119" s="754"/>
      <c r="FN119" s="754"/>
      <c r="FO119" s="754"/>
      <c r="FP119" s="754"/>
      <c r="FQ119" s="754"/>
      <c r="FR119" s="754"/>
      <c r="FS119" s="754"/>
      <c r="FT119" s="754"/>
      <c r="FU119" s="754"/>
      <c r="FV119" s="754"/>
      <c r="FW119" s="754"/>
      <c r="FX119" s="754"/>
      <c r="FY119" s="754"/>
      <c r="FZ119" s="754"/>
      <c r="GA119" s="754"/>
      <c r="GB119" s="754"/>
      <c r="GC119" s="754"/>
      <c r="GD119" s="754"/>
      <c r="GE119" s="754"/>
      <c r="GF119" s="754"/>
      <c r="GG119" s="754"/>
      <c r="GH119" s="754"/>
      <c r="GI119" s="754"/>
      <c r="GJ119" s="754"/>
      <c r="GK119" s="754"/>
      <c r="GL119" s="754"/>
      <c r="GM119" s="754"/>
      <c r="GN119" s="754"/>
      <c r="GO119" s="754"/>
      <c r="GP119" s="754"/>
      <c r="GQ119" s="754"/>
      <c r="GR119" s="754"/>
      <c r="GS119" s="754"/>
      <c r="GT119" s="754"/>
      <c r="GU119" s="754"/>
      <c r="GV119" s="754"/>
      <c r="GW119" s="754"/>
      <c r="GX119" s="754"/>
      <c r="GY119" s="754"/>
      <c r="GZ119" s="754"/>
      <c r="HA119" s="754"/>
      <c r="HB119" s="754"/>
      <c r="HC119" s="754"/>
      <c r="HD119" s="754"/>
      <c r="HE119" s="754"/>
      <c r="HF119" s="754"/>
      <c r="HG119" s="754"/>
      <c r="HH119" s="754"/>
      <c r="HI119" s="754"/>
      <c r="HJ119" s="754"/>
      <c r="HK119" s="754"/>
      <c r="HL119" s="754"/>
      <c r="HM119" s="754"/>
      <c r="HN119" s="754"/>
      <c r="HO119" s="754"/>
      <c r="HP119" s="754"/>
      <c r="HQ119" s="754"/>
      <c r="HR119" s="754"/>
      <c r="HS119" s="754"/>
      <c r="HT119" s="754"/>
      <c r="HU119" s="754"/>
      <c r="HV119" s="754"/>
      <c r="HW119" s="754"/>
      <c r="HX119" s="754"/>
      <c r="HY119" s="754"/>
      <c r="HZ119" s="754"/>
      <c r="IA119" s="754"/>
      <c r="IB119" s="754"/>
      <c r="IC119" s="754"/>
      <c r="ID119" s="754"/>
      <c r="IE119" s="754"/>
      <c r="IF119" s="754"/>
      <c r="IG119" s="754"/>
      <c r="IH119" s="754"/>
      <c r="II119" s="754"/>
      <c r="IJ119" s="754"/>
      <c r="IK119" s="754"/>
      <c r="IL119" s="754"/>
      <c r="IM119" s="754"/>
      <c r="IN119" s="754"/>
      <c r="IO119" s="754"/>
      <c r="IP119" s="754"/>
      <c r="IQ119" s="754"/>
      <c r="IR119" s="754"/>
      <c r="IS119" s="754"/>
      <c r="IT119" s="754"/>
      <c r="IU119" s="754"/>
      <c r="IV119" s="754"/>
      <c r="IW119" s="754"/>
      <c r="IX119" s="754"/>
      <c r="IY119" s="754"/>
      <c r="IZ119" s="754"/>
      <c r="JA119" s="754"/>
      <c r="JB119" s="754"/>
      <c r="JC119" s="754"/>
      <c r="JD119" s="754"/>
      <c r="JE119" s="754"/>
      <c r="JF119" s="754"/>
      <c r="JG119" s="754"/>
      <c r="JH119" s="754"/>
      <c r="JI119" s="754"/>
      <c r="JJ119" s="754"/>
      <c r="JK119" s="754"/>
      <c r="JL119" s="754"/>
      <c r="JM119" s="754"/>
      <c r="JN119" s="754"/>
      <c r="JO119" s="754"/>
      <c r="JP119" s="754"/>
      <c r="JQ119" s="754"/>
      <c r="JR119" s="754"/>
      <c r="JS119" s="754"/>
      <c r="JT119" s="754"/>
      <c r="JU119" s="754"/>
      <c r="JV119" s="754"/>
      <c r="JW119" s="754"/>
      <c r="JX119" s="754"/>
      <c r="JY119" s="754"/>
      <c r="JZ119" s="754"/>
      <c r="KA119" s="754"/>
      <c r="KB119" s="754"/>
      <c r="KC119" s="754"/>
      <c r="KD119" s="754"/>
      <c r="KE119" s="754"/>
      <c r="KF119" s="754"/>
      <c r="KG119" s="754"/>
      <c r="KH119" s="754"/>
      <c r="KI119" s="754"/>
      <c r="KJ119" s="754"/>
      <c r="KK119" s="754"/>
      <c r="KL119" s="754"/>
      <c r="KM119" s="754"/>
      <c r="KN119" s="754"/>
      <c r="KO119" s="754"/>
      <c r="KP119" s="754"/>
      <c r="KQ119" s="754"/>
      <c r="KR119" s="754"/>
      <c r="KS119" s="754"/>
      <c r="KT119" s="754"/>
      <c r="KU119" s="754"/>
      <c r="KV119" s="754"/>
      <c r="KW119" s="754"/>
      <c r="KX119" s="754"/>
      <c r="KY119" s="754"/>
      <c r="KZ119" s="754"/>
      <c r="LA119" s="754"/>
      <c r="LB119" s="754"/>
      <c r="LC119" s="754"/>
      <c r="LD119" s="754"/>
      <c r="LE119" s="754"/>
      <c r="LF119" s="754"/>
      <c r="LG119" s="754"/>
      <c r="LH119" s="754"/>
      <c r="LI119" s="754"/>
      <c r="LJ119" s="754"/>
      <c r="LK119" s="754"/>
      <c r="LL119" s="754"/>
      <c r="LM119" s="754"/>
      <c r="LN119" s="754"/>
      <c r="LO119" s="754"/>
      <c r="LP119" s="754"/>
      <c r="LQ119" s="754"/>
      <c r="LR119" s="754"/>
      <c r="LS119" s="754"/>
      <c r="LT119" s="754"/>
      <c r="LU119" s="754"/>
      <c r="LV119" s="754"/>
      <c r="LW119" s="754"/>
      <c r="LX119" s="754"/>
      <c r="LY119" s="754"/>
      <c r="LZ119" s="754"/>
      <c r="MA119" s="754"/>
      <c r="MB119" s="754"/>
      <c r="MC119" s="754"/>
      <c r="MD119" s="754"/>
      <c r="ME119" s="754"/>
      <c r="MF119" s="754"/>
      <c r="MG119" s="754"/>
      <c r="MH119" s="754"/>
      <c r="MI119" s="754"/>
      <c r="MJ119" s="754"/>
      <c r="MK119" s="754"/>
      <c r="ML119" s="754"/>
      <c r="MM119" s="754"/>
      <c r="MN119" s="754"/>
      <c r="MO119" s="754"/>
      <c r="MP119" s="754"/>
      <c r="MQ119" s="754"/>
      <c r="MR119" s="754"/>
      <c r="MS119" s="754"/>
      <c r="MT119" s="754"/>
      <c r="MU119" s="754"/>
      <c r="MV119" s="754"/>
      <c r="MW119" s="754"/>
      <c r="MX119" s="754"/>
      <c r="MY119" s="754"/>
      <c r="MZ119" s="754"/>
      <c r="NA119" s="754"/>
      <c r="NB119" s="754"/>
      <c r="NC119" s="754"/>
      <c r="ND119" s="754"/>
      <c r="NE119" s="754"/>
      <c r="NF119" s="754"/>
      <c r="NG119" s="754"/>
      <c r="NH119" s="754"/>
      <c r="NI119" s="754"/>
      <c r="NJ119" s="754"/>
      <c r="NK119" s="754"/>
      <c r="NL119" s="754"/>
      <c r="NM119" s="754"/>
      <c r="NN119" s="754"/>
      <c r="NO119" s="754"/>
      <c r="NP119" s="754"/>
      <c r="NQ119" s="754"/>
      <c r="NR119" s="754"/>
      <c r="NS119" s="754"/>
      <c r="NT119" s="754"/>
      <c r="NU119" s="754"/>
      <c r="NV119" s="754"/>
      <c r="NW119" s="754"/>
      <c r="NX119" s="754"/>
      <c r="NY119" s="754"/>
      <c r="NZ119" s="754"/>
      <c r="OA119" s="754"/>
      <c r="OB119" s="754"/>
      <c r="OC119" s="754"/>
      <c r="OD119" s="754"/>
      <c r="OE119" s="754"/>
      <c r="OF119" s="754"/>
      <c r="OG119" s="754"/>
      <c r="OH119" s="754"/>
      <c r="OI119" s="754"/>
      <c r="OJ119" s="754"/>
      <c r="OK119" s="754"/>
      <c r="OL119" s="754"/>
      <c r="OM119" s="754"/>
      <c r="ON119" s="754"/>
      <c r="OO119" s="754"/>
      <c r="OP119" s="754"/>
      <c r="OQ119" s="754"/>
      <c r="OR119" s="754"/>
      <c r="OS119" s="754"/>
      <c r="OT119" s="754"/>
      <c r="OU119" s="754"/>
      <c r="OV119" s="754"/>
      <c r="OW119" s="754"/>
      <c r="OX119" s="754"/>
      <c r="OY119" s="754"/>
      <c r="OZ119" s="754"/>
      <c r="PA119" s="754"/>
      <c r="PB119" s="754"/>
      <c r="PC119" s="754"/>
      <c r="PD119" s="754"/>
      <c r="PE119" s="754"/>
      <c r="PF119" s="754"/>
      <c r="PG119" s="754"/>
      <c r="PH119" s="754"/>
      <c r="PI119" s="754"/>
      <c r="PJ119" s="754"/>
      <c r="PK119" s="754"/>
      <c r="PL119" s="754"/>
      <c r="PM119" s="754"/>
      <c r="PN119" s="754"/>
      <c r="PO119" s="754"/>
      <c r="PP119" s="754"/>
      <c r="PQ119" s="754"/>
      <c r="PR119" s="754"/>
      <c r="PS119" s="754"/>
      <c r="PT119" s="754"/>
      <c r="PU119" s="754"/>
      <c r="PV119" s="754"/>
      <c r="PW119" s="754"/>
      <c r="PX119" s="754"/>
      <c r="PY119" s="754"/>
      <c r="PZ119" s="754"/>
      <c r="QA119" s="754"/>
      <c r="QB119" s="754"/>
      <c r="QC119" s="754"/>
      <c r="QD119" s="754"/>
      <c r="QE119" s="754"/>
      <c r="QF119" s="754"/>
      <c r="QG119" s="754"/>
      <c r="QH119" s="754"/>
      <c r="QI119" s="754"/>
      <c r="QJ119" s="754"/>
      <c r="QK119" s="754"/>
      <c r="QL119" s="754"/>
      <c r="QM119" s="754"/>
      <c r="QN119" s="754"/>
      <c r="QO119" s="754"/>
      <c r="QP119" s="754"/>
      <c r="QQ119" s="754"/>
      <c r="QR119" s="754"/>
      <c r="QS119" s="754"/>
      <c r="QT119" s="754"/>
      <c r="QU119" s="754"/>
      <c r="QV119" s="754"/>
      <c r="QW119" s="754"/>
      <c r="QX119" s="754"/>
      <c r="QY119" s="754"/>
      <c r="QZ119" s="754"/>
      <c r="RA119" s="754"/>
      <c r="RB119" s="754"/>
      <c r="RC119" s="754"/>
      <c r="RD119" s="754"/>
      <c r="RE119" s="754"/>
      <c r="RF119" s="754"/>
      <c r="RG119" s="754"/>
      <c r="RH119" s="754"/>
      <c r="RI119" s="754"/>
      <c r="RJ119" s="754"/>
      <c r="RK119" s="754"/>
      <c r="RL119" s="754"/>
      <c r="RM119" s="754"/>
      <c r="RN119" s="754"/>
      <c r="RO119" s="754"/>
      <c r="RP119" s="754"/>
      <c r="RQ119" s="754"/>
      <c r="RR119" s="754"/>
      <c r="RS119" s="754"/>
      <c r="RT119" s="754"/>
      <c r="RU119" s="754"/>
      <c r="RV119" s="754"/>
      <c r="RW119" s="754"/>
      <c r="RX119" s="754"/>
      <c r="RY119" s="754"/>
      <c r="RZ119" s="754"/>
      <c r="SA119" s="754"/>
      <c r="SB119" s="754"/>
      <c r="SC119" s="754"/>
      <c r="SD119" s="754"/>
      <c r="SE119" s="754"/>
      <c r="SF119" s="754"/>
      <c r="SG119" s="754"/>
      <c r="SH119" s="754"/>
      <c r="SI119" s="754"/>
      <c r="SJ119" s="754"/>
      <c r="SK119" s="754"/>
      <c r="SL119" s="754"/>
      <c r="SM119" s="754"/>
      <c r="SN119" s="754"/>
      <c r="SO119" s="754"/>
      <c r="SP119" s="754"/>
      <c r="SQ119" s="754"/>
      <c r="SR119" s="754"/>
      <c r="SS119" s="754"/>
      <c r="ST119" s="754"/>
      <c r="SU119" s="754"/>
      <c r="SV119" s="754"/>
      <c r="SW119" s="754"/>
      <c r="SX119" s="754"/>
      <c r="SY119" s="754"/>
      <c r="SZ119" s="754"/>
      <c r="TA119" s="754"/>
      <c r="TB119" s="754"/>
      <c r="TC119" s="754"/>
      <c r="TD119" s="754"/>
      <c r="TE119" s="754"/>
      <c r="TF119" s="754"/>
      <c r="TG119" s="754"/>
      <c r="TH119" s="754"/>
      <c r="TI119" s="754"/>
      <c r="TJ119" s="754"/>
      <c r="TK119" s="754"/>
      <c r="TL119" s="754"/>
      <c r="TM119" s="754"/>
      <c r="TN119" s="754"/>
      <c r="TO119" s="754"/>
      <c r="TP119" s="754"/>
      <c r="TQ119" s="754"/>
      <c r="TR119" s="754"/>
      <c r="TS119" s="754"/>
      <c r="TT119" s="754"/>
      <c r="TU119" s="754"/>
      <c r="TV119" s="754"/>
      <c r="TW119" s="754"/>
      <c r="TX119" s="754"/>
      <c r="TY119" s="754"/>
      <c r="TZ119" s="754"/>
      <c r="UA119" s="754"/>
      <c r="UB119" s="754"/>
      <c r="UC119" s="754"/>
      <c r="UD119" s="754"/>
      <c r="UE119" s="754"/>
      <c r="UF119" s="754"/>
      <c r="UG119" s="754"/>
      <c r="UH119" s="754"/>
      <c r="UI119" s="754"/>
      <c r="UJ119" s="754"/>
      <c r="UK119" s="754"/>
      <c r="UL119" s="754"/>
      <c r="UM119" s="754"/>
      <c r="UN119" s="754"/>
      <c r="UO119" s="754"/>
      <c r="UP119" s="754"/>
      <c r="UQ119" s="754"/>
      <c r="UR119" s="754"/>
      <c r="US119" s="754"/>
      <c r="UT119" s="754"/>
      <c r="UU119" s="754"/>
      <c r="UV119" s="754"/>
      <c r="UW119" s="754"/>
      <c r="UX119" s="754"/>
      <c r="UY119" s="754"/>
      <c r="UZ119" s="754"/>
      <c r="VA119" s="754"/>
      <c r="VB119" s="754"/>
      <c r="VC119" s="754"/>
      <c r="VD119" s="754"/>
      <c r="VE119" s="754"/>
      <c r="VF119" s="754"/>
      <c r="VG119" s="754"/>
      <c r="VH119" s="754"/>
      <c r="VI119" s="754"/>
      <c r="VJ119" s="754"/>
      <c r="VK119" s="754"/>
      <c r="VL119" s="754"/>
      <c r="VM119" s="754"/>
      <c r="VN119" s="754"/>
      <c r="VO119" s="754"/>
      <c r="VP119" s="754"/>
      <c r="VQ119" s="754"/>
      <c r="VR119" s="754"/>
      <c r="VS119" s="754"/>
      <c r="VT119" s="754"/>
      <c r="VU119" s="754"/>
      <c r="VV119" s="754"/>
      <c r="VW119" s="754"/>
      <c r="VX119" s="754"/>
      <c r="VY119" s="754"/>
      <c r="VZ119" s="754"/>
      <c r="WA119" s="754"/>
      <c r="WB119" s="754"/>
      <c r="WC119" s="754"/>
      <c r="WD119" s="754"/>
      <c r="WE119" s="754"/>
      <c r="WF119" s="754"/>
      <c r="WG119" s="754"/>
      <c r="WH119" s="754"/>
      <c r="WI119" s="754"/>
      <c r="WJ119" s="754"/>
      <c r="WK119" s="754"/>
      <c r="WL119" s="754"/>
      <c r="WM119" s="754"/>
      <c r="WN119" s="754"/>
      <c r="WO119" s="754"/>
      <c r="WP119" s="754"/>
      <c r="WQ119" s="754"/>
      <c r="WR119" s="754"/>
      <c r="WS119" s="754"/>
      <c r="WT119" s="754"/>
      <c r="WU119" s="754"/>
      <c r="WV119" s="754"/>
      <c r="WW119" s="754"/>
      <c r="WX119" s="754"/>
      <c r="WY119" s="754"/>
      <c r="WZ119" s="754"/>
      <c r="XA119" s="754"/>
      <c r="XB119" s="754"/>
      <c r="XC119" s="754"/>
      <c r="XD119" s="754"/>
      <c r="XE119" s="754"/>
      <c r="XF119" s="754"/>
      <c r="XG119" s="754"/>
      <c r="XH119" s="754"/>
      <c r="XI119" s="754"/>
      <c r="XJ119" s="754"/>
      <c r="XK119" s="754"/>
      <c r="XL119" s="754"/>
      <c r="XM119" s="754"/>
      <c r="XN119" s="754"/>
      <c r="XO119" s="754"/>
      <c r="XP119" s="754"/>
      <c r="XQ119" s="754"/>
      <c r="XR119" s="754"/>
      <c r="XS119" s="754"/>
      <c r="XT119" s="754"/>
      <c r="XU119" s="754"/>
      <c r="XV119" s="754"/>
      <c r="XW119" s="754"/>
      <c r="XX119" s="754"/>
      <c r="XY119" s="754"/>
      <c r="XZ119" s="754"/>
      <c r="YA119" s="754"/>
      <c r="YB119" s="754"/>
      <c r="YC119" s="754"/>
      <c r="YD119" s="754"/>
      <c r="YE119" s="754"/>
      <c r="YF119" s="754"/>
      <c r="YG119" s="754"/>
      <c r="YH119" s="754"/>
      <c r="YI119" s="754"/>
      <c r="YJ119" s="754"/>
      <c r="YK119" s="754"/>
      <c r="YL119" s="754"/>
      <c r="YM119" s="754"/>
      <c r="YN119" s="754"/>
      <c r="YO119" s="754"/>
      <c r="YP119" s="754"/>
      <c r="YQ119" s="754"/>
      <c r="YR119" s="754"/>
      <c r="YS119" s="754"/>
      <c r="YT119" s="754"/>
      <c r="YU119" s="754"/>
      <c r="YV119" s="754"/>
      <c r="YW119" s="754"/>
      <c r="YX119" s="754"/>
      <c r="YY119" s="754"/>
      <c r="YZ119" s="754"/>
      <c r="ZA119" s="754"/>
      <c r="ZB119" s="754"/>
      <c r="ZC119" s="754"/>
      <c r="ZD119" s="754"/>
      <c r="ZE119" s="754"/>
      <c r="ZF119" s="754"/>
      <c r="ZG119" s="754"/>
      <c r="ZH119" s="754"/>
      <c r="ZI119" s="754"/>
      <c r="ZJ119" s="754"/>
      <c r="ZK119" s="754"/>
      <c r="ZL119" s="754"/>
      <c r="ZM119" s="754"/>
      <c r="ZN119" s="754"/>
      <c r="ZO119" s="754"/>
      <c r="ZP119" s="754"/>
      <c r="ZQ119" s="754"/>
      <c r="ZR119" s="754"/>
      <c r="ZS119" s="754"/>
      <c r="ZT119" s="754"/>
      <c r="ZU119" s="754"/>
      <c r="ZV119" s="754"/>
      <c r="ZW119" s="754"/>
      <c r="ZX119" s="754"/>
      <c r="ZY119" s="754"/>
      <c r="ZZ119" s="754"/>
      <c r="AAA119" s="754"/>
      <c r="AAB119" s="754"/>
      <c r="AAC119" s="754"/>
      <c r="AAD119" s="754"/>
      <c r="AAE119" s="754"/>
      <c r="AAF119" s="754"/>
      <c r="AAG119" s="754"/>
      <c r="AAH119" s="754"/>
      <c r="AAI119" s="754"/>
      <c r="AAJ119" s="754"/>
      <c r="AAK119" s="754"/>
      <c r="AAL119" s="754"/>
      <c r="AAM119" s="754"/>
      <c r="AAN119" s="754"/>
      <c r="AAO119" s="754"/>
      <c r="AAP119" s="754"/>
      <c r="AAQ119" s="754"/>
      <c r="AAR119" s="754"/>
      <c r="AAS119" s="754"/>
      <c r="AAT119" s="754"/>
      <c r="AAU119" s="754"/>
      <c r="AAV119" s="754"/>
      <c r="AAW119" s="754"/>
      <c r="AAX119" s="754"/>
      <c r="AAY119" s="754"/>
      <c r="AAZ119" s="754"/>
      <c r="ABA119" s="754"/>
      <c r="ABB119" s="754"/>
      <c r="ABC119" s="754"/>
      <c r="ABD119" s="754"/>
      <c r="ABE119" s="754"/>
      <c r="ABF119" s="754"/>
      <c r="ABG119" s="754"/>
      <c r="ABH119" s="754"/>
      <c r="ABI119" s="754"/>
      <c r="ABJ119" s="754"/>
      <c r="ABK119" s="754"/>
      <c r="ABL119" s="754"/>
      <c r="ABM119" s="754"/>
      <c r="ABN119" s="754"/>
      <c r="ABO119" s="754"/>
      <c r="ABP119" s="754"/>
      <c r="ABQ119" s="754"/>
      <c r="ABR119" s="754"/>
      <c r="ABS119" s="754"/>
      <c r="ABT119" s="754"/>
      <c r="ABU119" s="754"/>
      <c r="ABV119" s="754"/>
      <c r="ABW119" s="754"/>
      <c r="ABX119" s="754"/>
      <c r="ABY119" s="754"/>
      <c r="ABZ119" s="754"/>
      <c r="ACA119" s="754"/>
      <c r="ACB119" s="754"/>
      <c r="ACC119" s="754"/>
      <c r="ACD119" s="754"/>
      <c r="ACE119" s="754"/>
      <c r="ACF119" s="754"/>
      <c r="ACG119" s="754"/>
      <c r="ACH119" s="754"/>
      <c r="ACI119" s="754"/>
      <c r="ACJ119" s="754"/>
      <c r="ACK119" s="754"/>
      <c r="ACL119" s="754"/>
      <c r="ACM119" s="754"/>
      <c r="ACN119" s="754"/>
      <c r="ACO119" s="754"/>
      <c r="ACP119" s="754"/>
      <c r="ACQ119" s="754"/>
      <c r="ACR119" s="754"/>
      <c r="ACS119" s="754"/>
      <c r="ACT119" s="754"/>
      <c r="ACU119" s="754"/>
      <c r="ACV119" s="754"/>
      <c r="ACW119" s="754"/>
      <c r="ACX119" s="754"/>
      <c r="ACY119" s="754"/>
      <c r="ACZ119" s="754"/>
      <c r="ADA119" s="754"/>
      <c r="ADB119" s="754"/>
      <c r="ADC119" s="754"/>
      <c r="ADD119" s="754"/>
      <c r="ADE119" s="754"/>
      <c r="ADF119" s="754"/>
      <c r="ADG119" s="754"/>
      <c r="ADH119" s="754"/>
      <c r="ADI119" s="754"/>
      <c r="ADJ119" s="754"/>
      <c r="ADK119" s="754"/>
      <c r="ADL119" s="754"/>
      <c r="ADM119" s="754"/>
      <c r="ADN119" s="754"/>
      <c r="ADO119" s="754"/>
      <c r="ADP119" s="754"/>
      <c r="ADQ119" s="754"/>
      <c r="ADR119" s="754"/>
      <c r="ADS119" s="754"/>
      <c r="ADT119" s="754"/>
      <c r="ADU119" s="754"/>
      <c r="ADV119" s="754"/>
      <c r="ADW119" s="754"/>
      <c r="ADX119" s="754"/>
      <c r="ADY119" s="754"/>
      <c r="ADZ119" s="754"/>
      <c r="AEA119" s="754"/>
      <c r="AEB119" s="754"/>
      <c r="AEC119" s="754"/>
      <c r="AED119" s="754"/>
      <c r="AEE119" s="754"/>
      <c r="AEF119" s="754"/>
      <c r="AEG119" s="754"/>
      <c r="AEH119" s="754"/>
      <c r="AEI119" s="754"/>
      <c r="AEJ119" s="754"/>
      <c r="AEK119" s="754"/>
      <c r="AEL119" s="754"/>
      <c r="AEM119" s="754"/>
      <c r="AEN119" s="754"/>
      <c r="AEO119" s="754"/>
      <c r="AEP119" s="754"/>
      <c r="AEQ119" s="754"/>
      <c r="AER119" s="754"/>
      <c r="AES119" s="754"/>
      <c r="AET119" s="754"/>
      <c r="AEU119" s="754"/>
      <c r="AEV119" s="754"/>
      <c r="AEW119" s="754"/>
      <c r="AEX119" s="754"/>
      <c r="AEY119" s="754"/>
      <c r="AEZ119" s="754"/>
      <c r="AFA119" s="754"/>
      <c r="AFB119" s="754"/>
      <c r="AFC119" s="754"/>
      <c r="AFD119" s="754"/>
      <c r="AFE119" s="754"/>
      <c r="AFF119" s="754"/>
      <c r="AFG119" s="754"/>
      <c r="AFH119" s="754"/>
      <c r="AFI119" s="754"/>
      <c r="AFJ119" s="754"/>
      <c r="AFK119" s="754"/>
      <c r="AFL119" s="754"/>
      <c r="AFM119" s="754"/>
      <c r="AFN119" s="754"/>
      <c r="AFO119" s="754"/>
      <c r="AFP119" s="754"/>
      <c r="AFQ119" s="754"/>
      <c r="AFR119" s="754"/>
      <c r="AFS119" s="754"/>
      <c r="AFT119" s="754"/>
      <c r="AFU119" s="754"/>
      <c r="AFV119" s="754"/>
      <c r="AFW119" s="754"/>
      <c r="AFX119" s="754"/>
      <c r="AFY119" s="754"/>
      <c r="AFZ119" s="754"/>
      <c r="AGA119" s="754"/>
      <c r="AGB119" s="754"/>
      <c r="AGC119" s="754"/>
      <c r="AGD119" s="754"/>
      <c r="AGE119" s="754"/>
      <c r="AGF119" s="754"/>
      <c r="AGG119" s="754"/>
      <c r="AGH119" s="754"/>
      <c r="AGI119" s="754"/>
      <c r="AGJ119" s="754"/>
      <c r="AGK119" s="754"/>
      <c r="AGL119" s="754"/>
      <c r="AGM119" s="754"/>
      <c r="AGN119" s="754"/>
      <c r="AGO119" s="754"/>
      <c r="AGP119" s="754"/>
      <c r="AGQ119" s="754"/>
      <c r="AGR119" s="754"/>
      <c r="AGS119" s="754"/>
      <c r="AGT119" s="754"/>
      <c r="AGU119" s="754"/>
      <c r="AGV119" s="754"/>
      <c r="AGW119" s="754"/>
      <c r="AGX119" s="754"/>
      <c r="AGY119" s="754"/>
      <c r="AGZ119" s="754"/>
      <c r="AHA119" s="754"/>
      <c r="AHB119" s="754"/>
      <c r="AHC119" s="754"/>
      <c r="AHD119" s="754"/>
      <c r="AHE119" s="754"/>
      <c r="AHF119" s="754"/>
      <c r="AHG119" s="754"/>
      <c r="AHH119" s="754"/>
      <c r="AHI119" s="754"/>
      <c r="AHJ119" s="754"/>
      <c r="AHK119" s="754"/>
      <c r="AHL119" s="754"/>
      <c r="AHM119" s="754"/>
      <c r="AHN119" s="754"/>
      <c r="AHO119" s="754"/>
      <c r="AHP119" s="754"/>
      <c r="AHQ119" s="754"/>
      <c r="AHR119" s="754"/>
      <c r="AHS119" s="754"/>
      <c r="AHT119" s="754"/>
      <c r="AHU119" s="754"/>
      <c r="AHV119" s="754"/>
      <c r="AHW119" s="754"/>
      <c r="AHX119" s="754"/>
      <c r="AHY119" s="754"/>
      <c r="AHZ119" s="754"/>
      <c r="AIA119" s="754"/>
      <c r="AIB119" s="754"/>
      <c r="AIC119" s="754"/>
      <c r="AID119" s="754"/>
      <c r="AIE119" s="754"/>
      <c r="AIF119" s="754"/>
      <c r="AIG119" s="754"/>
      <c r="AIH119" s="754"/>
      <c r="AII119" s="754"/>
      <c r="AIJ119" s="754"/>
      <c r="AIK119" s="754"/>
      <c r="AIL119" s="754"/>
      <c r="AIM119" s="754"/>
      <c r="AIN119" s="754"/>
      <c r="AIO119" s="754"/>
      <c r="AIP119" s="754"/>
      <c r="AIQ119" s="754"/>
      <c r="AIR119" s="754"/>
      <c r="AIS119" s="754"/>
      <c r="AIT119" s="754"/>
      <c r="AIU119" s="754"/>
      <c r="AIV119" s="754"/>
      <c r="AIW119" s="754"/>
      <c r="AIX119" s="754"/>
      <c r="AIY119" s="754"/>
      <c r="AIZ119" s="754"/>
      <c r="AJA119" s="754"/>
      <c r="AJB119" s="754"/>
      <c r="AJC119" s="754"/>
      <c r="AJD119" s="754"/>
      <c r="AJE119" s="754"/>
      <c r="AJF119" s="754"/>
      <c r="AJG119" s="754"/>
      <c r="AJH119" s="754"/>
      <c r="AJI119" s="754"/>
      <c r="AJJ119" s="754"/>
      <c r="AJK119" s="754"/>
      <c r="AJL119" s="754"/>
      <c r="AJM119" s="754"/>
      <c r="AJN119" s="754"/>
      <c r="AJO119" s="754"/>
      <c r="AJP119" s="754"/>
      <c r="AJQ119" s="754"/>
      <c r="AJR119" s="754"/>
      <c r="AJS119" s="754"/>
      <c r="AJT119" s="754"/>
      <c r="AJU119" s="754"/>
      <c r="AJV119" s="754"/>
      <c r="AJW119" s="754"/>
      <c r="AJX119" s="754"/>
      <c r="AJY119" s="754"/>
      <c r="AJZ119" s="754"/>
      <c r="AKA119" s="754"/>
      <c r="AKB119" s="754"/>
      <c r="AKC119" s="754"/>
      <c r="AKD119" s="754"/>
      <c r="AKE119" s="754"/>
      <c r="AKF119" s="754"/>
      <c r="AKG119" s="754"/>
      <c r="AKH119" s="754"/>
      <c r="AKI119" s="754"/>
      <c r="AKJ119" s="754"/>
      <c r="AKK119" s="754"/>
      <c r="AKL119" s="754"/>
      <c r="AKM119" s="754"/>
      <c r="AKN119" s="754"/>
      <c r="AKO119" s="754"/>
      <c r="AKP119" s="754"/>
      <c r="AKQ119" s="754"/>
      <c r="AKR119" s="754"/>
      <c r="AKS119" s="754"/>
      <c r="AKT119" s="754"/>
      <c r="AKU119" s="754"/>
      <c r="AKV119" s="754"/>
      <c r="AKW119" s="754"/>
      <c r="AKX119" s="754"/>
      <c r="AKY119" s="754"/>
      <c r="AKZ119" s="754"/>
      <c r="ALA119" s="754"/>
      <c r="ALB119" s="754"/>
      <c r="ALC119" s="754"/>
      <c r="ALD119" s="754"/>
      <c r="ALE119" s="754"/>
      <c r="ALF119" s="754"/>
      <c r="ALG119" s="754"/>
      <c r="ALH119" s="754"/>
      <c r="ALI119" s="754"/>
      <c r="ALJ119" s="754"/>
      <c r="ALK119" s="754"/>
      <c r="ALL119" s="754"/>
      <c r="ALM119" s="754"/>
      <c r="ALN119" s="754"/>
      <c r="ALO119" s="754"/>
      <c r="ALP119" s="754"/>
      <c r="ALQ119" s="754"/>
      <c r="ALR119" s="754"/>
      <c r="ALS119" s="754"/>
      <c r="ALT119" s="754"/>
      <c r="ALU119" s="754"/>
      <c r="ALV119" s="754"/>
      <c r="ALW119" s="754"/>
      <c r="ALX119" s="754"/>
      <c r="ALY119" s="754"/>
      <c r="ALZ119" s="754"/>
      <c r="AMA119" s="754"/>
      <c r="AMB119" s="754"/>
      <c r="AMC119" s="754"/>
      <c r="AMD119" s="754"/>
      <c r="AME119" s="754"/>
      <c r="AMF119" s="754"/>
      <c r="AMG119" s="754"/>
      <c r="AMH119" s="754"/>
      <c r="AMI119" s="754"/>
      <c r="AMJ119" s="754"/>
    </row>
    <row r="120" spans="1:1024" x14ac:dyDescent="0.2">
      <c r="A120" s="754"/>
      <c r="B120" s="773"/>
      <c r="C120" s="778"/>
      <c r="D120" s="775"/>
      <c r="E120" s="775"/>
      <c r="F120" s="775"/>
      <c r="G120" s="775"/>
      <c r="H120" s="775"/>
      <c r="I120" s="775"/>
      <c r="J120" s="775"/>
      <c r="K120" s="775"/>
      <c r="L120" s="775"/>
      <c r="M120" s="775"/>
      <c r="N120" s="775"/>
      <c r="O120" s="775"/>
      <c r="P120" s="775"/>
      <c r="Q120" s="775"/>
      <c r="R120" s="776"/>
      <c r="S120" s="775"/>
      <c r="T120" s="775"/>
      <c r="U120" s="779" t="s">
        <v>496</v>
      </c>
      <c r="V120" s="780" t="s">
        <v>124</v>
      </c>
      <c r="W120" s="777" t="s">
        <v>492</v>
      </c>
      <c r="X120" s="821">
        <v>24.224937853034135</v>
      </c>
      <c r="Y120" s="821">
        <v>49.788914869345312</v>
      </c>
      <c r="Z120" s="821">
        <v>78.458281006390735</v>
      </c>
      <c r="AA120" s="821">
        <v>97.757197141003786</v>
      </c>
      <c r="AB120" s="821">
        <v>125.50972581037522</v>
      </c>
      <c r="AC120" s="821">
        <v>158.3215067954161</v>
      </c>
      <c r="AD120" s="821">
        <v>199.97440965615689</v>
      </c>
      <c r="AE120" s="821">
        <v>239.19962288744608</v>
      </c>
      <c r="AF120" s="821">
        <v>276.13304565118659</v>
      </c>
      <c r="AG120" s="821">
        <v>310.90306137389496</v>
      </c>
      <c r="AH120" s="821">
        <v>343.65105340313363</v>
      </c>
      <c r="AI120" s="821">
        <v>374.28487847391278</v>
      </c>
      <c r="AJ120" s="821">
        <v>394.59563874200012</v>
      </c>
      <c r="AK120" s="821">
        <v>422.85426683379262</v>
      </c>
      <c r="AL120" s="821">
        <v>446.36062868614215</v>
      </c>
      <c r="AM120" s="821">
        <v>455.61470069801334</v>
      </c>
      <c r="AN120" s="821">
        <v>0</v>
      </c>
      <c r="AO120" s="821">
        <v>0</v>
      </c>
      <c r="AP120" s="821">
        <v>0</v>
      </c>
      <c r="AQ120" s="821">
        <v>0</v>
      </c>
      <c r="AR120" s="821">
        <v>0</v>
      </c>
      <c r="AS120" s="821">
        <v>0</v>
      </c>
      <c r="AT120" s="821">
        <v>0</v>
      </c>
      <c r="AU120" s="821">
        <v>0</v>
      </c>
      <c r="AV120" s="821">
        <v>0</v>
      </c>
      <c r="AW120" s="821">
        <v>0</v>
      </c>
      <c r="AX120" s="821">
        <v>0</v>
      </c>
      <c r="AY120" s="821">
        <v>0</v>
      </c>
      <c r="AZ120" s="821">
        <v>0</v>
      </c>
      <c r="BA120" s="821">
        <v>0</v>
      </c>
      <c r="BB120" s="821">
        <v>0</v>
      </c>
      <c r="BC120" s="821">
        <v>0</v>
      </c>
      <c r="BD120" s="821">
        <v>0</v>
      </c>
      <c r="BE120" s="821">
        <v>0</v>
      </c>
      <c r="BF120" s="821">
        <v>0</v>
      </c>
      <c r="BG120" s="821">
        <v>0</v>
      </c>
      <c r="BH120" s="821">
        <v>0</v>
      </c>
      <c r="BI120" s="821">
        <v>0</v>
      </c>
      <c r="BJ120" s="821">
        <v>0</v>
      </c>
      <c r="BK120" s="821">
        <v>0</v>
      </c>
      <c r="BL120" s="821">
        <v>0</v>
      </c>
      <c r="BM120" s="821">
        <v>0</v>
      </c>
      <c r="BN120" s="821">
        <v>0</v>
      </c>
      <c r="BO120" s="821">
        <v>0</v>
      </c>
      <c r="BP120" s="821">
        <v>0</v>
      </c>
      <c r="BQ120" s="821">
        <v>0</v>
      </c>
      <c r="BR120" s="821">
        <v>0</v>
      </c>
      <c r="BS120" s="821">
        <v>0</v>
      </c>
      <c r="BT120" s="821">
        <v>0</v>
      </c>
      <c r="BU120" s="821">
        <v>0</v>
      </c>
      <c r="BV120" s="821">
        <v>0</v>
      </c>
      <c r="BW120" s="821">
        <v>0</v>
      </c>
      <c r="BX120" s="821">
        <v>0</v>
      </c>
      <c r="BY120" s="821">
        <v>0</v>
      </c>
      <c r="BZ120" s="821">
        <v>0</v>
      </c>
      <c r="CA120" s="821">
        <v>0</v>
      </c>
      <c r="CB120" s="821">
        <v>0</v>
      </c>
      <c r="CC120" s="821">
        <v>0</v>
      </c>
      <c r="CD120" s="821">
        <v>0</v>
      </c>
      <c r="CE120" s="822">
        <v>0</v>
      </c>
      <c r="CF120" s="822">
        <v>0</v>
      </c>
      <c r="CG120" s="822">
        <v>0</v>
      </c>
      <c r="CH120" s="822">
        <v>0</v>
      </c>
      <c r="CI120" s="822">
        <v>0</v>
      </c>
      <c r="CJ120" s="822">
        <v>0</v>
      </c>
      <c r="CK120" s="822">
        <v>0</v>
      </c>
      <c r="CL120" s="822">
        <v>0</v>
      </c>
      <c r="CM120" s="822">
        <v>0</v>
      </c>
      <c r="CN120" s="822">
        <v>0</v>
      </c>
      <c r="CO120" s="822">
        <v>0</v>
      </c>
      <c r="CP120" s="822">
        <v>0</v>
      </c>
      <c r="CQ120" s="822">
        <v>0</v>
      </c>
      <c r="CR120" s="822">
        <v>0</v>
      </c>
      <c r="CS120" s="822">
        <v>0</v>
      </c>
      <c r="CT120" s="822">
        <v>0</v>
      </c>
      <c r="CU120" s="822">
        <v>0</v>
      </c>
      <c r="CV120" s="822">
        <v>0</v>
      </c>
      <c r="CW120" s="822">
        <v>0</v>
      </c>
      <c r="CX120" s="822">
        <v>0</v>
      </c>
      <c r="CY120" s="823">
        <v>0</v>
      </c>
      <c r="CZ120" s="762">
        <v>0</v>
      </c>
      <c r="DA120" s="763">
        <v>0</v>
      </c>
      <c r="DB120" s="763">
        <v>0</v>
      </c>
      <c r="DC120" s="763">
        <v>0</v>
      </c>
      <c r="DD120" s="763">
        <v>0</v>
      </c>
      <c r="DE120" s="763">
        <v>0</v>
      </c>
      <c r="DF120" s="763">
        <v>0</v>
      </c>
      <c r="DG120" s="763">
        <v>0</v>
      </c>
      <c r="DH120" s="763">
        <v>0</v>
      </c>
      <c r="DI120" s="763">
        <v>0</v>
      </c>
      <c r="DJ120" s="763">
        <v>0</v>
      </c>
      <c r="DK120" s="763">
        <v>0</v>
      </c>
      <c r="DL120" s="763">
        <v>0</v>
      </c>
      <c r="DM120" s="763">
        <v>0</v>
      </c>
      <c r="DN120" s="763">
        <v>0</v>
      </c>
      <c r="DO120" s="763">
        <v>0</v>
      </c>
      <c r="DP120" s="763">
        <v>0</v>
      </c>
      <c r="DQ120" s="763">
        <v>0</v>
      </c>
      <c r="DR120" s="763">
        <v>0</v>
      </c>
      <c r="DS120" s="763">
        <v>0</v>
      </c>
      <c r="DT120" s="763">
        <v>0</v>
      </c>
      <c r="DU120" s="763">
        <v>0</v>
      </c>
      <c r="DV120" s="763">
        <v>0</v>
      </c>
      <c r="DW120" s="764">
        <v>0</v>
      </c>
      <c r="DX120" s="650"/>
      <c r="DY120" s="754"/>
      <c r="DZ120" s="754"/>
      <c r="EA120" s="754"/>
      <c r="EB120" s="754"/>
      <c r="EC120" s="754"/>
      <c r="ED120" s="754"/>
      <c r="EE120" s="754"/>
      <c r="EF120" s="754"/>
      <c r="EG120" s="754"/>
      <c r="EH120" s="754"/>
      <c r="EI120" s="754"/>
      <c r="EJ120" s="754"/>
      <c r="EK120" s="754"/>
      <c r="EL120" s="754"/>
      <c r="EM120" s="754"/>
      <c r="EN120" s="754"/>
      <c r="EO120" s="754"/>
      <c r="EP120" s="754"/>
      <c r="EQ120" s="754"/>
      <c r="ER120" s="754"/>
      <c r="ES120" s="754"/>
      <c r="ET120" s="754"/>
      <c r="EU120" s="754"/>
      <c r="EV120" s="754"/>
      <c r="EW120" s="754"/>
      <c r="EX120" s="754"/>
      <c r="EY120" s="754"/>
      <c r="EZ120" s="754"/>
      <c r="FA120" s="754"/>
      <c r="FB120" s="754"/>
      <c r="FC120" s="754"/>
      <c r="FD120" s="754"/>
      <c r="FE120" s="754"/>
      <c r="FF120" s="754"/>
      <c r="FG120" s="754"/>
      <c r="FH120" s="754"/>
      <c r="FI120" s="754"/>
      <c r="FJ120" s="754"/>
      <c r="FK120" s="754"/>
      <c r="FL120" s="754"/>
      <c r="FM120" s="754"/>
      <c r="FN120" s="754"/>
      <c r="FO120" s="754"/>
      <c r="FP120" s="754"/>
      <c r="FQ120" s="754"/>
      <c r="FR120" s="754"/>
      <c r="FS120" s="754"/>
      <c r="FT120" s="754"/>
      <c r="FU120" s="754"/>
      <c r="FV120" s="754"/>
      <c r="FW120" s="754"/>
      <c r="FX120" s="754"/>
      <c r="FY120" s="754"/>
      <c r="FZ120" s="754"/>
      <c r="GA120" s="754"/>
      <c r="GB120" s="754"/>
      <c r="GC120" s="754"/>
      <c r="GD120" s="754"/>
      <c r="GE120" s="754"/>
      <c r="GF120" s="754"/>
      <c r="GG120" s="754"/>
      <c r="GH120" s="754"/>
      <c r="GI120" s="754"/>
      <c r="GJ120" s="754"/>
      <c r="GK120" s="754"/>
      <c r="GL120" s="754"/>
      <c r="GM120" s="754"/>
      <c r="GN120" s="754"/>
      <c r="GO120" s="754"/>
      <c r="GP120" s="754"/>
      <c r="GQ120" s="754"/>
      <c r="GR120" s="754"/>
      <c r="GS120" s="754"/>
      <c r="GT120" s="754"/>
      <c r="GU120" s="754"/>
      <c r="GV120" s="754"/>
      <c r="GW120" s="754"/>
      <c r="GX120" s="754"/>
      <c r="GY120" s="754"/>
      <c r="GZ120" s="754"/>
      <c r="HA120" s="754"/>
      <c r="HB120" s="754"/>
      <c r="HC120" s="754"/>
      <c r="HD120" s="754"/>
      <c r="HE120" s="754"/>
      <c r="HF120" s="754"/>
      <c r="HG120" s="754"/>
      <c r="HH120" s="754"/>
      <c r="HI120" s="754"/>
      <c r="HJ120" s="754"/>
      <c r="HK120" s="754"/>
      <c r="HL120" s="754"/>
      <c r="HM120" s="754"/>
      <c r="HN120" s="754"/>
      <c r="HO120" s="754"/>
      <c r="HP120" s="754"/>
      <c r="HQ120" s="754"/>
      <c r="HR120" s="754"/>
      <c r="HS120" s="754"/>
      <c r="HT120" s="754"/>
      <c r="HU120" s="754"/>
      <c r="HV120" s="754"/>
      <c r="HW120" s="754"/>
      <c r="HX120" s="754"/>
      <c r="HY120" s="754"/>
      <c r="HZ120" s="754"/>
      <c r="IA120" s="754"/>
      <c r="IB120" s="754"/>
      <c r="IC120" s="754"/>
      <c r="ID120" s="754"/>
      <c r="IE120" s="754"/>
      <c r="IF120" s="754"/>
      <c r="IG120" s="754"/>
      <c r="IH120" s="754"/>
      <c r="II120" s="754"/>
      <c r="IJ120" s="754"/>
      <c r="IK120" s="754"/>
      <c r="IL120" s="754"/>
      <c r="IM120" s="754"/>
      <c r="IN120" s="754"/>
      <c r="IO120" s="754"/>
      <c r="IP120" s="754"/>
      <c r="IQ120" s="754"/>
      <c r="IR120" s="754"/>
      <c r="IS120" s="754"/>
      <c r="IT120" s="754"/>
      <c r="IU120" s="754"/>
      <c r="IV120" s="754"/>
      <c r="IW120" s="754"/>
      <c r="IX120" s="754"/>
      <c r="IY120" s="754"/>
      <c r="IZ120" s="754"/>
      <c r="JA120" s="754"/>
      <c r="JB120" s="754"/>
      <c r="JC120" s="754"/>
      <c r="JD120" s="754"/>
      <c r="JE120" s="754"/>
      <c r="JF120" s="754"/>
      <c r="JG120" s="754"/>
      <c r="JH120" s="754"/>
      <c r="JI120" s="754"/>
      <c r="JJ120" s="754"/>
      <c r="JK120" s="754"/>
      <c r="JL120" s="754"/>
      <c r="JM120" s="754"/>
      <c r="JN120" s="754"/>
      <c r="JO120" s="754"/>
      <c r="JP120" s="754"/>
      <c r="JQ120" s="754"/>
      <c r="JR120" s="754"/>
      <c r="JS120" s="754"/>
      <c r="JT120" s="754"/>
      <c r="JU120" s="754"/>
      <c r="JV120" s="754"/>
      <c r="JW120" s="754"/>
      <c r="JX120" s="754"/>
      <c r="JY120" s="754"/>
      <c r="JZ120" s="754"/>
      <c r="KA120" s="754"/>
      <c r="KB120" s="754"/>
      <c r="KC120" s="754"/>
      <c r="KD120" s="754"/>
      <c r="KE120" s="754"/>
      <c r="KF120" s="754"/>
      <c r="KG120" s="754"/>
      <c r="KH120" s="754"/>
      <c r="KI120" s="754"/>
      <c r="KJ120" s="754"/>
      <c r="KK120" s="754"/>
      <c r="KL120" s="754"/>
      <c r="KM120" s="754"/>
      <c r="KN120" s="754"/>
      <c r="KO120" s="754"/>
      <c r="KP120" s="754"/>
      <c r="KQ120" s="754"/>
      <c r="KR120" s="754"/>
      <c r="KS120" s="754"/>
      <c r="KT120" s="754"/>
      <c r="KU120" s="754"/>
      <c r="KV120" s="754"/>
      <c r="KW120" s="754"/>
      <c r="KX120" s="754"/>
      <c r="KY120" s="754"/>
      <c r="KZ120" s="754"/>
      <c r="LA120" s="754"/>
      <c r="LB120" s="754"/>
      <c r="LC120" s="754"/>
      <c r="LD120" s="754"/>
      <c r="LE120" s="754"/>
      <c r="LF120" s="754"/>
      <c r="LG120" s="754"/>
      <c r="LH120" s="754"/>
      <c r="LI120" s="754"/>
      <c r="LJ120" s="754"/>
      <c r="LK120" s="754"/>
      <c r="LL120" s="754"/>
      <c r="LM120" s="754"/>
      <c r="LN120" s="754"/>
      <c r="LO120" s="754"/>
      <c r="LP120" s="754"/>
      <c r="LQ120" s="754"/>
      <c r="LR120" s="754"/>
      <c r="LS120" s="754"/>
      <c r="LT120" s="754"/>
      <c r="LU120" s="754"/>
      <c r="LV120" s="754"/>
      <c r="LW120" s="754"/>
      <c r="LX120" s="754"/>
      <c r="LY120" s="754"/>
      <c r="LZ120" s="754"/>
      <c r="MA120" s="754"/>
      <c r="MB120" s="754"/>
      <c r="MC120" s="754"/>
      <c r="MD120" s="754"/>
      <c r="ME120" s="754"/>
      <c r="MF120" s="754"/>
      <c r="MG120" s="754"/>
      <c r="MH120" s="754"/>
      <c r="MI120" s="754"/>
      <c r="MJ120" s="754"/>
      <c r="MK120" s="754"/>
      <c r="ML120" s="754"/>
      <c r="MM120" s="754"/>
      <c r="MN120" s="754"/>
      <c r="MO120" s="754"/>
      <c r="MP120" s="754"/>
      <c r="MQ120" s="754"/>
      <c r="MR120" s="754"/>
      <c r="MS120" s="754"/>
      <c r="MT120" s="754"/>
      <c r="MU120" s="754"/>
      <c r="MV120" s="754"/>
      <c r="MW120" s="754"/>
      <c r="MX120" s="754"/>
      <c r="MY120" s="754"/>
      <c r="MZ120" s="754"/>
      <c r="NA120" s="754"/>
      <c r="NB120" s="754"/>
      <c r="NC120" s="754"/>
      <c r="ND120" s="754"/>
      <c r="NE120" s="754"/>
      <c r="NF120" s="754"/>
      <c r="NG120" s="754"/>
      <c r="NH120" s="754"/>
      <c r="NI120" s="754"/>
      <c r="NJ120" s="754"/>
      <c r="NK120" s="754"/>
      <c r="NL120" s="754"/>
      <c r="NM120" s="754"/>
      <c r="NN120" s="754"/>
      <c r="NO120" s="754"/>
      <c r="NP120" s="754"/>
      <c r="NQ120" s="754"/>
      <c r="NR120" s="754"/>
      <c r="NS120" s="754"/>
      <c r="NT120" s="754"/>
      <c r="NU120" s="754"/>
      <c r="NV120" s="754"/>
      <c r="NW120" s="754"/>
      <c r="NX120" s="754"/>
      <c r="NY120" s="754"/>
      <c r="NZ120" s="754"/>
      <c r="OA120" s="754"/>
      <c r="OB120" s="754"/>
      <c r="OC120" s="754"/>
      <c r="OD120" s="754"/>
      <c r="OE120" s="754"/>
      <c r="OF120" s="754"/>
      <c r="OG120" s="754"/>
      <c r="OH120" s="754"/>
      <c r="OI120" s="754"/>
      <c r="OJ120" s="754"/>
      <c r="OK120" s="754"/>
      <c r="OL120" s="754"/>
      <c r="OM120" s="754"/>
      <c r="ON120" s="754"/>
      <c r="OO120" s="754"/>
      <c r="OP120" s="754"/>
      <c r="OQ120" s="754"/>
      <c r="OR120" s="754"/>
      <c r="OS120" s="754"/>
      <c r="OT120" s="754"/>
      <c r="OU120" s="754"/>
      <c r="OV120" s="754"/>
      <c r="OW120" s="754"/>
      <c r="OX120" s="754"/>
      <c r="OY120" s="754"/>
      <c r="OZ120" s="754"/>
      <c r="PA120" s="754"/>
      <c r="PB120" s="754"/>
      <c r="PC120" s="754"/>
      <c r="PD120" s="754"/>
      <c r="PE120" s="754"/>
      <c r="PF120" s="754"/>
      <c r="PG120" s="754"/>
      <c r="PH120" s="754"/>
      <c r="PI120" s="754"/>
      <c r="PJ120" s="754"/>
      <c r="PK120" s="754"/>
      <c r="PL120" s="754"/>
      <c r="PM120" s="754"/>
      <c r="PN120" s="754"/>
      <c r="PO120" s="754"/>
      <c r="PP120" s="754"/>
      <c r="PQ120" s="754"/>
      <c r="PR120" s="754"/>
      <c r="PS120" s="754"/>
      <c r="PT120" s="754"/>
      <c r="PU120" s="754"/>
      <c r="PV120" s="754"/>
      <c r="PW120" s="754"/>
      <c r="PX120" s="754"/>
      <c r="PY120" s="754"/>
      <c r="PZ120" s="754"/>
      <c r="QA120" s="754"/>
      <c r="QB120" s="754"/>
      <c r="QC120" s="754"/>
      <c r="QD120" s="754"/>
      <c r="QE120" s="754"/>
      <c r="QF120" s="754"/>
      <c r="QG120" s="754"/>
      <c r="QH120" s="754"/>
      <c r="QI120" s="754"/>
      <c r="QJ120" s="754"/>
      <c r="QK120" s="754"/>
      <c r="QL120" s="754"/>
      <c r="QM120" s="754"/>
      <c r="QN120" s="754"/>
      <c r="QO120" s="754"/>
      <c r="QP120" s="754"/>
      <c r="QQ120" s="754"/>
      <c r="QR120" s="754"/>
      <c r="QS120" s="754"/>
      <c r="QT120" s="754"/>
      <c r="QU120" s="754"/>
      <c r="QV120" s="754"/>
      <c r="QW120" s="754"/>
      <c r="QX120" s="754"/>
      <c r="QY120" s="754"/>
      <c r="QZ120" s="754"/>
      <c r="RA120" s="754"/>
      <c r="RB120" s="754"/>
      <c r="RC120" s="754"/>
      <c r="RD120" s="754"/>
      <c r="RE120" s="754"/>
      <c r="RF120" s="754"/>
      <c r="RG120" s="754"/>
      <c r="RH120" s="754"/>
      <c r="RI120" s="754"/>
      <c r="RJ120" s="754"/>
      <c r="RK120" s="754"/>
      <c r="RL120" s="754"/>
      <c r="RM120" s="754"/>
      <c r="RN120" s="754"/>
      <c r="RO120" s="754"/>
      <c r="RP120" s="754"/>
      <c r="RQ120" s="754"/>
      <c r="RR120" s="754"/>
      <c r="RS120" s="754"/>
      <c r="RT120" s="754"/>
      <c r="RU120" s="754"/>
      <c r="RV120" s="754"/>
      <c r="RW120" s="754"/>
      <c r="RX120" s="754"/>
      <c r="RY120" s="754"/>
      <c r="RZ120" s="754"/>
      <c r="SA120" s="754"/>
      <c r="SB120" s="754"/>
      <c r="SC120" s="754"/>
      <c r="SD120" s="754"/>
      <c r="SE120" s="754"/>
      <c r="SF120" s="754"/>
      <c r="SG120" s="754"/>
      <c r="SH120" s="754"/>
      <c r="SI120" s="754"/>
      <c r="SJ120" s="754"/>
      <c r="SK120" s="754"/>
      <c r="SL120" s="754"/>
      <c r="SM120" s="754"/>
      <c r="SN120" s="754"/>
      <c r="SO120" s="754"/>
      <c r="SP120" s="754"/>
      <c r="SQ120" s="754"/>
      <c r="SR120" s="754"/>
      <c r="SS120" s="754"/>
      <c r="ST120" s="754"/>
      <c r="SU120" s="754"/>
      <c r="SV120" s="754"/>
      <c r="SW120" s="754"/>
      <c r="SX120" s="754"/>
      <c r="SY120" s="754"/>
      <c r="SZ120" s="754"/>
      <c r="TA120" s="754"/>
      <c r="TB120" s="754"/>
      <c r="TC120" s="754"/>
      <c r="TD120" s="754"/>
      <c r="TE120" s="754"/>
      <c r="TF120" s="754"/>
      <c r="TG120" s="754"/>
      <c r="TH120" s="754"/>
      <c r="TI120" s="754"/>
      <c r="TJ120" s="754"/>
      <c r="TK120" s="754"/>
      <c r="TL120" s="754"/>
      <c r="TM120" s="754"/>
      <c r="TN120" s="754"/>
      <c r="TO120" s="754"/>
      <c r="TP120" s="754"/>
      <c r="TQ120" s="754"/>
      <c r="TR120" s="754"/>
      <c r="TS120" s="754"/>
      <c r="TT120" s="754"/>
      <c r="TU120" s="754"/>
      <c r="TV120" s="754"/>
      <c r="TW120" s="754"/>
      <c r="TX120" s="754"/>
      <c r="TY120" s="754"/>
      <c r="TZ120" s="754"/>
      <c r="UA120" s="754"/>
      <c r="UB120" s="754"/>
      <c r="UC120" s="754"/>
      <c r="UD120" s="754"/>
      <c r="UE120" s="754"/>
      <c r="UF120" s="754"/>
      <c r="UG120" s="754"/>
      <c r="UH120" s="754"/>
      <c r="UI120" s="754"/>
      <c r="UJ120" s="754"/>
      <c r="UK120" s="754"/>
      <c r="UL120" s="754"/>
      <c r="UM120" s="754"/>
      <c r="UN120" s="754"/>
      <c r="UO120" s="754"/>
      <c r="UP120" s="754"/>
      <c r="UQ120" s="754"/>
      <c r="UR120" s="754"/>
      <c r="US120" s="754"/>
      <c r="UT120" s="754"/>
      <c r="UU120" s="754"/>
      <c r="UV120" s="754"/>
      <c r="UW120" s="754"/>
      <c r="UX120" s="754"/>
      <c r="UY120" s="754"/>
      <c r="UZ120" s="754"/>
      <c r="VA120" s="754"/>
      <c r="VB120" s="754"/>
      <c r="VC120" s="754"/>
      <c r="VD120" s="754"/>
      <c r="VE120" s="754"/>
      <c r="VF120" s="754"/>
      <c r="VG120" s="754"/>
      <c r="VH120" s="754"/>
      <c r="VI120" s="754"/>
      <c r="VJ120" s="754"/>
      <c r="VK120" s="754"/>
      <c r="VL120" s="754"/>
      <c r="VM120" s="754"/>
      <c r="VN120" s="754"/>
      <c r="VO120" s="754"/>
      <c r="VP120" s="754"/>
      <c r="VQ120" s="754"/>
      <c r="VR120" s="754"/>
      <c r="VS120" s="754"/>
      <c r="VT120" s="754"/>
      <c r="VU120" s="754"/>
      <c r="VV120" s="754"/>
      <c r="VW120" s="754"/>
      <c r="VX120" s="754"/>
      <c r="VY120" s="754"/>
      <c r="VZ120" s="754"/>
      <c r="WA120" s="754"/>
      <c r="WB120" s="754"/>
      <c r="WC120" s="754"/>
      <c r="WD120" s="754"/>
      <c r="WE120" s="754"/>
      <c r="WF120" s="754"/>
      <c r="WG120" s="754"/>
      <c r="WH120" s="754"/>
      <c r="WI120" s="754"/>
      <c r="WJ120" s="754"/>
      <c r="WK120" s="754"/>
      <c r="WL120" s="754"/>
      <c r="WM120" s="754"/>
      <c r="WN120" s="754"/>
      <c r="WO120" s="754"/>
      <c r="WP120" s="754"/>
      <c r="WQ120" s="754"/>
      <c r="WR120" s="754"/>
      <c r="WS120" s="754"/>
      <c r="WT120" s="754"/>
      <c r="WU120" s="754"/>
      <c r="WV120" s="754"/>
      <c r="WW120" s="754"/>
      <c r="WX120" s="754"/>
      <c r="WY120" s="754"/>
      <c r="WZ120" s="754"/>
      <c r="XA120" s="754"/>
      <c r="XB120" s="754"/>
      <c r="XC120" s="754"/>
      <c r="XD120" s="754"/>
      <c r="XE120" s="754"/>
      <c r="XF120" s="754"/>
      <c r="XG120" s="754"/>
      <c r="XH120" s="754"/>
      <c r="XI120" s="754"/>
      <c r="XJ120" s="754"/>
      <c r="XK120" s="754"/>
      <c r="XL120" s="754"/>
      <c r="XM120" s="754"/>
      <c r="XN120" s="754"/>
      <c r="XO120" s="754"/>
      <c r="XP120" s="754"/>
      <c r="XQ120" s="754"/>
      <c r="XR120" s="754"/>
      <c r="XS120" s="754"/>
      <c r="XT120" s="754"/>
      <c r="XU120" s="754"/>
      <c r="XV120" s="754"/>
      <c r="XW120" s="754"/>
      <c r="XX120" s="754"/>
      <c r="XY120" s="754"/>
      <c r="XZ120" s="754"/>
      <c r="YA120" s="754"/>
      <c r="YB120" s="754"/>
      <c r="YC120" s="754"/>
      <c r="YD120" s="754"/>
      <c r="YE120" s="754"/>
      <c r="YF120" s="754"/>
      <c r="YG120" s="754"/>
      <c r="YH120" s="754"/>
      <c r="YI120" s="754"/>
      <c r="YJ120" s="754"/>
      <c r="YK120" s="754"/>
      <c r="YL120" s="754"/>
      <c r="YM120" s="754"/>
      <c r="YN120" s="754"/>
      <c r="YO120" s="754"/>
      <c r="YP120" s="754"/>
      <c r="YQ120" s="754"/>
      <c r="YR120" s="754"/>
      <c r="YS120" s="754"/>
      <c r="YT120" s="754"/>
      <c r="YU120" s="754"/>
      <c r="YV120" s="754"/>
      <c r="YW120" s="754"/>
      <c r="YX120" s="754"/>
      <c r="YY120" s="754"/>
      <c r="YZ120" s="754"/>
      <c r="ZA120" s="754"/>
      <c r="ZB120" s="754"/>
      <c r="ZC120" s="754"/>
      <c r="ZD120" s="754"/>
      <c r="ZE120" s="754"/>
      <c r="ZF120" s="754"/>
      <c r="ZG120" s="754"/>
      <c r="ZH120" s="754"/>
      <c r="ZI120" s="754"/>
      <c r="ZJ120" s="754"/>
      <c r="ZK120" s="754"/>
      <c r="ZL120" s="754"/>
      <c r="ZM120" s="754"/>
      <c r="ZN120" s="754"/>
      <c r="ZO120" s="754"/>
      <c r="ZP120" s="754"/>
      <c r="ZQ120" s="754"/>
      <c r="ZR120" s="754"/>
      <c r="ZS120" s="754"/>
      <c r="ZT120" s="754"/>
      <c r="ZU120" s="754"/>
      <c r="ZV120" s="754"/>
      <c r="ZW120" s="754"/>
      <c r="ZX120" s="754"/>
      <c r="ZY120" s="754"/>
      <c r="ZZ120" s="754"/>
      <c r="AAA120" s="754"/>
      <c r="AAB120" s="754"/>
      <c r="AAC120" s="754"/>
      <c r="AAD120" s="754"/>
      <c r="AAE120" s="754"/>
      <c r="AAF120" s="754"/>
      <c r="AAG120" s="754"/>
      <c r="AAH120" s="754"/>
      <c r="AAI120" s="754"/>
      <c r="AAJ120" s="754"/>
      <c r="AAK120" s="754"/>
      <c r="AAL120" s="754"/>
      <c r="AAM120" s="754"/>
      <c r="AAN120" s="754"/>
      <c r="AAO120" s="754"/>
      <c r="AAP120" s="754"/>
      <c r="AAQ120" s="754"/>
      <c r="AAR120" s="754"/>
      <c r="AAS120" s="754"/>
      <c r="AAT120" s="754"/>
      <c r="AAU120" s="754"/>
      <c r="AAV120" s="754"/>
      <c r="AAW120" s="754"/>
      <c r="AAX120" s="754"/>
      <c r="AAY120" s="754"/>
      <c r="AAZ120" s="754"/>
      <c r="ABA120" s="754"/>
      <c r="ABB120" s="754"/>
      <c r="ABC120" s="754"/>
      <c r="ABD120" s="754"/>
      <c r="ABE120" s="754"/>
      <c r="ABF120" s="754"/>
      <c r="ABG120" s="754"/>
      <c r="ABH120" s="754"/>
      <c r="ABI120" s="754"/>
      <c r="ABJ120" s="754"/>
      <c r="ABK120" s="754"/>
      <c r="ABL120" s="754"/>
      <c r="ABM120" s="754"/>
      <c r="ABN120" s="754"/>
      <c r="ABO120" s="754"/>
      <c r="ABP120" s="754"/>
      <c r="ABQ120" s="754"/>
      <c r="ABR120" s="754"/>
      <c r="ABS120" s="754"/>
      <c r="ABT120" s="754"/>
      <c r="ABU120" s="754"/>
      <c r="ABV120" s="754"/>
      <c r="ABW120" s="754"/>
      <c r="ABX120" s="754"/>
      <c r="ABY120" s="754"/>
      <c r="ABZ120" s="754"/>
      <c r="ACA120" s="754"/>
      <c r="ACB120" s="754"/>
      <c r="ACC120" s="754"/>
      <c r="ACD120" s="754"/>
      <c r="ACE120" s="754"/>
      <c r="ACF120" s="754"/>
      <c r="ACG120" s="754"/>
      <c r="ACH120" s="754"/>
      <c r="ACI120" s="754"/>
      <c r="ACJ120" s="754"/>
      <c r="ACK120" s="754"/>
      <c r="ACL120" s="754"/>
      <c r="ACM120" s="754"/>
      <c r="ACN120" s="754"/>
      <c r="ACO120" s="754"/>
      <c r="ACP120" s="754"/>
      <c r="ACQ120" s="754"/>
      <c r="ACR120" s="754"/>
      <c r="ACS120" s="754"/>
      <c r="ACT120" s="754"/>
      <c r="ACU120" s="754"/>
      <c r="ACV120" s="754"/>
      <c r="ACW120" s="754"/>
      <c r="ACX120" s="754"/>
      <c r="ACY120" s="754"/>
      <c r="ACZ120" s="754"/>
      <c r="ADA120" s="754"/>
      <c r="ADB120" s="754"/>
      <c r="ADC120" s="754"/>
      <c r="ADD120" s="754"/>
      <c r="ADE120" s="754"/>
      <c r="ADF120" s="754"/>
      <c r="ADG120" s="754"/>
      <c r="ADH120" s="754"/>
      <c r="ADI120" s="754"/>
      <c r="ADJ120" s="754"/>
      <c r="ADK120" s="754"/>
      <c r="ADL120" s="754"/>
      <c r="ADM120" s="754"/>
      <c r="ADN120" s="754"/>
      <c r="ADO120" s="754"/>
      <c r="ADP120" s="754"/>
      <c r="ADQ120" s="754"/>
      <c r="ADR120" s="754"/>
      <c r="ADS120" s="754"/>
      <c r="ADT120" s="754"/>
      <c r="ADU120" s="754"/>
      <c r="ADV120" s="754"/>
      <c r="ADW120" s="754"/>
      <c r="ADX120" s="754"/>
      <c r="ADY120" s="754"/>
      <c r="ADZ120" s="754"/>
      <c r="AEA120" s="754"/>
      <c r="AEB120" s="754"/>
      <c r="AEC120" s="754"/>
      <c r="AED120" s="754"/>
      <c r="AEE120" s="754"/>
      <c r="AEF120" s="754"/>
      <c r="AEG120" s="754"/>
      <c r="AEH120" s="754"/>
      <c r="AEI120" s="754"/>
      <c r="AEJ120" s="754"/>
      <c r="AEK120" s="754"/>
      <c r="AEL120" s="754"/>
      <c r="AEM120" s="754"/>
      <c r="AEN120" s="754"/>
      <c r="AEO120" s="754"/>
      <c r="AEP120" s="754"/>
      <c r="AEQ120" s="754"/>
      <c r="AER120" s="754"/>
      <c r="AES120" s="754"/>
      <c r="AET120" s="754"/>
      <c r="AEU120" s="754"/>
      <c r="AEV120" s="754"/>
      <c r="AEW120" s="754"/>
      <c r="AEX120" s="754"/>
      <c r="AEY120" s="754"/>
      <c r="AEZ120" s="754"/>
      <c r="AFA120" s="754"/>
      <c r="AFB120" s="754"/>
      <c r="AFC120" s="754"/>
      <c r="AFD120" s="754"/>
      <c r="AFE120" s="754"/>
      <c r="AFF120" s="754"/>
      <c r="AFG120" s="754"/>
      <c r="AFH120" s="754"/>
      <c r="AFI120" s="754"/>
      <c r="AFJ120" s="754"/>
      <c r="AFK120" s="754"/>
      <c r="AFL120" s="754"/>
      <c r="AFM120" s="754"/>
      <c r="AFN120" s="754"/>
      <c r="AFO120" s="754"/>
      <c r="AFP120" s="754"/>
      <c r="AFQ120" s="754"/>
      <c r="AFR120" s="754"/>
      <c r="AFS120" s="754"/>
      <c r="AFT120" s="754"/>
      <c r="AFU120" s="754"/>
      <c r="AFV120" s="754"/>
      <c r="AFW120" s="754"/>
      <c r="AFX120" s="754"/>
      <c r="AFY120" s="754"/>
      <c r="AFZ120" s="754"/>
      <c r="AGA120" s="754"/>
      <c r="AGB120" s="754"/>
      <c r="AGC120" s="754"/>
      <c r="AGD120" s="754"/>
      <c r="AGE120" s="754"/>
      <c r="AGF120" s="754"/>
      <c r="AGG120" s="754"/>
      <c r="AGH120" s="754"/>
      <c r="AGI120" s="754"/>
      <c r="AGJ120" s="754"/>
      <c r="AGK120" s="754"/>
      <c r="AGL120" s="754"/>
      <c r="AGM120" s="754"/>
      <c r="AGN120" s="754"/>
      <c r="AGO120" s="754"/>
      <c r="AGP120" s="754"/>
      <c r="AGQ120" s="754"/>
      <c r="AGR120" s="754"/>
      <c r="AGS120" s="754"/>
      <c r="AGT120" s="754"/>
      <c r="AGU120" s="754"/>
      <c r="AGV120" s="754"/>
      <c r="AGW120" s="754"/>
      <c r="AGX120" s="754"/>
      <c r="AGY120" s="754"/>
      <c r="AGZ120" s="754"/>
      <c r="AHA120" s="754"/>
      <c r="AHB120" s="754"/>
      <c r="AHC120" s="754"/>
      <c r="AHD120" s="754"/>
      <c r="AHE120" s="754"/>
      <c r="AHF120" s="754"/>
      <c r="AHG120" s="754"/>
      <c r="AHH120" s="754"/>
      <c r="AHI120" s="754"/>
      <c r="AHJ120" s="754"/>
      <c r="AHK120" s="754"/>
      <c r="AHL120" s="754"/>
      <c r="AHM120" s="754"/>
      <c r="AHN120" s="754"/>
      <c r="AHO120" s="754"/>
      <c r="AHP120" s="754"/>
      <c r="AHQ120" s="754"/>
      <c r="AHR120" s="754"/>
      <c r="AHS120" s="754"/>
      <c r="AHT120" s="754"/>
      <c r="AHU120" s="754"/>
      <c r="AHV120" s="754"/>
      <c r="AHW120" s="754"/>
      <c r="AHX120" s="754"/>
      <c r="AHY120" s="754"/>
      <c r="AHZ120" s="754"/>
      <c r="AIA120" s="754"/>
      <c r="AIB120" s="754"/>
      <c r="AIC120" s="754"/>
      <c r="AID120" s="754"/>
      <c r="AIE120" s="754"/>
      <c r="AIF120" s="754"/>
      <c r="AIG120" s="754"/>
      <c r="AIH120" s="754"/>
      <c r="AII120" s="754"/>
      <c r="AIJ120" s="754"/>
      <c r="AIK120" s="754"/>
      <c r="AIL120" s="754"/>
      <c r="AIM120" s="754"/>
      <c r="AIN120" s="754"/>
      <c r="AIO120" s="754"/>
      <c r="AIP120" s="754"/>
      <c r="AIQ120" s="754"/>
      <c r="AIR120" s="754"/>
      <c r="AIS120" s="754"/>
      <c r="AIT120" s="754"/>
      <c r="AIU120" s="754"/>
      <c r="AIV120" s="754"/>
      <c r="AIW120" s="754"/>
      <c r="AIX120" s="754"/>
      <c r="AIY120" s="754"/>
      <c r="AIZ120" s="754"/>
      <c r="AJA120" s="754"/>
      <c r="AJB120" s="754"/>
      <c r="AJC120" s="754"/>
      <c r="AJD120" s="754"/>
      <c r="AJE120" s="754"/>
      <c r="AJF120" s="754"/>
      <c r="AJG120" s="754"/>
      <c r="AJH120" s="754"/>
      <c r="AJI120" s="754"/>
      <c r="AJJ120" s="754"/>
      <c r="AJK120" s="754"/>
      <c r="AJL120" s="754"/>
      <c r="AJM120" s="754"/>
      <c r="AJN120" s="754"/>
      <c r="AJO120" s="754"/>
      <c r="AJP120" s="754"/>
      <c r="AJQ120" s="754"/>
      <c r="AJR120" s="754"/>
      <c r="AJS120" s="754"/>
      <c r="AJT120" s="754"/>
      <c r="AJU120" s="754"/>
      <c r="AJV120" s="754"/>
      <c r="AJW120" s="754"/>
      <c r="AJX120" s="754"/>
      <c r="AJY120" s="754"/>
      <c r="AJZ120" s="754"/>
      <c r="AKA120" s="754"/>
      <c r="AKB120" s="754"/>
      <c r="AKC120" s="754"/>
      <c r="AKD120" s="754"/>
      <c r="AKE120" s="754"/>
      <c r="AKF120" s="754"/>
      <c r="AKG120" s="754"/>
      <c r="AKH120" s="754"/>
      <c r="AKI120" s="754"/>
      <c r="AKJ120" s="754"/>
      <c r="AKK120" s="754"/>
      <c r="AKL120" s="754"/>
      <c r="AKM120" s="754"/>
      <c r="AKN120" s="754"/>
      <c r="AKO120" s="754"/>
      <c r="AKP120" s="754"/>
      <c r="AKQ120" s="754"/>
      <c r="AKR120" s="754"/>
      <c r="AKS120" s="754"/>
      <c r="AKT120" s="754"/>
      <c r="AKU120" s="754"/>
      <c r="AKV120" s="754"/>
      <c r="AKW120" s="754"/>
      <c r="AKX120" s="754"/>
      <c r="AKY120" s="754"/>
      <c r="AKZ120" s="754"/>
      <c r="ALA120" s="754"/>
      <c r="ALB120" s="754"/>
      <c r="ALC120" s="754"/>
      <c r="ALD120" s="754"/>
      <c r="ALE120" s="754"/>
      <c r="ALF120" s="754"/>
      <c r="ALG120" s="754"/>
      <c r="ALH120" s="754"/>
      <c r="ALI120" s="754"/>
      <c r="ALJ120" s="754"/>
      <c r="ALK120" s="754"/>
      <c r="ALL120" s="754"/>
      <c r="ALM120" s="754"/>
      <c r="ALN120" s="754"/>
      <c r="ALO120" s="754"/>
      <c r="ALP120" s="754"/>
      <c r="ALQ120" s="754"/>
      <c r="ALR120" s="754"/>
      <c r="ALS120" s="754"/>
      <c r="ALT120" s="754"/>
      <c r="ALU120" s="754"/>
      <c r="ALV120" s="754"/>
      <c r="ALW120" s="754"/>
      <c r="ALX120" s="754"/>
      <c r="ALY120" s="754"/>
      <c r="ALZ120" s="754"/>
      <c r="AMA120" s="754"/>
      <c r="AMB120" s="754"/>
      <c r="AMC120" s="754"/>
      <c r="AMD120" s="754"/>
      <c r="AME120" s="754"/>
      <c r="AMF120" s="754"/>
      <c r="AMG120" s="754"/>
      <c r="AMH120" s="754"/>
      <c r="AMI120" s="754"/>
      <c r="AMJ120" s="754"/>
    </row>
    <row r="121" spans="1:1024" x14ac:dyDescent="0.2">
      <c r="A121" s="754"/>
      <c r="B121" s="773"/>
      <c r="C121" s="778"/>
      <c r="D121" s="775"/>
      <c r="E121" s="775"/>
      <c r="F121" s="775"/>
      <c r="G121" s="775"/>
      <c r="H121" s="775"/>
      <c r="I121" s="775"/>
      <c r="J121" s="775"/>
      <c r="K121" s="775"/>
      <c r="L121" s="775"/>
      <c r="M121" s="775"/>
      <c r="N121" s="775"/>
      <c r="O121" s="775"/>
      <c r="P121" s="775"/>
      <c r="Q121" s="775"/>
      <c r="R121" s="776"/>
      <c r="S121" s="775"/>
      <c r="T121" s="775"/>
      <c r="U121" s="768" t="s">
        <v>497</v>
      </c>
      <c r="V121" s="761" t="s">
        <v>124</v>
      </c>
      <c r="W121" s="777" t="s">
        <v>492</v>
      </c>
      <c r="X121" s="821"/>
      <c r="Y121" s="821"/>
      <c r="Z121" s="821"/>
      <c r="AA121" s="821"/>
      <c r="AB121" s="821"/>
      <c r="AC121" s="821"/>
      <c r="AD121" s="821"/>
      <c r="AE121" s="821"/>
      <c r="AF121" s="821"/>
      <c r="AG121" s="821"/>
      <c r="AH121" s="821"/>
      <c r="AI121" s="821"/>
      <c r="AJ121" s="821"/>
      <c r="AK121" s="821"/>
      <c r="AL121" s="821"/>
      <c r="AM121" s="821"/>
      <c r="AN121" s="821"/>
      <c r="AO121" s="821"/>
      <c r="AP121" s="821"/>
      <c r="AQ121" s="821"/>
      <c r="AR121" s="821"/>
      <c r="AS121" s="821"/>
      <c r="AT121" s="821"/>
      <c r="AU121" s="821"/>
      <c r="AV121" s="821"/>
      <c r="AW121" s="821"/>
      <c r="AX121" s="821"/>
      <c r="AY121" s="821"/>
      <c r="AZ121" s="821"/>
      <c r="BA121" s="821"/>
      <c r="BB121" s="821"/>
      <c r="BC121" s="821"/>
      <c r="BD121" s="821"/>
      <c r="BE121" s="821"/>
      <c r="BF121" s="821"/>
      <c r="BG121" s="821"/>
      <c r="BH121" s="821"/>
      <c r="BI121" s="821"/>
      <c r="BJ121" s="821"/>
      <c r="BK121" s="821"/>
      <c r="BL121" s="821"/>
      <c r="BM121" s="821"/>
      <c r="BN121" s="821"/>
      <c r="BO121" s="821"/>
      <c r="BP121" s="821"/>
      <c r="BQ121" s="821"/>
      <c r="BR121" s="821"/>
      <c r="BS121" s="821"/>
      <c r="BT121" s="821"/>
      <c r="BU121" s="821"/>
      <c r="BV121" s="821"/>
      <c r="BW121" s="821"/>
      <c r="BX121" s="821"/>
      <c r="BY121" s="821"/>
      <c r="BZ121" s="821"/>
      <c r="CA121" s="821"/>
      <c r="CB121" s="821"/>
      <c r="CC121" s="821"/>
      <c r="CD121" s="821"/>
      <c r="CE121" s="822"/>
      <c r="CF121" s="822"/>
      <c r="CG121" s="822"/>
      <c r="CH121" s="822"/>
      <c r="CI121" s="822"/>
      <c r="CJ121" s="822"/>
      <c r="CK121" s="822"/>
      <c r="CL121" s="822"/>
      <c r="CM121" s="822"/>
      <c r="CN121" s="822"/>
      <c r="CO121" s="822"/>
      <c r="CP121" s="822"/>
      <c r="CQ121" s="822"/>
      <c r="CR121" s="822"/>
      <c r="CS121" s="822"/>
      <c r="CT121" s="822"/>
      <c r="CU121" s="822"/>
      <c r="CV121" s="822"/>
      <c r="CW121" s="822"/>
      <c r="CX121" s="822"/>
      <c r="CY121" s="823"/>
      <c r="CZ121" s="762">
        <v>0</v>
      </c>
      <c r="DA121" s="763">
        <v>0</v>
      </c>
      <c r="DB121" s="763">
        <v>0</v>
      </c>
      <c r="DC121" s="763">
        <v>0</v>
      </c>
      <c r="DD121" s="763">
        <v>0</v>
      </c>
      <c r="DE121" s="763">
        <v>0</v>
      </c>
      <c r="DF121" s="763">
        <v>0</v>
      </c>
      <c r="DG121" s="763">
        <v>0</v>
      </c>
      <c r="DH121" s="763">
        <v>0</v>
      </c>
      <c r="DI121" s="763">
        <v>0</v>
      </c>
      <c r="DJ121" s="763">
        <v>0</v>
      </c>
      <c r="DK121" s="763">
        <v>0</v>
      </c>
      <c r="DL121" s="763">
        <v>0</v>
      </c>
      <c r="DM121" s="763">
        <v>0</v>
      </c>
      <c r="DN121" s="763">
        <v>0</v>
      </c>
      <c r="DO121" s="763">
        <v>0</v>
      </c>
      <c r="DP121" s="763">
        <v>0</v>
      </c>
      <c r="DQ121" s="763">
        <v>0</v>
      </c>
      <c r="DR121" s="763">
        <v>0</v>
      </c>
      <c r="DS121" s="763">
        <v>0</v>
      </c>
      <c r="DT121" s="763">
        <v>0</v>
      </c>
      <c r="DU121" s="763">
        <v>0</v>
      </c>
      <c r="DV121" s="763">
        <v>0</v>
      </c>
      <c r="DW121" s="764">
        <v>0</v>
      </c>
      <c r="DX121" s="650"/>
      <c r="DY121" s="754"/>
      <c r="DZ121" s="754"/>
      <c r="EA121" s="754"/>
      <c r="EB121" s="754"/>
      <c r="EC121" s="754"/>
      <c r="ED121" s="754"/>
      <c r="EE121" s="754"/>
      <c r="EF121" s="754"/>
      <c r="EG121" s="754"/>
      <c r="EH121" s="754"/>
      <c r="EI121" s="754"/>
      <c r="EJ121" s="754"/>
      <c r="EK121" s="754"/>
      <c r="EL121" s="754"/>
      <c r="EM121" s="754"/>
      <c r="EN121" s="754"/>
      <c r="EO121" s="754"/>
      <c r="EP121" s="754"/>
      <c r="EQ121" s="754"/>
      <c r="ER121" s="754"/>
      <c r="ES121" s="754"/>
      <c r="ET121" s="754"/>
      <c r="EU121" s="754"/>
      <c r="EV121" s="754"/>
      <c r="EW121" s="754"/>
      <c r="EX121" s="754"/>
      <c r="EY121" s="754"/>
      <c r="EZ121" s="754"/>
      <c r="FA121" s="754"/>
      <c r="FB121" s="754"/>
      <c r="FC121" s="754"/>
      <c r="FD121" s="754"/>
      <c r="FE121" s="754"/>
      <c r="FF121" s="754"/>
      <c r="FG121" s="754"/>
      <c r="FH121" s="754"/>
      <c r="FI121" s="754"/>
      <c r="FJ121" s="754"/>
      <c r="FK121" s="754"/>
      <c r="FL121" s="754"/>
      <c r="FM121" s="754"/>
      <c r="FN121" s="754"/>
      <c r="FO121" s="754"/>
      <c r="FP121" s="754"/>
      <c r="FQ121" s="754"/>
      <c r="FR121" s="754"/>
      <c r="FS121" s="754"/>
      <c r="FT121" s="754"/>
      <c r="FU121" s="754"/>
      <c r="FV121" s="754"/>
      <c r="FW121" s="754"/>
      <c r="FX121" s="754"/>
      <c r="FY121" s="754"/>
      <c r="FZ121" s="754"/>
      <c r="GA121" s="754"/>
      <c r="GB121" s="754"/>
      <c r="GC121" s="754"/>
      <c r="GD121" s="754"/>
      <c r="GE121" s="754"/>
      <c r="GF121" s="754"/>
      <c r="GG121" s="754"/>
      <c r="GH121" s="754"/>
      <c r="GI121" s="754"/>
      <c r="GJ121" s="754"/>
      <c r="GK121" s="754"/>
      <c r="GL121" s="754"/>
      <c r="GM121" s="754"/>
      <c r="GN121" s="754"/>
      <c r="GO121" s="754"/>
      <c r="GP121" s="754"/>
      <c r="GQ121" s="754"/>
      <c r="GR121" s="754"/>
      <c r="GS121" s="754"/>
      <c r="GT121" s="754"/>
      <c r="GU121" s="754"/>
      <c r="GV121" s="754"/>
      <c r="GW121" s="754"/>
      <c r="GX121" s="754"/>
      <c r="GY121" s="754"/>
      <c r="GZ121" s="754"/>
      <c r="HA121" s="754"/>
      <c r="HB121" s="754"/>
      <c r="HC121" s="754"/>
      <c r="HD121" s="754"/>
      <c r="HE121" s="754"/>
      <c r="HF121" s="754"/>
      <c r="HG121" s="754"/>
      <c r="HH121" s="754"/>
      <c r="HI121" s="754"/>
      <c r="HJ121" s="754"/>
      <c r="HK121" s="754"/>
      <c r="HL121" s="754"/>
      <c r="HM121" s="754"/>
      <c r="HN121" s="754"/>
      <c r="HO121" s="754"/>
      <c r="HP121" s="754"/>
      <c r="HQ121" s="754"/>
      <c r="HR121" s="754"/>
      <c r="HS121" s="754"/>
      <c r="HT121" s="754"/>
      <c r="HU121" s="754"/>
      <c r="HV121" s="754"/>
      <c r="HW121" s="754"/>
      <c r="HX121" s="754"/>
      <c r="HY121" s="754"/>
      <c r="HZ121" s="754"/>
      <c r="IA121" s="754"/>
      <c r="IB121" s="754"/>
      <c r="IC121" s="754"/>
      <c r="ID121" s="754"/>
      <c r="IE121" s="754"/>
      <c r="IF121" s="754"/>
      <c r="IG121" s="754"/>
      <c r="IH121" s="754"/>
      <c r="II121" s="754"/>
      <c r="IJ121" s="754"/>
      <c r="IK121" s="754"/>
      <c r="IL121" s="754"/>
      <c r="IM121" s="754"/>
      <c r="IN121" s="754"/>
      <c r="IO121" s="754"/>
      <c r="IP121" s="754"/>
      <c r="IQ121" s="754"/>
      <c r="IR121" s="754"/>
      <c r="IS121" s="754"/>
      <c r="IT121" s="754"/>
      <c r="IU121" s="754"/>
      <c r="IV121" s="754"/>
      <c r="IW121" s="754"/>
      <c r="IX121" s="754"/>
      <c r="IY121" s="754"/>
      <c r="IZ121" s="754"/>
      <c r="JA121" s="754"/>
      <c r="JB121" s="754"/>
      <c r="JC121" s="754"/>
      <c r="JD121" s="754"/>
      <c r="JE121" s="754"/>
      <c r="JF121" s="754"/>
      <c r="JG121" s="754"/>
      <c r="JH121" s="754"/>
      <c r="JI121" s="754"/>
      <c r="JJ121" s="754"/>
      <c r="JK121" s="754"/>
      <c r="JL121" s="754"/>
      <c r="JM121" s="754"/>
      <c r="JN121" s="754"/>
      <c r="JO121" s="754"/>
      <c r="JP121" s="754"/>
      <c r="JQ121" s="754"/>
      <c r="JR121" s="754"/>
      <c r="JS121" s="754"/>
      <c r="JT121" s="754"/>
      <c r="JU121" s="754"/>
      <c r="JV121" s="754"/>
      <c r="JW121" s="754"/>
      <c r="JX121" s="754"/>
      <c r="JY121" s="754"/>
      <c r="JZ121" s="754"/>
      <c r="KA121" s="754"/>
      <c r="KB121" s="754"/>
      <c r="KC121" s="754"/>
      <c r="KD121" s="754"/>
      <c r="KE121" s="754"/>
      <c r="KF121" s="754"/>
      <c r="KG121" s="754"/>
      <c r="KH121" s="754"/>
      <c r="KI121" s="754"/>
      <c r="KJ121" s="754"/>
      <c r="KK121" s="754"/>
      <c r="KL121" s="754"/>
      <c r="KM121" s="754"/>
      <c r="KN121" s="754"/>
      <c r="KO121" s="754"/>
      <c r="KP121" s="754"/>
      <c r="KQ121" s="754"/>
      <c r="KR121" s="754"/>
      <c r="KS121" s="754"/>
      <c r="KT121" s="754"/>
      <c r="KU121" s="754"/>
      <c r="KV121" s="754"/>
      <c r="KW121" s="754"/>
      <c r="KX121" s="754"/>
      <c r="KY121" s="754"/>
      <c r="KZ121" s="754"/>
      <c r="LA121" s="754"/>
      <c r="LB121" s="754"/>
      <c r="LC121" s="754"/>
      <c r="LD121" s="754"/>
      <c r="LE121" s="754"/>
      <c r="LF121" s="754"/>
      <c r="LG121" s="754"/>
      <c r="LH121" s="754"/>
      <c r="LI121" s="754"/>
      <c r="LJ121" s="754"/>
      <c r="LK121" s="754"/>
      <c r="LL121" s="754"/>
      <c r="LM121" s="754"/>
      <c r="LN121" s="754"/>
      <c r="LO121" s="754"/>
      <c r="LP121" s="754"/>
      <c r="LQ121" s="754"/>
      <c r="LR121" s="754"/>
      <c r="LS121" s="754"/>
      <c r="LT121" s="754"/>
      <c r="LU121" s="754"/>
      <c r="LV121" s="754"/>
      <c r="LW121" s="754"/>
      <c r="LX121" s="754"/>
      <c r="LY121" s="754"/>
      <c r="LZ121" s="754"/>
      <c r="MA121" s="754"/>
      <c r="MB121" s="754"/>
      <c r="MC121" s="754"/>
      <c r="MD121" s="754"/>
      <c r="ME121" s="754"/>
      <c r="MF121" s="754"/>
      <c r="MG121" s="754"/>
      <c r="MH121" s="754"/>
      <c r="MI121" s="754"/>
      <c r="MJ121" s="754"/>
      <c r="MK121" s="754"/>
      <c r="ML121" s="754"/>
      <c r="MM121" s="754"/>
      <c r="MN121" s="754"/>
      <c r="MO121" s="754"/>
      <c r="MP121" s="754"/>
      <c r="MQ121" s="754"/>
      <c r="MR121" s="754"/>
      <c r="MS121" s="754"/>
      <c r="MT121" s="754"/>
      <c r="MU121" s="754"/>
      <c r="MV121" s="754"/>
      <c r="MW121" s="754"/>
      <c r="MX121" s="754"/>
      <c r="MY121" s="754"/>
      <c r="MZ121" s="754"/>
      <c r="NA121" s="754"/>
      <c r="NB121" s="754"/>
      <c r="NC121" s="754"/>
      <c r="ND121" s="754"/>
      <c r="NE121" s="754"/>
      <c r="NF121" s="754"/>
      <c r="NG121" s="754"/>
      <c r="NH121" s="754"/>
      <c r="NI121" s="754"/>
      <c r="NJ121" s="754"/>
      <c r="NK121" s="754"/>
      <c r="NL121" s="754"/>
      <c r="NM121" s="754"/>
      <c r="NN121" s="754"/>
      <c r="NO121" s="754"/>
      <c r="NP121" s="754"/>
      <c r="NQ121" s="754"/>
      <c r="NR121" s="754"/>
      <c r="NS121" s="754"/>
      <c r="NT121" s="754"/>
      <c r="NU121" s="754"/>
      <c r="NV121" s="754"/>
      <c r="NW121" s="754"/>
      <c r="NX121" s="754"/>
      <c r="NY121" s="754"/>
      <c r="NZ121" s="754"/>
      <c r="OA121" s="754"/>
      <c r="OB121" s="754"/>
      <c r="OC121" s="754"/>
      <c r="OD121" s="754"/>
      <c r="OE121" s="754"/>
      <c r="OF121" s="754"/>
      <c r="OG121" s="754"/>
      <c r="OH121" s="754"/>
      <c r="OI121" s="754"/>
      <c r="OJ121" s="754"/>
      <c r="OK121" s="754"/>
      <c r="OL121" s="754"/>
      <c r="OM121" s="754"/>
      <c r="ON121" s="754"/>
      <c r="OO121" s="754"/>
      <c r="OP121" s="754"/>
      <c r="OQ121" s="754"/>
      <c r="OR121" s="754"/>
      <c r="OS121" s="754"/>
      <c r="OT121" s="754"/>
      <c r="OU121" s="754"/>
      <c r="OV121" s="754"/>
      <c r="OW121" s="754"/>
      <c r="OX121" s="754"/>
      <c r="OY121" s="754"/>
      <c r="OZ121" s="754"/>
      <c r="PA121" s="754"/>
      <c r="PB121" s="754"/>
      <c r="PC121" s="754"/>
      <c r="PD121" s="754"/>
      <c r="PE121" s="754"/>
      <c r="PF121" s="754"/>
      <c r="PG121" s="754"/>
      <c r="PH121" s="754"/>
      <c r="PI121" s="754"/>
      <c r="PJ121" s="754"/>
      <c r="PK121" s="754"/>
      <c r="PL121" s="754"/>
      <c r="PM121" s="754"/>
      <c r="PN121" s="754"/>
      <c r="PO121" s="754"/>
      <c r="PP121" s="754"/>
      <c r="PQ121" s="754"/>
      <c r="PR121" s="754"/>
      <c r="PS121" s="754"/>
      <c r="PT121" s="754"/>
      <c r="PU121" s="754"/>
      <c r="PV121" s="754"/>
      <c r="PW121" s="754"/>
      <c r="PX121" s="754"/>
      <c r="PY121" s="754"/>
      <c r="PZ121" s="754"/>
      <c r="QA121" s="754"/>
      <c r="QB121" s="754"/>
      <c r="QC121" s="754"/>
      <c r="QD121" s="754"/>
      <c r="QE121" s="754"/>
      <c r="QF121" s="754"/>
      <c r="QG121" s="754"/>
      <c r="QH121" s="754"/>
      <c r="QI121" s="754"/>
      <c r="QJ121" s="754"/>
      <c r="QK121" s="754"/>
      <c r="QL121" s="754"/>
      <c r="QM121" s="754"/>
      <c r="QN121" s="754"/>
      <c r="QO121" s="754"/>
      <c r="QP121" s="754"/>
      <c r="QQ121" s="754"/>
      <c r="QR121" s="754"/>
      <c r="QS121" s="754"/>
      <c r="QT121" s="754"/>
      <c r="QU121" s="754"/>
      <c r="QV121" s="754"/>
      <c r="QW121" s="754"/>
      <c r="QX121" s="754"/>
      <c r="QY121" s="754"/>
      <c r="QZ121" s="754"/>
      <c r="RA121" s="754"/>
      <c r="RB121" s="754"/>
      <c r="RC121" s="754"/>
      <c r="RD121" s="754"/>
      <c r="RE121" s="754"/>
      <c r="RF121" s="754"/>
      <c r="RG121" s="754"/>
      <c r="RH121" s="754"/>
      <c r="RI121" s="754"/>
      <c r="RJ121" s="754"/>
      <c r="RK121" s="754"/>
      <c r="RL121" s="754"/>
      <c r="RM121" s="754"/>
      <c r="RN121" s="754"/>
      <c r="RO121" s="754"/>
      <c r="RP121" s="754"/>
      <c r="RQ121" s="754"/>
      <c r="RR121" s="754"/>
      <c r="RS121" s="754"/>
      <c r="RT121" s="754"/>
      <c r="RU121" s="754"/>
      <c r="RV121" s="754"/>
      <c r="RW121" s="754"/>
      <c r="RX121" s="754"/>
      <c r="RY121" s="754"/>
      <c r="RZ121" s="754"/>
      <c r="SA121" s="754"/>
      <c r="SB121" s="754"/>
      <c r="SC121" s="754"/>
      <c r="SD121" s="754"/>
      <c r="SE121" s="754"/>
      <c r="SF121" s="754"/>
      <c r="SG121" s="754"/>
      <c r="SH121" s="754"/>
      <c r="SI121" s="754"/>
      <c r="SJ121" s="754"/>
      <c r="SK121" s="754"/>
      <c r="SL121" s="754"/>
      <c r="SM121" s="754"/>
      <c r="SN121" s="754"/>
      <c r="SO121" s="754"/>
      <c r="SP121" s="754"/>
      <c r="SQ121" s="754"/>
      <c r="SR121" s="754"/>
      <c r="SS121" s="754"/>
      <c r="ST121" s="754"/>
      <c r="SU121" s="754"/>
      <c r="SV121" s="754"/>
      <c r="SW121" s="754"/>
      <c r="SX121" s="754"/>
      <c r="SY121" s="754"/>
      <c r="SZ121" s="754"/>
      <c r="TA121" s="754"/>
      <c r="TB121" s="754"/>
      <c r="TC121" s="754"/>
      <c r="TD121" s="754"/>
      <c r="TE121" s="754"/>
      <c r="TF121" s="754"/>
      <c r="TG121" s="754"/>
      <c r="TH121" s="754"/>
      <c r="TI121" s="754"/>
      <c r="TJ121" s="754"/>
      <c r="TK121" s="754"/>
      <c r="TL121" s="754"/>
      <c r="TM121" s="754"/>
      <c r="TN121" s="754"/>
      <c r="TO121" s="754"/>
      <c r="TP121" s="754"/>
      <c r="TQ121" s="754"/>
      <c r="TR121" s="754"/>
      <c r="TS121" s="754"/>
      <c r="TT121" s="754"/>
      <c r="TU121" s="754"/>
      <c r="TV121" s="754"/>
      <c r="TW121" s="754"/>
      <c r="TX121" s="754"/>
      <c r="TY121" s="754"/>
      <c r="TZ121" s="754"/>
      <c r="UA121" s="754"/>
      <c r="UB121" s="754"/>
      <c r="UC121" s="754"/>
      <c r="UD121" s="754"/>
      <c r="UE121" s="754"/>
      <c r="UF121" s="754"/>
      <c r="UG121" s="754"/>
      <c r="UH121" s="754"/>
      <c r="UI121" s="754"/>
      <c r="UJ121" s="754"/>
      <c r="UK121" s="754"/>
      <c r="UL121" s="754"/>
      <c r="UM121" s="754"/>
      <c r="UN121" s="754"/>
      <c r="UO121" s="754"/>
      <c r="UP121" s="754"/>
      <c r="UQ121" s="754"/>
      <c r="UR121" s="754"/>
      <c r="US121" s="754"/>
      <c r="UT121" s="754"/>
      <c r="UU121" s="754"/>
      <c r="UV121" s="754"/>
      <c r="UW121" s="754"/>
      <c r="UX121" s="754"/>
      <c r="UY121" s="754"/>
      <c r="UZ121" s="754"/>
      <c r="VA121" s="754"/>
      <c r="VB121" s="754"/>
      <c r="VC121" s="754"/>
      <c r="VD121" s="754"/>
      <c r="VE121" s="754"/>
      <c r="VF121" s="754"/>
      <c r="VG121" s="754"/>
      <c r="VH121" s="754"/>
      <c r="VI121" s="754"/>
      <c r="VJ121" s="754"/>
      <c r="VK121" s="754"/>
      <c r="VL121" s="754"/>
      <c r="VM121" s="754"/>
      <c r="VN121" s="754"/>
      <c r="VO121" s="754"/>
      <c r="VP121" s="754"/>
      <c r="VQ121" s="754"/>
      <c r="VR121" s="754"/>
      <c r="VS121" s="754"/>
      <c r="VT121" s="754"/>
      <c r="VU121" s="754"/>
      <c r="VV121" s="754"/>
      <c r="VW121" s="754"/>
      <c r="VX121" s="754"/>
      <c r="VY121" s="754"/>
      <c r="VZ121" s="754"/>
      <c r="WA121" s="754"/>
      <c r="WB121" s="754"/>
      <c r="WC121" s="754"/>
      <c r="WD121" s="754"/>
      <c r="WE121" s="754"/>
      <c r="WF121" s="754"/>
      <c r="WG121" s="754"/>
      <c r="WH121" s="754"/>
      <c r="WI121" s="754"/>
      <c r="WJ121" s="754"/>
      <c r="WK121" s="754"/>
      <c r="WL121" s="754"/>
      <c r="WM121" s="754"/>
      <c r="WN121" s="754"/>
      <c r="WO121" s="754"/>
      <c r="WP121" s="754"/>
      <c r="WQ121" s="754"/>
      <c r="WR121" s="754"/>
      <c r="WS121" s="754"/>
      <c r="WT121" s="754"/>
      <c r="WU121" s="754"/>
      <c r="WV121" s="754"/>
      <c r="WW121" s="754"/>
      <c r="WX121" s="754"/>
      <c r="WY121" s="754"/>
      <c r="WZ121" s="754"/>
      <c r="XA121" s="754"/>
      <c r="XB121" s="754"/>
      <c r="XC121" s="754"/>
      <c r="XD121" s="754"/>
      <c r="XE121" s="754"/>
      <c r="XF121" s="754"/>
      <c r="XG121" s="754"/>
      <c r="XH121" s="754"/>
      <c r="XI121" s="754"/>
      <c r="XJ121" s="754"/>
      <c r="XK121" s="754"/>
      <c r="XL121" s="754"/>
      <c r="XM121" s="754"/>
      <c r="XN121" s="754"/>
      <c r="XO121" s="754"/>
      <c r="XP121" s="754"/>
      <c r="XQ121" s="754"/>
      <c r="XR121" s="754"/>
      <c r="XS121" s="754"/>
      <c r="XT121" s="754"/>
      <c r="XU121" s="754"/>
      <c r="XV121" s="754"/>
      <c r="XW121" s="754"/>
      <c r="XX121" s="754"/>
      <c r="XY121" s="754"/>
      <c r="XZ121" s="754"/>
      <c r="YA121" s="754"/>
      <c r="YB121" s="754"/>
      <c r="YC121" s="754"/>
      <c r="YD121" s="754"/>
      <c r="YE121" s="754"/>
      <c r="YF121" s="754"/>
      <c r="YG121" s="754"/>
      <c r="YH121" s="754"/>
      <c r="YI121" s="754"/>
      <c r="YJ121" s="754"/>
      <c r="YK121" s="754"/>
      <c r="YL121" s="754"/>
      <c r="YM121" s="754"/>
      <c r="YN121" s="754"/>
      <c r="YO121" s="754"/>
      <c r="YP121" s="754"/>
      <c r="YQ121" s="754"/>
      <c r="YR121" s="754"/>
      <c r="YS121" s="754"/>
      <c r="YT121" s="754"/>
      <c r="YU121" s="754"/>
      <c r="YV121" s="754"/>
      <c r="YW121" s="754"/>
      <c r="YX121" s="754"/>
      <c r="YY121" s="754"/>
      <c r="YZ121" s="754"/>
      <c r="ZA121" s="754"/>
      <c r="ZB121" s="754"/>
      <c r="ZC121" s="754"/>
      <c r="ZD121" s="754"/>
      <c r="ZE121" s="754"/>
      <c r="ZF121" s="754"/>
      <c r="ZG121" s="754"/>
      <c r="ZH121" s="754"/>
      <c r="ZI121" s="754"/>
      <c r="ZJ121" s="754"/>
      <c r="ZK121" s="754"/>
      <c r="ZL121" s="754"/>
      <c r="ZM121" s="754"/>
      <c r="ZN121" s="754"/>
      <c r="ZO121" s="754"/>
      <c r="ZP121" s="754"/>
      <c r="ZQ121" s="754"/>
      <c r="ZR121" s="754"/>
      <c r="ZS121" s="754"/>
      <c r="ZT121" s="754"/>
      <c r="ZU121" s="754"/>
      <c r="ZV121" s="754"/>
      <c r="ZW121" s="754"/>
      <c r="ZX121" s="754"/>
      <c r="ZY121" s="754"/>
      <c r="ZZ121" s="754"/>
      <c r="AAA121" s="754"/>
      <c r="AAB121" s="754"/>
      <c r="AAC121" s="754"/>
      <c r="AAD121" s="754"/>
      <c r="AAE121" s="754"/>
      <c r="AAF121" s="754"/>
      <c r="AAG121" s="754"/>
      <c r="AAH121" s="754"/>
      <c r="AAI121" s="754"/>
      <c r="AAJ121" s="754"/>
      <c r="AAK121" s="754"/>
      <c r="AAL121" s="754"/>
      <c r="AAM121" s="754"/>
      <c r="AAN121" s="754"/>
      <c r="AAO121" s="754"/>
      <c r="AAP121" s="754"/>
      <c r="AAQ121" s="754"/>
      <c r="AAR121" s="754"/>
      <c r="AAS121" s="754"/>
      <c r="AAT121" s="754"/>
      <c r="AAU121" s="754"/>
      <c r="AAV121" s="754"/>
      <c r="AAW121" s="754"/>
      <c r="AAX121" s="754"/>
      <c r="AAY121" s="754"/>
      <c r="AAZ121" s="754"/>
      <c r="ABA121" s="754"/>
      <c r="ABB121" s="754"/>
      <c r="ABC121" s="754"/>
      <c r="ABD121" s="754"/>
      <c r="ABE121" s="754"/>
      <c r="ABF121" s="754"/>
      <c r="ABG121" s="754"/>
      <c r="ABH121" s="754"/>
      <c r="ABI121" s="754"/>
      <c r="ABJ121" s="754"/>
      <c r="ABK121" s="754"/>
      <c r="ABL121" s="754"/>
      <c r="ABM121" s="754"/>
      <c r="ABN121" s="754"/>
      <c r="ABO121" s="754"/>
      <c r="ABP121" s="754"/>
      <c r="ABQ121" s="754"/>
      <c r="ABR121" s="754"/>
      <c r="ABS121" s="754"/>
      <c r="ABT121" s="754"/>
      <c r="ABU121" s="754"/>
      <c r="ABV121" s="754"/>
      <c r="ABW121" s="754"/>
      <c r="ABX121" s="754"/>
      <c r="ABY121" s="754"/>
      <c r="ABZ121" s="754"/>
      <c r="ACA121" s="754"/>
      <c r="ACB121" s="754"/>
      <c r="ACC121" s="754"/>
      <c r="ACD121" s="754"/>
      <c r="ACE121" s="754"/>
      <c r="ACF121" s="754"/>
      <c r="ACG121" s="754"/>
      <c r="ACH121" s="754"/>
      <c r="ACI121" s="754"/>
      <c r="ACJ121" s="754"/>
      <c r="ACK121" s="754"/>
      <c r="ACL121" s="754"/>
      <c r="ACM121" s="754"/>
      <c r="ACN121" s="754"/>
      <c r="ACO121" s="754"/>
      <c r="ACP121" s="754"/>
      <c r="ACQ121" s="754"/>
      <c r="ACR121" s="754"/>
      <c r="ACS121" s="754"/>
      <c r="ACT121" s="754"/>
      <c r="ACU121" s="754"/>
      <c r="ACV121" s="754"/>
      <c r="ACW121" s="754"/>
      <c r="ACX121" s="754"/>
      <c r="ACY121" s="754"/>
      <c r="ACZ121" s="754"/>
      <c r="ADA121" s="754"/>
      <c r="ADB121" s="754"/>
      <c r="ADC121" s="754"/>
      <c r="ADD121" s="754"/>
      <c r="ADE121" s="754"/>
      <c r="ADF121" s="754"/>
      <c r="ADG121" s="754"/>
      <c r="ADH121" s="754"/>
      <c r="ADI121" s="754"/>
      <c r="ADJ121" s="754"/>
      <c r="ADK121" s="754"/>
      <c r="ADL121" s="754"/>
      <c r="ADM121" s="754"/>
      <c r="ADN121" s="754"/>
      <c r="ADO121" s="754"/>
      <c r="ADP121" s="754"/>
      <c r="ADQ121" s="754"/>
      <c r="ADR121" s="754"/>
      <c r="ADS121" s="754"/>
      <c r="ADT121" s="754"/>
      <c r="ADU121" s="754"/>
      <c r="ADV121" s="754"/>
      <c r="ADW121" s="754"/>
      <c r="ADX121" s="754"/>
      <c r="ADY121" s="754"/>
      <c r="ADZ121" s="754"/>
      <c r="AEA121" s="754"/>
      <c r="AEB121" s="754"/>
      <c r="AEC121" s="754"/>
      <c r="AED121" s="754"/>
      <c r="AEE121" s="754"/>
      <c r="AEF121" s="754"/>
      <c r="AEG121" s="754"/>
      <c r="AEH121" s="754"/>
      <c r="AEI121" s="754"/>
      <c r="AEJ121" s="754"/>
      <c r="AEK121" s="754"/>
      <c r="AEL121" s="754"/>
      <c r="AEM121" s="754"/>
      <c r="AEN121" s="754"/>
      <c r="AEO121" s="754"/>
      <c r="AEP121" s="754"/>
      <c r="AEQ121" s="754"/>
      <c r="AER121" s="754"/>
      <c r="AES121" s="754"/>
      <c r="AET121" s="754"/>
      <c r="AEU121" s="754"/>
      <c r="AEV121" s="754"/>
      <c r="AEW121" s="754"/>
      <c r="AEX121" s="754"/>
      <c r="AEY121" s="754"/>
      <c r="AEZ121" s="754"/>
      <c r="AFA121" s="754"/>
      <c r="AFB121" s="754"/>
      <c r="AFC121" s="754"/>
      <c r="AFD121" s="754"/>
      <c r="AFE121" s="754"/>
      <c r="AFF121" s="754"/>
      <c r="AFG121" s="754"/>
      <c r="AFH121" s="754"/>
      <c r="AFI121" s="754"/>
      <c r="AFJ121" s="754"/>
      <c r="AFK121" s="754"/>
      <c r="AFL121" s="754"/>
      <c r="AFM121" s="754"/>
      <c r="AFN121" s="754"/>
      <c r="AFO121" s="754"/>
      <c r="AFP121" s="754"/>
      <c r="AFQ121" s="754"/>
      <c r="AFR121" s="754"/>
      <c r="AFS121" s="754"/>
      <c r="AFT121" s="754"/>
      <c r="AFU121" s="754"/>
      <c r="AFV121" s="754"/>
      <c r="AFW121" s="754"/>
      <c r="AFX121" s="754"/>
      <c r="AFY121" s="754"/>
      <c r="AFZ121" s="754"/>
      <c r="AGA121" s="754"/>
      <c r="AGB121" s="754"/>
      <c r="AGC121" s="754"/>
      <c r="AGD121" s="754"/>
      <c r="AGE121" s="754"/>
      <c r="AGF121" s="754"/>
      <c r="AGG121" s="754"/>
      <c r="AGH121" s="754"/>
      <c r="AGI121" s="754"/>
      <c r="AGJ121" s="754"/>
      <c r="AGK121" s="754"/>
      <c r="AGL121" s="754"/>
      <c r="AGM121" s="754"/>
      <c r="AGN121" s="754"/>
      <c r="AGO121" s="754"/>
      <c r="AGP121" s="754"/>
      <c r="AGQ121" s="754"/>
      <c r="AGR121" s="754"/>
      <c r="AGS121" s="754"/>
      <c r="AGT121" s="754"/>
      <c r="AGU121" s="754"/>
      <c r="AGV121" s="754"/>
      <c r="AGW121" s="754"/>
      <c r="AGX121" s="754"/>
      <c r="AGY121" s="754"/>
      <c r="AGZ121" s="754"/>
      <c r="AHA121" s="754"/>
      <c r="AHB121" s="754"/>
      <c r="AHC121" s="754"/>
      <c r="AHD121" s="754"/>
      <c r="AHE121" s="754"/>
      <c r="AHF121" s="754"/>
      <c r="AHG121" s="754"/>
      <c r="AHH121" s="754"/>
      <c r="AHI121" s="754"/>
      <c r="AHJ121" s="754"/>
      <c r="AHK121" s="754"/>
      <c r="AHL121" s="754"/>
      <c r="AHM121" s="754"/>
      <c r="AHN121" s="754"/>
      <c r="AHO121" s="754"/>
      <c r="AHP121" s="754"/>
      <c r="AHQ121" s="754"/>
      <c r="AHR121" s="754"/>
      <c r="AHS121" s="754"/>
      <c r="AHT121" s="754"/>
      <c r="AHU121" s="754"/>
      <c r="AHV121" s="754"/>
      <c r="AHW121" s="754"/>
      <c r="AHX121" s="754"/>
      <c r="AHY121" s="754"/>
      <c r="AHZ121" s="754"/>
      <c r="AIA121" s="754"/>
      <c r="AIB121" s="754"/>
      <c r="AIC121" s="754"/>
      <c r="AID121" s="754"/>
      <c r="AIE121" s="754"/>
      <c r="AIF121" s="754"/>
      <c r="AIG121" s="754"/>
      <c r="AIH121" s="754"/>
      <c r="AII121" s="754"/>
      <c r="AIJ121" s="754"/>
      <c r="AIK121" s="754"/>
      <c r="AIL121" s="754"/>
      <c r="AIM121" s="754"/>
      <c r="AIN121" s="754"/>
      <c r="AIO121" s="754"/>
      <c r="AIP121" s="754"/>
      <c r="AIQ121" s="754"/>
      <c r="AIR121" s="754"/>
      <c r="AIS121" s="754"/>
      <c r="AIT121" s="754"/>
      <c r="AIU121" s="754"/>
      <c r="AIV121" s="754"/>
      <c r="AIW121" s="754"/>
      <c r="AIX121" s="754"/>
      <c r="AIY121" s="754"/>
      <c r="AIZ121" s="754"/>
      <c r="AJA121" s="754"/>
      <c r="AJB121" s="754"/>
      <c r="AJC121" s="754"/>
      <c r="AJD121" s="754"/>
      <c r="AJE121" s="754"/>
      <c r="AJF121" s="754"/>
      <c r="AJG121" s="754"/>
      <c r="AJH121" s="754"/>
      <c r="AJI121" s="754"/>
      <c r="AJJ121" s="754"/>
      <c r="AJK121" s="754"/>
      <c r="AJL121" s="754"/>
      <c r="AJM121" s="754"/>
      <c r="AJN121" s="754"/>
      <c r="AJO121" s="754"/>
      <c r="AJP121" s="754"/>
      <c r="AJQ121" s="754"/>
      <c r="AJR121" s="754"/>
      <c r="AJS121" s="754"/>
      <c r="AJT121" s="754"/>
      <c r="AJU121" s="754"/>
      <c r="AJV121" s="754"/>
      <c r="AJW121" s="754"/>
      <c r="AJX121" s="754"/>
      <c r="AJY121" s="754"/>
      <c r="AJZ121" s="754"/>
      <c r="AKA121" s="754"/>
      <c r="AKB121" s="754"/>
      <c r="AKC121" s="754"/>
      <c r="AKD121" s="754"/>
      <c r="AKE121" s="754"/>
      <c r="AKF121" s="754"/>
      <c r="AKG121" s="754"/>
      <c r="AKH121" s="754"/>
      <c r="AKI121" s="754"/>
      <c r="AKJ121" s="754"/>
      <c r="AKK121" s="754"/>
      <c r="AKL121" s="754"/>
      <c r="AKM121" s="754"/>
      <c r="AKN121" s="754"/>
      <c r="AKO121" s="754"/>
      <c r="AKP121" s="754"/>
      <c r="AKQ121" s="754"/>
      <c r="AKR121" s="754"/>
      <c r="AKS121" s="754"/>
      <c r="AKT121" s="754"/>
      <c r="AKU121" s="754"/>
      <c r="AKV121" s="754"/>
      <c r="AKW121" s="754"/>
      <c r="AKX121" s="754"/>
      <c r="AKY121" s="754"/>
      <c r="AKZ121" s="754"/>
      <c r="ALA121" s="754"/>
      <c r="ALB121" s="754"/>
      <c r="ALC121" s="754"/>
      <c r="ALD121" s="754"/>
      <c r="ALE121" s="754"/>
      <c r="ALF121" s="754"/>
      <c r="ALG121" s="754"/>
      <c r="ALH121" s="754"/>
      <c r="ALI121" s="754"/>
      <c r="ALJ121" s="754"/>
      <c r="ALK121" s="754"/>
      <c r="ALL121" s="754"/>
      <c r="ALM121" s="754"/>
      <c r="ALN121" s="754"/>
      <c r="ALO121" s="754"/>
      <c r="ALP121" s="754"/>
      <c r="ALQ121" s="754"/>
      <c r="ALR121" s="754"/>
      <c r="ALS121" s="754"/>
      <c r="ALT121" s="754"/>
      <c r="ALU121" s="754"/>
      <c r="ALV121" s="754"/>
      <c r="ALW121" s="754"/>
      <c r="ALX121" s="754"/>
      <c r="ALY121" s="754"/>
      <c r="ALZ121" s="754"/>
      <c r="AMA121" s="754"/>
      <c r="AMB121" s="754"/>
      <c r="AMC121" s="754"/>
      <c r="AMD121" s="754"/>
      <c r="AME121" s="754"/>
      <c r="AMF121" s="754"/>
      <c r="AMG121" s="754"/>
      <c r="AMH121" s="754"/>
      <c r="AMI121" s="754"/>
      <c r="AMJ121" s="754"/>
    </row>
    <row r="122" spans="1:1024" x14ac:dyDescent="0.2">
      <c r="A122" s="754"/>
      <c r="B122" s="781"/>
      <c r="C122" s="778"/>
      <c r="D122" s="775"/>
      <c r="E122" s="775"/>
      <c r="F122" s="775"/>
      <c r="G122" s="775"/>
      <c r="H122" s="775"/>
      <c r="I122" s="775"/>
      <c r="J122" s="775"/>
      <c r="K122" s="775"/>
      <c r="L122" s="775"/>
      <c r="M122" s="775"/>
      <c r="N122" s="775"/>
      <c r="O122" s="775"/>
      <c r="P122" s="775"/>
      <c r="Q122" s="775"/>
      <c r="R122" s="776"/>
      <c r="S122" s="775"/>
      <c r="T122" s="775"/>
      <c r="U122" s="768" t="s">
        <v>498</v>
      </c>
      <c r="V122" s="761" t="s">
        <v>124</v>
      </c>
      <c r="W122" s="777" t="s">
        <v>492</v>
      </c>
      <c r="X122" s="821"/>
      <c r="Y122" s="821"/>
      <c r="Z122" s="821"/>
      <c r="AA122" s="821"/>
      <c r="AB122" s="821"/>
      <c r="AC122" s="821"/>
      <c r="AD122" s="821"/>
      <c r="AE122" s="821"/>
      <c r="AF122" s="821"/>
      <c r="AG122" s="821"/>
      <c r="AH122" s="821"/>
      <c r="AI122" s="821"/>
      <c r="AJ122" s="821"/>
      <c r="AK122" s="821"/>
      <c r="AL122" s="821"/>
      <c r="AM122" s="821"/>
      <c r="AN122" s="821"/>
      <c r="AO122" s="821"/>
      <c r="AP122" s="821"/>
      <c r="AQ122" s="821"/>
      <c r="AR122" s="821"/>
      <c r="AS122" s="821"/>
      <c r="AT122" s="821"/>
      <c r="AU122" s="821"/>
      <c r="AV122" s="821"/>
      <c r="AW122" s="821"/>
      <c r="AX122" s="821"/>
      <c r="AY122" s="821"/>
      <c r="AZ122" s="821"/>
      <c r="BA122" s="821"/>
      <c r="BB122" s="821"/>
      <c r="BC122" s="821"/>
      <c r="BD122" s="821"/>
      <c r="BE122" s="821"/>
      <c r="BF122" s="821"/>
      <c r="BG122" s="821"/>
      <c r="BH122" s="821"/>
      <c r="BI122" s="821"/>
      <c r="BJ122" s="821"/>
      <c r="BK122" s="821"/>
      <c r="BL122" s="821"/>
      <c r="BM122" s="821"/>
      <c r="BN122" s="821"/>
      <c r="BO122" s="821"/>
      <c r="BP122" s="821"/>
      <c r="BQ122" s="821"/>
      <c r="BR122" s="821"/>
      <c r="BS122" s="821"/>
      <c r="BT122" s="821"/>
      <c r="BU122" s="821"/>
      <c r="BV122" s="821"/>
      <c r="BW122" s="821"/>
      <c r="BX122" s="821"/>
      <c r="BY122" s="821"/>
      <c r="BZ122" s="821"/>
      <c r="CA122" s="821"/>
      <c r="CB122" s="821"/>
      <c r="CC122" s="821"/>
      <c r="CD122" s="821"/>
      <c r="CE122" s="822"/>
      <c r="CF122" s="822"/>
      <c r="CG122" s="822"/>
      <c r="CH122" s="822"/>
      <c r="CI122" s="822"/>
      <c r="CJ122" s="822"/>
      <c r="CK122" s="822"/>
      <c r="CL122" s="822"/>
      <c r="CM122" s="822"/>
      <c r="CN122" s="822"/>
      <c r="CO122" s="822"/>
      <c r="CP122" s="822"/>
      <c r="CQ122" s="822"/>
      <c r="CR122" s="822"/>
      <c r="CS122" s="822"/>
      <c r="CT122" s="822"/>
      <c r="CU122" s="822"/>
      <c r="CV122" s="822"/>
      <c r="CW122" s="822"/>
      <c r="CX122" s="822"/>
      <c r="CY122" s="823"/>
      <c r="CZ122" s="762">
        <v>0</v>
      </c>
      <c r="DA122" s="763">
        <v>0</v>
      </c>
      <c r="DB122" s="763">
        <v>0</v>
      </c>
      <c r="DC122" s="763">
        <v>0</v>
      </c>
      <c r="DD122" s="763">
        <v>0</v>
      </c>
      <c r="DE122" s="763">
        <v>0</v>
      </c>
      <c r="DF122" s="763">
        <v>0</v>
      </c>
      <c r="DG122" s="763">
        <v>0</v>
      </c>
      <c r="DH122" s="763">
        <v>0</v>
      </c>
      <c r="DI122" s="763">
        <v>0</v>
      </c>
      <c r="DJ122" s="763">
        <v>0</v>
      </c>
      <c r="DK122" s="763">
        <v>0</v>
      </c>
      <c r="DL122" s="763">
        <v>0</v>
      </c>
      <c r="DM122" s="763">
        <v>0</v>
      </c>
      <c r="DN122" s="763">
        <v>0</v>
      </c>
      <c r="DO122" s="763">
        <v>0</v>
      </c>
      <c r="DP122" s="763">
        <v>0</v>
      </c>
      <c r="DQ122" s="763">
        <v>0</v>
      </c>
      <c r="DR122" s="763">
        <v>0</v>
      </c>
      <c r="DS122" s="763">
        <v>0</v>
      </c>
      <c r="DT122" s="763">
        <v>0</v>
      </c>
      <c r="DU122" s="763">
        <v>0</v>
      </c>
      <c r="DV122" s="763">
        <v>0</v>
      </c>
      <c r="DW122" s="764">
        <v>0</v>
      </c>
      <c r="DX122" s="650"/>
      <c r="DY122" s="754"/>
      <c r="DZ122" s="754"/>
      <c r="EA122" s="754"/>
      <c r="EB122" s="754"/>
      <c r="EC122" s="754"/>
      <c r="ED122" s="754"/>
      <c r="EE122" s="754"/>
      <c r="EF122" s="754"/>
      <c r="EG122" s="754"/>
      <c r="EH122" s="754"/>
      <c r="EI122" s="754"/>
      <c r="EJ122" s="754"/>
      <c r="EK122" s="754"/>
      <c r="EL122" s="754"/>
      <c r="EM122" s="754"/>
      <c r="EN122" s="754"/>
      <c r="EO122" s="754"/>
      <c r="EP122" s="754"/>
      <c r="EQ122" s="754"/>
      <c r="ER122" s="754"/>
      <c r="ES122" s="754"/>
      <c r="ET122" s="754"/>
      <c r="EU122" s="754"/>
      <c r="EV122" s="754"/>
      <c r="EW122" s="754"/>
      <c r="EX122" s="754"/>
      <c r="EY122" s="754"/>
      <c r="EZ122" s="754"/>
      <c r="FA122" s="754"/>
      <c r="FB122" s="754"/>
      <c r="FC122" s="754"/>
      <c r="FD122" s="754"/>
      <c r="FE122" s="754"/>
      <c r="FF122" s="754"/>
      <c r="FG122" s="754"/>
      <c r="FH122" s="754"/>
      <c r="FI122" s="754"/>
      <c r="FJ122" s="754"/>
      <c r="FK122" s="754"/>
      <c r="FL122" s="754"/>
      <c r="FM122" s="754"/>
      <c r="FN122" s="754"/>
      <c r="FO122" s="754"/>
      <c r="FP122" s="754"/>
      <c r="FQ122" s="754"/>
      <c r="FR122" s="754"/>
      <c r="FS122" s="754"/>
      <c r="FT122" s="754"/>
      <c r="FU122" s="754"/>
      <c r="FV122" s="754"/>
      <c r="FW122" s="754"/>
      <c r="FX122" s="754"/>
      <c r="FY122" s="754"/>
      <c r="FZ122" s="754"/>
      <c r="GA122" s="754"/>
      <c r="GB122" s="754"/>
      <c r="GC122" s="754"/>
      <c r="GD122" s="754"/>
      <c r="GE122" s="754"/>
      <c r="GF122" s="754"/>
      <c r="GG122" s="754"/>
      <c r="GH122" s="754"/>
      <c r="GI122" s="754"/>
      <c r="GJ122" s="754"/>
      <c r="GK122" s="754"/>
      <c r="GL122" s="754"/>
      <c r="GM122" s="754"/>
      <c r="GN122" s="754"/>
      <c r="GO122" s="754"/>
      <c r="GP122" s="754"/>
      <c r="GQ122" s="754"/>
      <c r="GR122" s="754"/>
      <c r="GS122" s="754"/>
      <c r="GT122" s="754"/>
      <c r="GU122" s="754"/>
      <c r="GV122" s="754"/>
      <c r="GW122" s="754"/>
      <c r="GX122" s="754"/>
      <c r="GY122" s="754"/>
      <c r="GZ122" s="754"/>
      <c r="HA122" s="754"/>
      <c r="HB122" s="754"/>
      <c r="HC122" s="754"/>
      <c r="HD122" s="754"/>
      <c r="HE122" s="754"/>
      <c r="HF122" s="754"/>
      <c r="HG122" s="754"/>
      <c r="HH122" s="754"/>
      <c r="HI122" s="754"/>
      <c r="HJ122" s="754"/>
      <c r="HK122" s="754"/>
      <c r="HL122" s="754"/>
      <c r="HM122" s="754"/>
      <c r="HN122" s="754"/>
      <c r="HO122" s="754"/>
      <c r="HP122" s="754"/>
      <c r="HQ122" s="754"/>
      <c r="HR122" s="754"/>
      <c r="HS122" s="754"/>
      <c r="HT122" s="754"/>
      <c r="HU122" s="754"/>
      <c r="HV122" s="754"/>
      <c r="HW122" s="754"/>
      <c r="HX122" s="754"/>
      <c r="HY122" s="754"/>
      <c r="HZ122" s="754"/>
      <c r="IA122" s="754"/>
      <c r="IB122" s="754"/>
      <c r="IC122" s="754"/>
      <c r="ID122" s="754"/>
      <c r="IE122" s="754"/>
      <c r="IF122" s="754"/>
      <c r="IG122" s="754"/>
      <c r="IH122" s="754"/>
      <c r="II122" s="754"/>
      <c r="IJ122" s="754"/>
      <c r="IK122" s="754"/>
      <c r="IL122" s="754"/>
      <c r="IM122" s="754"/>
      <c r="IN122" s="754"/>
      <c r="IO122" s="754"/>
      <c r="IP122" s="754"/>
      <c r="IQ122" s="754"/>
      <c r="IR122" s="754"/>
      <c r="IS122" s="754"/>
      <c r="IT122" s="754"/>
      <c r="IU122" s="754"/>
      <c r="IV122" s="754"/>
      <c r="IW122" s="754"/>
      <c r="IX122" s="754"/>
      <c r="IY122" s="754"/>
      <c r="IZ122" s="754"/>
      <c r="JA122" s="754"/>
      <c r="JB122" s="754"/>
      <c r="JC122" s="754"/>
      <c r="JD122" s="754"/>
      <c r="JE122" s="754"/>
      <c r="JF122" s="754"/>
      <c r="JG122" s="754"/>
      <c r="JH122" s="754"/>
      <c r="JI122" s="754"/>
      <c r="JJ122" s="754"/>
      <c r="JK122" s="754"/>
      <c r="JL122" s="754"/>
      <c r="JM122" s="754"/>
      <c r="JN122" s="754"/>
      <c r="JO122" s="754"/>
      <c r="JP122" s="754"/>
      <c r="JQ122" s="754"/>
      <c r="JR122" s="754"/>
      <c r="JS122" s="754"/>
      <c r="JT122" s="754"/>
      <c r="JU122" s="754"/>
      <c r="JV122" s="754"/>
      <c r="JW122" s="754"/>
      <c r="JX122" s="754"/>
      <c r="JY122" s="754"/>
      <c r="JZ122" s="754"/>
      <c r="KA122" s="754"/>
      <c r="KB122" s="754"/>
      <c r="KC122" s="754"/>
      <c r="KD122" s="754"/>
      <c r="KE122" s="754"/>
      <c r="KF122" s="754"/>
      <c r="KG122" s="754"/>
      <c r="KH122" s="754"/>
      <c r="KI122" s="754"/>
      <c r="KJ122" s="754"/>
      <c r="KK122" s="754"/>
      <c r="KL122" s="754"/>
      <c r="KM122" s="754"/>
      <c r="KN122" s="754"/>
      <c r="KO122" s="754"/>
      <c r="KP122" s="754"/>
      <c r="KQ122" s="754"/>
      <c r="KR122" s="754"/>
      <c r="KS122" s="754"/>
      <c r="KT122" s="754"/>
      <c r="KU122" s="754"/>
      <c r="KV122" s="754"/>
      <c r="KW122" s="754"/>
      <c r="KX122" s="754"/>
      <c r="KY122" s="754"/>
      <c r="KZ122" s="754"/>
      <c r="LA122" s="754"/>
      <c r="LB122" s="754"/>
      <c r="LC122" s="754"/>
      <c r="LD122" s="754"/>
      <c r="LE122" s="754"/>
      <c r="LF122" s="754"/>
      <c r="LG122" s="754"/>
      <c r="LH122" s="754"/>
      <c r="LI122" s="754"/>
      <c r="LJ122" s="754"/>
      <c r="LK122" s="754"/>
      <c r="LL122" s="754"/>
      <c r="LM122" s="754"/>
      <c r="LN122" s="754"/>
      <c r="LO122" s="754"/>
      <c r="LP122" s="754"/>
      <c r="LQ122" s="754"/>
      <c r="LR122" s="754"/>
      <c r="LS122" s="754"/>
      <c r="LT122" s="754"/>
      <c r="LU122" s="754"/>
      <c r="LV122" s="754"/>
      <c r="LW122" s="754"/>
      <c r="LX122" s="754"/>
      <c r="LY122" s="754"/>
      <c r="LZ122" s="754"/>
      <c r="MA122" s="754"/>
      <c r="MB122" s="754"/>
      <c r="MC122" s="754"/>
      <c r="MD122" s="754"/>
      <c r="ME122" s="754"/>
      <c r="MF122" s="754"/>
      <c r="MG122" s="754"/>
      <c r="MH122" s="754"/>
      <c r="MI122" s="754"/>
      <c r="MJ122" s="754"/>
      <c r="MK122" s="754"/>
      <c r="ML122" s="754"/>
      <c r="MM122" s="754"/>
      <c r="MN122" s="754"/>
      <c r="MO122" s="754"/>
      <c r="MP122" s="754"/>
      <c r="MQ122" s="754"/>
      <c r="MR122" s="754"/>
      <c r="MS122" s="754"/>
      <c r="MT122" s="754"/>
      <c r="MU122" s="754"/>
      <c r="MV122" s="754"/>
      <c r="MW122" s="754"/>
      <c r="MX122" s="754"/>
      <c r="MY122" s="754"/>
      <c r="MZ122" s="754"/>
      <c r="NA122" s="754"/>
      <c r="NB122" s="754"/>
      <c r="NC122" s="754"/>
      <c r="ND122" s="754"/>
      <c r="NE122" s="754"/>
      <c r="NF122" s="754"/>
      <c r="NG122" s="754"/>
      <c r="NH122" s="754"/>
      <c r="NI122" s="754"/>
      <c r="NJ122" s="754"/>
      <c r="NK122" s="754"/>
      <c r="NL122" s="754"/>
      <c r="NM122" s="754"/>
      <c r="NN122" s="754"/>
      <c r="NO122" s="754"/>
      <c r="NP122" s="754"/>
      <c r="NQ122" s="754"/>
      <c r="NR122" s="754"/>
      <c r="NS122" s="754"/>
      <c r="NT122" s="754"/>
      <c r="NU122" s="754"/>
      <c r="NV122" s="754"/>
      <c r="NW122" s="754"/>
      <c r="NX122" s="754"/>
      <c r="NY122" s="754"/>
      <c r="NZ122" s="754"/>
      <c r="OA122" s="754"/>
      <c r="OB122" s="754"/>
      <c r="OC122" s="754"/>
      <c r="OD122" s="754"/>
      <c r="OE122" s="754"/>
      <c r="OF122" s="754"/>
      <c r="OG122" s="754"/>
      <c r="OH122" s="754"/>
      <c r="OI122" s="754"/>
      <c r="OJ122" s="754"/>
      <c r="OK122" s="754"/>
      <c r="OL122" s="754"/>
      <c r="OM122" s="754"/>
      <c r="ON122" s="754"/>
      <c r="OO122" s="754"/>
      <c r="OP122" s="754"/>
      <c r="OQ122" s="754"/>
      <c r="OR122" s="754"/>
      <c r="OS122" s="754"/>
      <c r="OT122" s="754"/>
      <c r="OU122" s="754"/>
      <c r="OV122" s="754"/>
      <c r="OW122" s="754"/>
      <c r="OX122" s="754"/>
      <c r="OY122" s="754"/>
      <c r="OZ122" s="754"/>
      <c r="PA122" s="754"/>
      <c r="PB122" s="754"/>
      <c r="PC122" s="754"/>
      <c r="PD122" s="754"/>
      <c r="PE122" s="754"/>
      <c r="PF122" s="754"/>
      <c r="PG122" s="754"/>
      <c r="PH122" s="754"/>
      <c r="PI122" s="754"/>
      <c r="PJ122" s="754"/>
      <c r="PK122" s="754"/>
      <c r="PL122" s="754"/>
      <c r="PM122" s="754"/>
      <c r="PN122" s="754"/>
      <c r="PO122" s="754"/>
      <c r="PP122" s="754"/>
      <c r="PQ122" s="754"/>
      <c r="PR122" s="754"/>
      <c r="PS122" s="754"/>
      <c r="PT122" s="754"/>
      <c r="PU122" s="754"/>
      <c r="PV122" s="754"/>
      <c r="PW122" s="754"/>
      <c r="PX122" s="754"/>
      <c r="PY122" s="754"/>
      <c r="PZ122" s="754"/>
      <c r="QA122" s="754"/>
      <c r="QB122" s="754"/>
      <c r="QC122" s="754"/>
      <c r="QD122" s="754"/>
      <c r="QE122" s="754"/>
      <c r="QF122" s="754"/>
      <c r="QG122" s="754"/>
      <c r="QH122" s="754"/>
      <c r="QI122" s="754"/>
      <c r="QJ122" s="754"/>
      <c r="QK122" s="754"/>
      <c r="QL122" s="754"/>
      <c r="QM122" s="754"/>
      <c r="QN122" s="754"/>
      <c r="QO122" s="754"/>
      <c r="QP122" s="754"/>
      <c r="QQ122" s="754"/>
      <c r="QR122" s="754"/>
      <c r="QS122" s="754"/>
      <c r="QT122" s="754"/>
      <c r="QU122" s="754"/>
      <c r="QV122" s="754"/>
      <c r="QW122" s="754"/>
      <c r="QX122" s="754"/>
      <c r="QY122" s="754"/>
      <c r="QZ122" s="754"/>
      <c r="RA122" s="754"/>
      <c r="RB122" s="754"/>
      <c r="RC122" s="754"/>
      <c r="RD122" s="754"/>
      <c r="RE122" s="754"/>
      <c r="RF122" s="754"/>
      <c r="RG122" s="754"/>
      <c r="RH122" s="754"/>
      <c r="RI122" s="754"/>
      <c r="RJ122" s="754"/>
      <c r="RK122" s="754"/>
      <c r="RL122" s="754"/>
      <c r="RM122" s="754"/>
      <c r="RN122" s="754"/>
      <c r="RO122" s="754"/>
      <c r="RP122" s="754"/>
      <c r="RQ122" s="754"/>
      <c r="RR122" s="754"/>
      <c r="RS122" s="754"/>
      <c r="RT122" s="754"/>
      <c r="RU122" s="754"/>
      <c r="RV122" s="754"/>
      <c r="RW122" s="754"/>
      <c r="RX122" s="754"/>
      <c r="RY122" s="754"/>
      <c r="RZ122" s="754"/>
      <c r="SA122" s="754"/>
      <c r="SB122" s="754"/>
      <c r="SC122" s="754"/>
      <c r="SD122" s="754"/>
      <c r="SE122" s="754"/>
      <c r="SF122" s="754"/>
      <c r="SG122" s="754"/>
      <c r="SH122" s="754"/>
      <c r="SI122" s="754"/>
      <c r="SJ122" s="754"/>
      <c r="SK122" s="754"/>
      <c r="SL122" s="754"/>
      <c r="SM122" s="754"/>
      <c r="SN122" s="754"/>
      <c r="SO122" s="754"/>
      <c r="SP122" s="754"/>
      <c r="SQ122" s="754"/>
      <c r="SR122" s="754"/>
      <c r="SS122" s="754"/>
      <c r="ST122" s="754"/>
      <c r="SU122" s="754"/>
      <c r="SV122" s="754"/>
      <c r="SW122" s="754"/>
      <c r="SX122" s="754"/>
      <c r="SY122" s="754"/>
      <c r="SZ122" s="754"/>
      <c r="TA122" s="754"/>
      <c r="TB122" s="754"/>
      <c r="TC122" s="754"/>
      <c r="TD122" s="754"/>
      <c r="TE122" s="754"/>
      <c r="TF122" s="754"/>
      <c r="TG122" s="754"/>
      <c r="TH122" s="754"/>
      <c r="TI122" s="754"/>
      <c r="TJ122" s="754"/>
      <c r="TK122" s="754"/>
      <c r="TL122" s="754"/>
      <c r="TM122" s="754"/>
      <c r="TN122" s="754"/>
      <c r="TO122" s="754"/>
      <c r="TP122" s="754"/>
      <c r="TQ122" s="754"/>
      <c r="TR122" s="754"/>
      <c r="TS122" s="754"/>
      <c r="TT122" s="754"/>
      <c r="TU122" s="754"/>
      <c r="TV122" s="754"/>
      <c r="TW122" s="754"/>
      <c r="TX122" s="754"/>
      <c r="TY122" s="754"/>
      <c r="TZ122" s="754"/>
      <c r="UA122" s="754"/>
      <c r="UB122" s="754"/>
      <c r="UC122" s="754"/>
      <c r="UD122" s="754"/>
      <c r="UE122" s="754"/>
      <c r="UF122" s="754"/>
      <c r="UG122" s="754"/>
      <c r="UH122" s="754"/>
      <c r="UI122" s="754"/>
      <c r="UJ122" s="754"/>
      <c r="UK122" s="754"/>
      <c r="UL122" s="754"/>
      <c r="UM122" s="754"/>
      <c r="UN122" s="754"/>
      <c r="UO122" s="754"/>
      <c r="UP122" s="754"/>
      <c r="UQ122" s="754"/>
      <c r="UR122" s="754"/>
      <c r="US122" s="754"/>
      <c r="UT122" s="754"/>
      <c r="UU122" s="754"/>
      <c r="UV122" s="754"/>
      <c r="UW122" s="754"/>
      <c r="UX122" s="754"/>
      <c r="UY122" s="754"/>
      <c r="UZ122" s="754"/>
      <c r="VA122" s="754"/>
      <c r="VB122" s="754"/>
      <c r="VC122" s="754"/>
      <c r="VD122" s="754"/>
      <c r="VE122" s="754"/>
      <c r="VF122" s="754"/>
      <c r="VG122" s="754"/>
      <c r="VH122" s="754"/>
      <c r="VI122" s="754"/>
      <c r="VJ122" s="754"/>
      <c r="VK122" s="754"/>
      <c r="VL122" s="754"/>
      <c r="VM122" s="754"/>
      <c r="VN122" s="754"/>
      <c r="VO122" s="754"/>
      <c r="VP122" s="754"/>
      <c r="VQ122" s="754"/>
      <c r="VR122" s="754"/>
      <c r="VS122" s="754"/>
      <c r="VT122" s="754"/>
      <c r="VU122" s="754"/>
      <c r="VV122" s="754"/>
      <c r="VW122" s="754"/>
      <c r="VX122" s="754"/>
      <c r="VY122" s="754"/>
      <c r="VZ122" s="754"/>
      <c r="WA122" s="754"/>
      <c r="WB122" s="754"/>
      <c r="WC122" s="754"/>
      <c r="WD122" s="754"/>
      <c r="WE122" s="754"/>
      <c r="WF122" s="754"/>
      <c r="WG122" s="754"/>
      <c r="WH122" s="754"/>
      <c r="WI122" s="754"/>
      <c r="WJ122" s="754"/>
      <c r="WK122" s="754"/>
      <c r="WL122" s="754"/>
      <c r="WM122" s="754"/>
      <c r="WN122" s="754"/>
      <c r="WO122" s="754"/>
      <c r="WP122" s="754"/>
      <c r="WQ122" s="754"/>
      <c r="WR122" s="754"/>
      <c r="WS122" s="754"/>
      <c r="WT122" s="754"/>
      <c r="WU122" s="754"/>
      <c r="WV122" s="754"/>
      <c r="WW122" s="754"/>
      <c r="WX122" s="754"/>
      <c r="WY122" s="754"/>
      <c r="WZ122" s="754"/>
      <c r="XA122" s="754"/>
      <c r="XB122" s="754"/>
      <c r="XC122" s="754"/>
      <c r="XD122" s="754"/>
      <c r="XE122" s="754"/>
      <c r="XF122" s="754"/>
      <c r="XG122" s="754"/>
      <c r="XH122" s="754"/>
      <c r="XI122" s="754"/>
      <c r="XJ122" s="754"/>
      <c r="XK122" s="754"/>
      <c r="XL122" s="754"/>
      <c r="XM122" s="754"/>
      <c r="XN122" s="754"/>
      <c r="XO122" s="754"/>
      <c r="XP122" s="754"/>
      <c r="XQ122" s="754"/>
      <c r="XR122" s="754"/>
      <c r="XS122" s="754"/>
      <c r="XT122" s="754"/>
      <c r="XU122" s="754"/>
      <c r="XV122" s="754"/>
      <c r="XW122" s="754"/>
      <c r="XX122" s="754"/>
      <c r="XY122" s="754"/>
      <c r="XZ122" s="754"/>
      <c r="YA122" s="754"/>
      <c r="YB122" s="754"/>
      <c r="YC122" s="754"/>
      <c r="YD122" s="754"/>
      <c r="YE122" s="754"/>
      <c r="YF122" s="754"/>
      <c r="YG122" s="754"/>
      <c r="YH122" s="754"/>
      <c r="YI122" s="754"/>
      <c r="YJ122" s="754"/>
      <c r="YK122" s="754"/>
      <c r="YL122" s="754"/>
      <c r="YM122" s="754"/>
      <c r="YN122" s="754"/>
      <c r="YO122" s="754"/>
      <c r="YP122" s="754"/>
      <c r="YQ122" s="754"/>
      <c r="YR122" s="754"/>
      <c r="YS122" s="754"/>
      <c r="YT122" s="754"/>
      <c r="YU122" s="754"/>
      <c r="YV122" s="754"/>
      <c r="YW122" s="754"/>
      <c r="YX122" s="754"/>
      <c r="YY122" s="754"/>
      <c r="YZ122" s="754"/>
      <c r="ZA122" s="754"/>
      <c r="ZB122" s="754"/>
      <c r="ZC122" s="754"/>
      <c r="ZD122" s="754"/>
      <c r="ZE122" s="754"/>
      <c r="ZF122" s="754"/>
      <c r="ZG122" s="754"/>
      <c r="ZH122" s="754"/>
      <c r="ZI122" s="754"/>
      <c r="ZJ122" s="754"/>
      <c r="ZK122" s="754"/>
      <c r="ZL122" s="754"/>
      <c r="ZM122" s="754"/>
      <c r="ZN122" s="754"/>
      <c r="ZO122" s="754"/>
      <c r="ZP122" s="754"/>
      <c r="ZQ122" s="754"/>
      <c r="ZR122" s="754"/>
      <c r="ZS122" s="754"/>
      <c r="ZT122" s="754"/>
      <c r="ZU122" s="754"/>
      <c r="ZV122" s="754"/>
      <c r="ZW122" s="754"/>
      <c r="ZX122" s="754"/>
      <c r="ZY122" s="754"/>
      <c r="ZZ122" s="754"/>
      <c r="AAA122" s="754"/>
      <c r="AAB122" s="754"/>
      <c r="AAC122" s="754"/>
      <c r="AAD122" s="754"/>
      <c r="AAE122" s="754"/>
      <c r="AAF122" s="754"/>
      <c r="AAG122" s="754"/>
      <c r="AAH122" s="754"/>
      <c r="AAI122" s="754"/>
      <c r="AAJ122" s="754"/>
      <c r="AAK122" s="754"/>
      <c r="AAL122" s="754"/>
      <c r="AAM122" s="754"/>
      <c r="AAN122" s="754"/>
      <c r="AAO122" s="754"/>
      <c r="AAP122" s="754"/>
      <c r="AAQ122" s="754"/>
      <c r="AAR122" s="754"/>
      <c r="AAS122" s="754"/>
      <c r="AAT122" s="754"/>
      <c r="AAU122" s="754"/>
      <c r="AAV122" s="754"/>
      <c r="AAW122" s="754"/>
      <c r="AAX122" s="754"/>
      <c r="AAY122" s="754"/>
      <c r="AAZ122" s="754"/>
      <c r="ABA122" s="754"/>
      <c r="ABB122" s="754"/>
      <c r="ABC122" s="754"/>
      <c r="ABD122" s="754"/>
      <c r="ABE122" s="754"/>
      <c r="ABF122" s="754"/>
      <c r="ABG122" s="754"/>
      <c r="ABH122" s="754"/>
      <c r="ABI122" s="754"/>
      <c r="ABJ122" s="754"/>
      <c r="ABK122" s="754"/>
      <c r="ABL122" s="754"/>
      <c r="ABM122" s="754"/>
      <c r="ABN122" s="754"/>
      <c r="ABO122" s="754"/>
      <c r="ABP122" s="754"/>
      <c r="ABQ122" s="754"/>
      <c r="ABR122" s="754"/>
      <c r="ABS122" s="754"/>
      <c r="ABT122" s="754"/>
      <c r="ABU122" s="754"/>
      <c r="ABV122" s="754"/>
      <c r="ABW122" s="754"/>
      <c r="ABX122" s="754"/>
      <c r="ABY122" s="754"/>
      <c r="ABZ122" s="754"/>
      <c r="ACA122" s="754"/>
      <c r="ACB122" s="754"/>
      <c r="ACC122" s="754"/>
      <c r="ACD122" s="754"/>
      <c r="ACE122" s="754"/>
      <c r="ACF122" s="754"/>
      <c r="ACG122" s="754"/>
      <c r="ACH122" s="754"/>
      <c r="ACI122" s="754"/>
      <c r="ACJ122" s="754"/>
      <c r="ACK122" s="754"/>
      <c r="ACL122" s="754"/>
      <c r="ACM122" s="754"/>
      <c r="ACN122" s="754"/>
      <c r="ACO122" s="754"/>
      <c r="ACP122" s="754"/>
      <c r="ACQ122" s="754"/>
      <c r="ACR122" s="754"/>
      <c r="ACS122" s="754"/>
      <c r="ACT122" s="754"/>
      <c r="ACU122" s="754"/>
      <c r="ACV122" s="754"/>
      <c r="ACW122" s="754"/>
      <c r="ACX122" s="754"/>
      <c r="ACY122" s="754"/>
      <c r="ACZ122" s="754"/>
      <c r="ADA122" s="754"/>
      <c r="ADB122" s="754"/>
      <c r="ADC122" s="754"/>
      <c r="ADD122" s="754"/>
      <c r="ADE122" s="754"/>
      <c r="ADF122" s="754"/>
      <c r="ADG122" s="754"/>
      <c r="ADH122" s="754"/>
      <c r="ADI122" s="754"/>
      <c r="ADJ122" s="754"/>
      <c r="ADK122" s="754"/>
      <c r="ADL122" s="754"/>
      <c r="ADM122" s="754"/>
      <c r="ADN122" s="754"/>
      <c r="ADO122" s="754"/>
      <c r="ADP122" s="754"/>
      <c r="ADQ122" s="754"/>
      <c r="ADR122" s="754"/>
      <c r="ADS122" s="754"/>
      <c r="ADT122" s="754"/>
      <c r="ADU122" s="754"/>
      <c r="ADV122" s="754"/>
      <c r="ADW122" s="754"/>
      <c r="ADX122" s="754"/>
      <c r="ADY122" s="754"/>
      <c r="ADZ122" s="754"/>
      <c r="AEA122" s="754"/>
      <c r="AEB122" s="754"/>
      <c r="AEC122" s="754"/>
      <c r="AED122" s="754"/>
      <c r="AEE122" s="754"/>
      <c r="AEF122" s="754"/>
      <c r="AEG122" s="754"/>
      <c r="AEH122" s="754"/>
      <c r="AEI122" s="754"/>
      <c r="AEJ122" s="754"/>
      <c r="AEK122" s="754"/>
      <c r="AEL122" s="754"/>
      <c r="AEM122" s="754"/>
      <c r="AEN122" s="754"/>
      <c r="AEO122" s="754"/>
      <c r="AEP122" s="754"/>
      <c r="AEQ122" s="754"/>
      <c r="AER122" s="754"/>
      <c r="AES122" s="754"/>
      <c r="AET122" s="754"/>
      <c r="AEU122" s="754"/>
      <c r="AEV122" s="754"/>
      <c r="AEW122" s="754"/>
      <c r="AEX122" s="754"/>
      <c r="AEY122" s="754"/>
      <c r="AEZ122" s="754"/>
      <c r="AFA122" s="754"/>
      <c r="AFB122" s="754"/>
      <c r="AFC122" s="754"/>
      <c r="AFD122" s="754"/>
      <c r="AFE122" s="754"/>
      <c r="AFF122" s="754"/>
      <c r="AFG122" s="754"/>
      <c r="AFH122" s="754"/>
      <c r="AFI122" s="754"/>
      <c r="AFJ122" s="754"/>
      <c r="AFK122" s="754"/>
      <c r="AFL122" s="754"/>
      <c r="AFM122" s="754"/>
      <c r="AFN122" s="754"/>
      <c r="AFO122" s="754"/>
      <c r="AFP122" s="754"/>
      <c r="AFQ122" s="754"/>
      <c r="AFR122" s="754"/>
      <c r="AFS122" s="754"/>
      <c r="AFT122" s="754"/>
      <c r="AFU122" s="754"/>
      <c r="AFV122" s="754"/>
      <c r="AFW122" s="754"/>
      <c r="AFX122" s="754"/>
      <c r="AFY122" s="754"/>
      <c r="AFZ122" s="754"/>
      <c r="AGA122" s="754"/>
      <c r="AGB122" s="754"/>
      <c r="AGC122" s="754"/>
      <c r="AGD122" s="754"/>
      <c r="AGE122" s="754"/>
      <c r="AGF122" s="754"/>
      <c r="AGG122" s="754"/>
      <c r="AGH122" s="754"/>
      <c r="AGI122" s="754"/>
      <c r="AGJ122" s="754"/>
      <c r="AGK122" s="754"/>
      <c r="AGL122" s="754"/>
      <c r="AGM122" s="754"/>
      <c r="AGN122" s="754"/>
      <c r="AGO122" s="754"/>
      <c r="AGP122" s="754"/>
      <c r="AGQ122" s="754"/>
      <c r="AGR122" s="754"/>
      <c r="AGS122" s="754"/>
      <c r="AGT122" s="754"/>
      <c r="AGU122" s="754"/>
      <c r="AGV122" s="754"/>
      <c r="AGW122" s="754"/>
      <c r="AGX122" s="754"/>
      <c r="AGY122" s="754"/>
      <c r="AGZ122" s="754"/>
      <c r="AHA122" s="754"/>
      <c r="AHB122" s="754"/>
      <c r="AHC122" s="754"/>
      <c r="AHD122" s="754"/>
      <c r="AHE122" s="754"/>
      <c r="AHF122" s="754"/>
      <c r="AHG122" s="754"/>
      <c r="AHH122" s="754"/>
      <c r="AHI122" s="754"/>
      <c r="AHJ122" s="754"/>
      <c r="AHK122" s="754"/>
      <c r="AHL122" s="754"/>
      <c r="AHM122" s="754"/>
      <c r="AHN122" s="754"/>
      <c r="AHO122" s="754"/>
      <c r="AHP122" s="754"/>
      <c r="AHQ122" s="754"/>
      <c r="AHR122" s="754"/>
      <c r="AHS122" s="754"/>
      <c r="AHT122" s="754"/>
      <c r="AHU122" s="754"/>
      <c r="AHV122" s="754"/>
      <c r="AHW122" s="754"/>
      <c r="AHX122" s="754"/>
      <c r="AHY122" s="754"/>
      <c r="AHZ122" s="754"/>
      <c r="AIA122" s="754"/>
      <c r="AIB122" s="754"/>
      <c r="AIC122" s="754"/>
      <c r="AID122" s="754"/>
      <c r="AIE122" s="754"/>
      <c r="AIF122" s="754"/>
      <c r="AIG122" s="754"/>
      <c r="AIH122" s="754"/>
      <c r="AII122" s="754"/>
      <c r="AIJ122" s="754"/>
      <c r="AIK122" s="754"/>
      <c r="AIL122" s="754"/>
      <c r="AIM122" s="754"/>
      <c r="AIN122" s="754"/>
      <c r="AIO122" s="754"/>
      <c r="AIP122" s="754"/>
      <c r="AIQ122" s="754"/>
      <c r="AIR122" s="754"/>
      <c r="AIS122" s="754"/>
      <c r="AIT122" s="754"/>
      <c r="AIU122" s="754"/>
      <c r="AIV122" s="754"/>
      <c r="AIW122" s="754"/>
      <c r="AIX122" s="754"/>
      <c r="AIY122" s="754"/>
      <c r="AIZ122" s="754"/>
      <c r="AJA122" s="754"/>
      <c r="AJB122" s="754"/>
      <c r="AJC122" s="754"/>
      <c r="AJD122" s="754"/>
      <c r="AJE122" s="754"/>
      <c r="AJF122" s="754"/>
      <c r="AJG122" s="754"/>
      <c r="AJH122" s="754"/>
      <c r="AJI122" s="754"/>
      <c r="AJJ122" s="754"/>
      <c r="AJK122" s="754"/>
      <c r="AJL122" s="754"/>
      <c r="AJM122" s="754"/>
      <c r="AJN122" s="754"/>
      <c r="AJO122" s="754"/>
      <c r="AJP122" s="754"/>
      <c r="AJQ122" s="754"/>
      <c r="AJR122" s="754"/>
      <c r="AJS122" s="754"/>
      <c r="AJT122" s="754"/>
      <c r="AJU122" s="754"/>
      <c r="AJV122" s="754"/>
      <c r="AJW122" s="754"/>
      <c r="AJX122" s="754"/>
      <c r="AJY122" s="754"/>
      <c r="AJZ122" s="754"/>
      <c r="AKA122" s="754"/>
      <c r="AKB122" s="754"/>
      <c r="AKC122" s="754"/>
      <c r="AKD122" s="754"/>
      <c r="AKE122" s="754"/>
      <c r="AKF122" s="754"/>
      <c r="AKG122" s="754"/>
      <c r="AKH122" s="754"/>
      <c r="AKI122" s="754"/>
      <c r="AKJ122" s="754"/>
      <c r="AKK122" s="754"/>
      <c r="AKL122" s="754"/>
      <c r="AKM122" s="754"/>
      <c r="AKN122" s="754"/>
      <c r="AKO122" s="754"/>
      <c r="AKP122" s="754"/>
      <c r="AKQ122" s="754"/>
      <c r="AKR122" s="754"/>
      <c r="AKS122" s="754"/>
      <c r="AKT122" s="754"/>
      <c r="AKU122" s="754"/>
      <c r="AKV122" s="754"/>
      <c r="AKW122" s="754"/>
      <c r="AKX122" s="754"/>
      <c r="AKY122" s="754"/>
      <c r="AKZ122" s="754"/>
      <c r="ALA122" s="754"/>
      <c r="ALB122" s="754"/>
      <c r="ALC122" s="754"/>
      <c r="ALD122" s="754"/>
      <c r="ALE122" s="754"/>
      <c r="ALF122" s="754"/>
      <c r="ALG122" s="754"/>
      <c r="ALH122" s="754"/>
      <c r="ALI122" s="754"/>
      <c r="ALJ122" s="754"/>
      <c r="ALK122" s="754"/>
      <c r="ALL122" s="754"/>
      <c r="ALM122" s="754"/>
      <c r="ALN122" s="754"/>
      <c r="ALO122" s="754"/>
      <c r="ALP122" s="754"/>
      <c r="ALQ122" s="754"/>
      <c r="ALR122" s="754"/>
      <c r="ALS122" s="754"/>
      <c r="ALT122" s="754"/>
      <c r="ALU122" s="754"/>
      <c r="ALV122" s="754"/>
      <c r="ALW122" s="754"/>
      <c r="ALX122" s="754"/>
      <c r="ALY122" s="754"/>
      <c r="ALZ122" s="754"/>
      <c r="AMA122" s="754"/>
      <c r="AMB122" s="754"/>
      <c r="AMC122" s="754"/>
      <c r="AMD122" s="754"/>
      <c r="AME122" s="754"/>
      <c r="AMF122" s="754"/>
      <c r="AMG122" s="754"/>
      <c r="AMH122" s="754"/>
      <c r="AMI122" s="754"/>
      <c r="AMJ122" s="754"/>
    </row>
    <row r="123" spans="1:1024" x14ac:dyDescent="0.2">
      <c r="A123" s="754"/>
      <c r="B123" s="781"/>
      <c r="C123" s="778"/>
      <c r="D123" s="775"/>
      <c r="E123" s="775"/>
      <c r="F123" s="775"/>
      <c r="G123" s="775"/>
      <c r="H123" s="775"/>
      <c r="I123" s="775"/>
      <c r="J123" s="775"/>
      <c r="K123" s="775"/>
      <c r="L123" s="775"/>
      <c r="M123" s="775"/>
      <c r="N123" s="775"/>
      <c r="O123" s="775"/>
      <c r="P123" s="775"/>
      <c r="Q123" s="775"/>
      <c r="R123" s="776"/>
      <c r="S123" s="775"/>
      <c r="T123" s="775"/>
      <c r="U123" s="768" t="s">
        <v>499</v>
      </c>
      <c r="V123" s="761" t="s">
        <v>124</v>
      </c>
      <c r="W123" s="777" t="s">
        <v>492</v>
      </c>
      <c r="X123" s="821">
        <v>1.4539941136847998</v>
      </c>
      <c r="Y123" s="821">
        <v>1.4539941136847998</v>
      </c>
      <c r="Z123" s="821">
        <v>1.4539941136847998</v>
      </c>
      <c r="AA123" s="821">
        <v>1.4539941136847998</v>
      </c>
      <c r="AB123" s="821">
        <v>1.4539941136847998</v>
      </c>
      <c r="AC123" s="821">
        <v>1.3077555245775998</v>
      </c>
      <c r="AD123" s="821">
        <v>1.3077555245775998</v>
      </c>
      <c r="AE123" s="821">
        <v>1.3077555245775998</v>
      </c>
      <c r="AF123" s="821">
        <v>1.3077555245775998</v>
      </c>
      <c r="AG123" s="821">
        <v>1.3077555245775998</v>
      </c>
      <c r="AH123" s="821">
        <v>0.41949826352799996</v>
      </c>
      <c r="AI123" s="821">
        <v>0.41949826352799996</v>
      </c>
      <c r="AJ123" s="821">
        <v>0.41949826352799996</v>
      </c>
      <c r="AK123" s="821">
        <v>0.41949826352799996</v>
      </c>
      <c r="AL123" s="821">
        <v>0.41949826352799996</v>
      </c>
      <c r="AM123" s="821">
        <v>0</v>
      </c>
      <c r="AN123" s="821">
        <v>0</v>
      </c>
      <c r="AO123" s="821">
        <v>0</v>
      </c>
      <c r="AP123" s="821">
        <v>0</v>
      </c>
      <c r="AQ123" s="821">
        <v>0</v>
      </c>
      <c r="AR123" s="821">
        <v>0</v>
      </c>
      <c r="AS123" s="821">
        <v>0</v>
      </c>
      <c r="AT123" s="821">
        <v>0</v>
      </c>
      <c r="AU123" s="821">
        <v>0</v>
      </c>
      <c r="AV123" s="821">
        <v>0</v>
      </c>
      <c r="AW123" s="821">
        <v>0</v>
      </c>
      <c r="AX123" s="821">
        <v>0</v>
      </c>
      <c r="AY123" s="821">
        <v>0</v>
      </c>
      <c r="AZ123" s="821">
        <v>0</v>
      </c>
      <c r="BA123" s="821">
        <v>0</v>
      </c>
      <c r="BB123" s="821">
        <v>0</v>
      </c>
      <c r="BC123" s="821">
        <v>0</v>
      </c>
      <c r="BD123" s="821">
        <v>0</v>
      </c>
      <c r="BE123" s="821">
        <v>0</v>
      </c>
      <c r="BF123" s="821">
        <v>0</v>
      </c>
      <c r="BG123" s="821">
        <v>0</v>
      </c>
      <c r="BH123" s="821">
        <v>0</v>
      </c>
      <c r="BI123" s="821">
        <v>0</v>
      </c>
      <c r="BJ123" s="821">
        <v>0</v>
      </c>
      <c r="BK123" s="821">
        <v>0</v>
      </c>
      <c r="BL123" s="821">
        <v>0</v>
      </c>
      <c r="BM123" s="821">
        <v>0</v>
      </c>
      <c r="BN123" s="821">
        <v>0</v>
      </c>
      <c r="BO123" s="821">
        <v>0</v>
      </c>
      <c r="BP123" s="821">
        <v>0</v>
      </c>
      <c r="BQ123" s="821">
        <v>0</v>
      </c>
      <c r="BR123" s="821">
        <v>0</v>
      </c>
      <c r="BS123" s="821">
        <v>0</v>
      </c>
      <c r="BT123" s="821">
        <v>0</v>
      </c>
      <c r="BU123" s="821">
        <v>0</v>
      </c>
      <c r="BV123" s="821">
        <v>0</v>
      </c>
      <c r="BW123" s="821">
        <v>0</v>
      </c>
      <c r="BX123" s="821">
        <v>0</v>
      </c>
      <c r="BY123" s="821">
        <v>0</v>
      </c>
      <c r="BZ123" s="821">
        <v>0</v>
      </c>
      <c r="CA123" s="821">
        <v>0</v>
      </c>
      <c r="CB123" s="821">
        <v>0</v>
      </c>
      <c r="CC123" s="821">
        <v>0</v>
      </c>
      <c r="CD123" s="821">
        <v>0</v>
      </c>
      <c r="CE123" s="822">
        <v>0</v>
      </c>
      <c r="CF123" s="822">
        <v>0</v>
      </c>
      <c r="CG123" s="822">
        <v>0</v>
      </c>
      <c r="CH123" s="822">
        <v>0</v>
      </c>
      <c r="CI123" s="822">
        <v>0</v>
      </c>
      <c r="CJ123" s="822">
        <v>0</v>
      </c>
      <c r="CK123" s="822">
        <v>0</v>
      </c>
      <c r="CL123" s="822">
        <v>0</v>
      </c>
      <c r="CM123" s="822">
        <v>0</v>
      </c>
      <c r="CN123" s="822">
        <v>0</v>
      </c>
      <c r="CO123" s="822">
        <v>0</v>
      </c>
      <c r="CP123" s="822">
        <v>0</v>
      </c>
      <c r="CQ123" s="822">
        <v>0</v>
      </c>
      <c r="CR123" s="822">
        <v>0</v>
      </c>
      <c r="CS123" s="822">
        <v>0</v>
      </c>
      <c r="CT123" s="822">
        <v>0</v>
      </c>
      <c r="CU123" s="822">
        <v>0</v>
      </c>
      <c r="CV123" s="822">
        <v>0</v>
      </c>
      <c r="CW123" s="822">
        <v>0</v>
      </c>
      <c r="CX123" s="822">
        <v>0</v>
      </c>
      <c r="CY123" s="823">
        <v>0</v>
      </c>
      <c r="CZ123" s="762">
        <v>0</v>
      </c>
      <c r="DA123" s="763">
        <v>0</v>
      </c>
      <c r="DB123" s="763">
        <v>0</v>
      </c>
      <c r="DC123" s="763">
        <v>0</v>
      </c>
      <c r="DD123" s="763">
        <v>0</v>
      </c>
      <c r="DE123" s="763">
        <v>0</v>
      </c>
      <c r="DF123" s="763">
        <v>0</v>
      </c>
      <c r="DG123" s="763">
        <v>0</v>
      </c>
      <c r="DH123" s="763">
        <v>0</v>
      </c>
      <c r="DI123" s="763">
        <v>0</v>
      </c>
      <c r="DJ123" s="763">
        <v>0</v>
      </c>
      <c r="DK123" s="763">
        <v>0</v>
      </c>
      <c r="DL123" s="763">
        <v>0</v>
      </c>
      <c r="DM123" s="763">
        <v>0</v>
      </c>
      <c r="DN123" s="763">
        <v>0</v>
      </c>
      <c r="DO123" s="763">
        <v>0</v>
      </c>
      <c r="DP123" s="763">
        <v>0</v>
      </c>
      <c r="DQ123" s="763">
        <v>0</v>
      </c>
      <c r="DR123" s="763">
        <v>0</v>
      </c>
      <c r="DS123" s="763">
        <v>0</v>
      </c>
      <c r="DT123" s="763">
        <v>0</v>
      </c>
      <c r="DU123" s="763">
        <v>0</v>
      </c>
      <c r="DV123" s="763">
        <v>0</v>
      </c>
      <c r="DW123" s="764">
        <v>0</v>
      </c>
      <c r="DX123" s="650"/>
      <c r="DY123" s="754"/>
      <c r="DZ123" s="754"/>
      <c r="EA123" s="754"/>
      <c r="EB123" s="754"/>
      <c r="EC123" s="754"/>
      <c r="ED123" s="754"/>
      <c r="EE123" s="754"/>
      <c r="EF123" s="754"/>
      <c r="EG123" s="754"/>
      <c r="EH123" s="754"/>
      <c r="EI123" s="754"/>
      <c r="EJ123" s="754"/>
      <c r="EK123" s="754"/>
      <c r="EL123" s="754"/>
      <c r="EM123" s="754"/>
      <c r="EN123" s="754"/>
      <c r="EO123" s="754"/>
      <c r="EP123" s="754"/>
      <c r="EQ123" s="754"/>
      <c r="ER123" s="754"/>
      <c r="ES123" s="754"/>
      <c r="ET123" s="754"/>
      <c r="EU123" s="754"/>
      <c r="EV123" s="754"/>
      <c r="EW123" s="754"/>
      <c r="EX123" s="754"/>
      <c r="EY123" s="754"/>
      <c r="EZ123" s="754"/>
      <c r="FA123" s="754"/>
      <c r="FB123" s="754"/>
      <c r="FC123" s="754"/>
      <c r="FD123" s="754"/>
      <c r="FE123" s="754"/>
      <c r="FF123" s="754"/>
      <c r="FG123" s="754"/>
      <c r="FH123" s="754"/>
      <c r="FI123" s="754"/>
      <c r="FJ123" s="754"/>
      <c r="FK123" s="754"/>
      <c r="FL123" s="754"/>
      <c r="FM123" s="754"/>
      <c r="FN123" s="754"/>
      <c r="FO123" s="754"/>
      <c r="FP123" s="754"/>
      <c r="FQ123" s="754"/>
      <c r="FR123" s="754"/>
      <c r="FS123" s="754"/>
      <c r="FT123" s="754"/>
      <c r="FU123" s="754"/>
      <c r="FV123" s="754"/>
      <c r="FW123" s="754"/>
      <c r="FX123" s="754"/>
      <c r="FY123" s="754"/>
      <c r="FZ123" s="754"/>
      <c r="GA123" s="754"/>
      <c r="GB123" s="754"/>
      <c r="GC123" s="754"/>
      <c r="GD123" s="754"/>
      <c r="GE123" s="754"/>
      <c r="GF123" s="754"/>
      <c r="GG123" s="754"/>
      <c r="GH123" s="754"/>
      <c r="GI123" s="754"/>
      <c r="GJ123" s="754"/>
      <c r="GK123" s="754"/>
      <c r="GL123" s="754"/>
      <c r="GM123" s="754"/>
      <c r="GN123" s="754"/>
      <c r="GO123" s="754"/>
      <c r="GP123" s="754"/>
      <c r="GQ123" s="754"/>
      <c r="GR123" s="754"/>
      <c r="GS123" s="754"/>
      <c r="GT123" s="754"/>
      <c r="GU123" s="754"/>
      <c r="GV123" s="754"/>
      <c r="GW123" s="754"/>
      <c r="GX123" s="754"/>
      <c r="GY123" s="754"/>
      <c r="GZ123" s="754"/>
      <c r="HA123" s="754"/>
      <c r="HB123" s="754"/>
      <c r="HC123" s="754"/>
      <c r="HD123" s="754"/>
      <c r="HE123" s="754"/>
      <c r="HF123" s="754"/>
      <c r="HG123" s="754"/>
      <c r="HH123" s="754"/>
      <c r="HI123" s="754"/>
      <c r="HJ123" s="754"/>
      <c r="HK123" s="754"/>
      <c r="HL123" s="754"/>
      <c r="HM123" s="754"/>
      <c r="HN123" s="754"/>
      <c r="HO123" s="754"/>
      <c r="HP123" s="754"/>
      <c r="HQ123" s="754"/>
      <c r="HR123" s="754"/>
      <c r="HS123" s="754"/>
      <c r="HT123" s="754"/>
      <c r="HU123" s="754"/>
      <c r="HV123" s="754"/>
      <c r="HW123" s="754"/>
      <c r="HX123" s="754"/>
      <c r="HY123" s="754"/>
      <c r="HZ123" s="754"/>
      <c r="IA123" s="754"/>
      <c r="IB123" s="754"/>
      <c r="IC123" s="754"/>
      <c r="ID123" s="754"/>
      <c r="IE123" s="754"/>
      <c r="IF123" s="754"/>
      <c r="IG123" s="754"/>
      <c r="IH123" s="754"/>
      <c r="II123" s="754"/>
      <c r="IJ123" s="754"/>
      <c r="IK123" s="754"/>
      <c r="IL123" s="754"/>
      <c r="IM123" s="754"/>
      <c r="IN123" s="754"/>
      <c r="IO123" s="754"/>
      <c r="IP123" s="754"/>
      <c r="IQ123" s="754"/>
      <c r="IR123" s="754"/>
      <c r="IS123" s="754"/>
      <c r="IT123" s="754"/>
      <c r="IU123" s="754"/>
      <c r="IV123" s="754"/>
      <c r="IW123" s="754"/>
      <c r="IX123" s="754"/>
      <c r="IY123" s="754"/>
      <c r="IZ123" s="754"/>
      <c r="JA123" s="754"/>
      <c r="JB123" s="754"/>
      <c r="JC123" s="754"/>
      <c r="JD123" s="754"/>
      <c r="JE123" s="754"/>
      <c r="JF123" s="754"/>
      <c r="JG123" s="754"/>
      <c r="JH123" s="754"/>
      <c r="JI123" s="754"/>
      <c r="JJ123" s="754"/>
      <c r="JK123" s="754"/>
      <c r="JL123" s="754"/>
      <c r="JM123" s="754"/>
      <c r="JN123" s="754"/>
      <c r="JO123" s="754"/>
      <c r="JP123" s="754"/>
      <c r="JQ123" s="754"/>
      <c r="JR123" s="754"/>
      <c r="JS123" s="754"/>
      <c r="JT123" s="754"/>
      <c r="JU123" s="754"/>
      <c r="JV123" s="754"/>
      <c r="JW123" s="754"/>
      <c r="JX123" s="754"/>
      <c r="JY123" s="754"/>
      <c r="JZ123" s="754"/>
      <c r="KA123" s="754"/>
      <c r="KB123" s="754"/>
      <c r="KC123" s="754"/>
      <c r="KD123" s="754"/>
      <c r="KE123" s="754"/>
      <c r="KF123" s="754"/>
      <c r="KG123" s="754"/>
      <c r="KH123" s="754"/>
      <c r="KI123" s="754"/>
      <c r="KJ123" s="754"/>
      <c r="KK123" s="754"/>
      <c r="KL123" s="754"/>
      <c r="KM123" s="754"/>
      <c r="KN123" s="754"/>
      <c r="KO123" s="754"/>
      <c r="KP123" s="754"/>
      <c r="KQ123" s="754"/>
      <c r="KR123" s="754"/>
      <c r="KS123" s="754"/>
      <c r="KT123" s="754"/>
      <c r="KU123" s="754"/>
      <c r="KV123" s="754"/>
      <c r="KW123" s="754"/>
      <c r="KX123" s="754"/>
      <c r="KY123" s="754"/>
      <c r="KZ123" s="754"/>
      <c r="LA123" s="754"/>
      <c r="LB123" s="754"/>
      <c r="LC123" s="754"/>
      <c r="LD123" s="754"/>
      <c r="LE123" s="754"/>
      <c r="LF123" s="754"/>
      <c r="LG123" s="754"/>
      <c r="LH123" s="754"/>
      <c r="LI123" s="754"/>
      <c r="LJ123" s="754"/>
      <c r="LK123" s="754"/>
      <c r="LL123" s="754"/>
      <c r="LM123" s="754"/>
      <c r="LN123" s="754"/>
      <c r="LO123" s="754"/>
      <c r="LP123" s="754"/>
      <c r="LQ123" s="754"/>
      <c r="LR123" s="754"/>
      <c r="LS123" s="754"/>
      <c r="LT123" s="754"/>
      <c r="LU123" s="754"/>
      <c r="LV123" s="754"/>
      <c r="LW123" s="754"/>
      <c r="LX123" s="754"/>
      <c r="LY123" s="754"/>
      <c r="LZ123" s="754"/>
      <c r="MA123" s="754"/>
      <c r="MB123" s="754"/>
      <c r="MC123" s="754"/>
      <c r="MD123" s="754"/>
      <c r="ME123" s="754"/>
      <c r="MF123" s="754"/>
      <c r="MG123" s="754"/>
      <c r="MH123" s="754"/>
      <c r="MI123" s="754"/>
      <c r="MJ123" s="754"/>
      <c r="MK123" s="754"/>
      <c r="ML123" s="754"/>
      <c r="MM123" s="754"/>
      <c r="MN123" s="754"/>
      <c r="MO123" s="754"/>
      <c r="MP123" s="754"/>
      <c r="MQ123" s="754"/>
      <c r="MR123" s="754"/>
      <c r="MS123" s="754"/>
      <c r="MT123" s="754"/>
      <c r="MU123" s="754"/>
      <c r="MV123" s="754"/>
      <c r="MW123" s="754"/>
      <c r="MX123" s="754"/>
      <c r="MY123" s="754"/>
      <c r="MZ123" s="754"/>
      <c r="NA123" s="754"/>
      <c r="NB123" s="754"/>
      <c r="NC123" s="754"/>
      <c r="ND123" s="754"/>
      <c r="NE123" s="754"/>
      <c r="NF123" s="754"/>
      <c r="NG123" s="754"/>
      <c r="NH123" s="754"/>
      <c r="NI123" s="754"/>
      <c r="NJ123" s="754"/>
      <c r="NK123" s="754"/>
      <c r="NL123" s="754"/>
      <c r="NM123" s="754"/>
      <c r="NN123" s="754"/>
      <c r="NO123" s="754"/>
      <c r="NP123" s="754"/>
      <c r="NQ123" s="754"/>
      <c r="NR123" s="754"/>
      <c r="NS123" s="754"/>
      <c r="NT123" s="754"/>
      <c r="NU123" s="754"/>
      <c r="NV123" s="754"/>
      <c r="NW123" s="754"/>
      <c r="NX123" s="754"/>
      <c r="NY123" s="754"/>
      <c r="NZ123" s="754"/>
      <c r="OA123" s="754"/>
      <c r="OB123" s="754"/>
      <c r="OC123" s="754"/>
      <c r="OD123" s="754"/>
      <c r="OE123" s="754"/>
      <c r="OF123" s="754"/>
      <c r="OG123" s="754"/>
      <c r="OH123" s="754"/>
      <c r="OI123" s="754"/>
      <c r="OJ123" s="754"/>
      <c r="OK123" s="754"/>
      <c r="OL123" s="754"/>
      <c r="OM123" s="754"/>
      <c r="ON123" s="754"/>
      <c r="OO123" s="754"/>
      <c r="OP123" s="754"/>
      <c r="OQ123" s="754"/>
      <c r="OR123" s="754"/>
      <c r="OS123" s="754"/>
      <c r="OT123" s="754"/>
      <c r="OU123" s="754"/>
      <c r="OV123" s="754"/>
      <c r="OW123" s="754"/>
      <c r="OX123" s="754"/>
      <c r="OY123" s="754"/>
      <c r="OZ123" s="754"/>
      <c r="PA123" s="754"/>
      <c r="PB123" s="754"/>
      <c r="PC123" s="754"/>
      <c r="PD123" s="754"/>
      <c r="PE123" s="754"/>
      <c r="PF123" s="754"/>
      <c r="PG123" s="754"/>
      <c r="PH123" s="754"/>
      <c r="PI123" s="754"/>
      <c r="PJ123" s="754"/>
      <c r="PK123" s="754"/>
      <c r="PL123" s="754"/>
      <c r="PM123" s="754"/>
      <c r="PN123" s="754"/>
      <c r="PO123" s="754"/>
      <c r="PP123" s="754"/>
      <c r="PQ123" s="754"/>
      <c r="PR123" s="754"/>
      <c r="PS123" s="754"/>
      <c r="PT123" s="754"/>
      <c r="PU123" s="754"/>
      <c r="PV123" s="754"/>
      <c r="PW123" s="754"/>
      <c r="PX123" s="754"/>
      <c r="PY123" s="754"/>
      <c r="PZ123" s="754"/>
      <c r="QA123" s="754"/>
      <c r="QB123" s="754"/>
      <c r="QC123" s="754"/>
      <c r="QD123" s="754"/>
      <c r="QE123" s="754"/>
      <c r="QF123" s="754"/>
      <c r="QG123" s="754"/>
      <c r="QH123" s="754"/>
      <c r="QI123" s="754"/>
      <c r="QJ123" s="754"/>
      <c r="QK123" s="754"/>
      <c r="QL123" s="754"/>
      <c r="QM123" s="754"/>
      <c r="QN123" s="754"/>
      <c r="QO123" s="754"/>
      <c r="QP123" s="754"/>
      <c r="QQ123" s="754"/>
      <c r="QR123" s="754"/>
      <c r="QS123" s="754"/>
      <c r="QT123" s="754"/>
      <c r="QU123" s="754"/>
      <c r="QV123" s="754"/>
      <c r="QW123" s="754"/>
      <c r="QX123" s="754"/>
      <c r="QY123" s="754"/>
      <c r="QZ123" s="754"/>
      <c r="RA123" s="754"/>
      <c r="RB123" s="754"/>
      <c r="RC123" s="754"/>
      <c r="RD123" s="754"/>
      <c r="RE123" s="754"/>
      <c r="RF123" s="754"/>
      <c r="RG123" s="754"/>
      <c r="RH123" s="754"/>
      <c r="RI123" s="754"/>
      <c r="RJ123" s="754"/>
      <c r="RK123" s="754"/>
      <c r="RL123" s="754"/>
      <c r="RM123" s="754"/>
      <c r="RN123" s="754"/>
      <c r="RO123" s="754"/>
      <c r="RP123" s="754"/>
      <c r="RQ123" s="754"/>
      <c r="RR123" s="754"/>
      <c r="RS123" s="754"/>
      <c r="RT123" s="754"/>
      <c r="RU123" s="754"/>
      <c r="RV123" s="754"/>
      <c r="RW123" s="754"/>
      <c r="RX123" s="754"/>
      <c r="RY123" s="754"/>
      <c r="RZ123" s="754"/>
      <c r="SA123" s="754"/>
      <c r="SB123" s="754"/>
      <c r="SC123" s="754"/>
      <c r="SD123" s="754"/>
      <c r="SE123" s="754"/>
      <c r="SF123" s="754"/>
      <c r="SG123" s="754"/>
      <c r="SH123" s="754"/>
      <c r="SI123" s="754"/>
      <c r="SJ123" s="754"/>
      <c r="SK123" s="754"/>
      <c r="SL123" s="754"/>
      <c r="SM123" s="754"/>
      <c r="SN123" s="754"/>
      <c r="SO123" s="754"/>
      <c r="SP123" s="754"/>
      <c r="SQ123" s="754"/>
      <c r="SR123" s="754"/>
      <c r="SS123" s="754"/>
      <c r="ST123" s="754"/>
      <c r="SU123" s="754"/>
      <c r="SV123" s="754"/>
      <c r="SW123" s="754"/>
      <c r="SX123" s="754"/>
      <c r="SY123" s="754"/>
      <c r="SZ123" s="754"/>
      <c r="TA123" s="754"/>
      <c r="TB123" s="754"/>
      <c r="TC123" s="754"/>
      <c r="TD123" s="754"/>
      <c r="TE123" s="754"/>
      <c r="TF123" s="754"/>
      <c r="TG123" s="754"/>
      <c r="TH123" s="754"/>
      <c r="TI123" s="754"/>
      <c r="TJ123" s="754"/>
      <c r="TK123" s="754"/>
      <c r="TL123" s="754"/>
      <c r="TM123" s="754"/>
      <c r="TN123" s="754"/>
      <c r="TO123" s="754"/>
      <c r="TP123" s="754"/>
      <c r="TQ123" s="754"/>
      <c r="TR123" s="754"/>
      <c r="TS123" s="754"/>
      <c r="TT123" s="754"/>
      <c r="TU123" s="754"/>
      <c r="TV123" s="754"/>
      <c r="TW123" s="754"/>
      <c r="TX123" s="754"/>
      <c r="TY123" s="754"/>
      <c r="TZ123" s="754"/>
      <c r="UA123" s="754"/>
      <c r="UB123" s="754"/>
      <c r="UC123" s="754"/>
      <c r="UD123" s="754"/>
      <c r="UE123" s="754"/>
      <c r="UF123" s="754"/>
      <c r="UG123" s="754"/>
      <c r="UH123" s="754"/>
      <c r="UI123" s="754"/>
      <c r="UJ123" s="754"/>
      <c r="UK123" s="754"/>
      <c r="UL123" s="754"/>
      <c r="UM123" s="754"/>
      <c r="UN123" s="754"/>
      <c r="UO123" s="754"/>
      <c r="UP123" s="754"/>
      <c r="UQ123" s="754"/>
      <c r="UR123" s="754"/>
      <c r="US123" s="754"/>
      <c r="UT123" s="754"/>
      <c r="UU123" s="754"/>
      <c r="UV123" s="754"/>
      <c r="UW123" s="754"/>
      <c r="UX123" s="754"/>
      <c r="UY123" s="754"/>
      <c r="UZ123" s="754"/>
      <c r="VA123" s="754"/>
      <c r="VB123" s="754"/>
      <c r="VC123" s="754"/>
      <c r="VD123" s="754"/>
      <c r="VE123" s="754"/>
      <c r="VF123" s="754"/>
      <c r="VG123" s="754"/>
      <c r="VH123" s="754"/>
      <c r="VI123" s="754"/>
      <c r="VJ123" s="754"/>
      <c r="VK123" s="754"/>
      <c r="VL123" s="754"/>
      <c r="VM123" s="754"/>
      <c r="VN123" s="754"/>
      <c r="VO123" s="754"/>
      <c r="VP123" s="754"/>
      <c r="VQ123" s="754"/>
      <c r="VR123" s="754"/>
      <c r="VS123" s="754"/>
      <c r="VT123" s="754"/>
      <c r="VU123" s="754"/>
      <c r="VV123" s="754"/>
      <c r="VW123" s="754"/>
      <c r="VX123" s="754"/>
      <c r="VY123" s="754"/>
      <c r="VZ123" s="754"/>
      <c r="WA123" s="754"/>
      <c r="WB123" s="754"/>
      <c r="WC123" s="754"/>
      <c r="WD123" s="754"/>
      <c r="WE123" s="754"/>
      <c r="WF123" s="754"/>
      <c r="WG123" s="754"/>
      <c r="WH123" s="754"/>
      <c r="WI123" s="754"/>
      <c r="WJ123" s="754"/>
      <c r="WK123" s="754"/>
      <c r="WL123" s="754"/>
      <c r="WM123" s="754"/>
      <c r="WN123" s="754"/>
      <c r="WO123" s="754"/>
      <c r="WP123" s="754"/>
      <c r="WQ123" s="754"/>
      <c r="WR123" s="754"/>
      <c r="WS123" s="754"/>
      <c r="WT123" s="754"/>
      <c r="WU123" s="754"/>
      <c r="WV123" s="754"/>
      <c r="WW123" s="754"/>
      <c r="WX123" s="754"/>
      <c r="WY123" s="754"/>
      <c r="WZ123" s="754"/>
      <c r="XA123" s="754"/>
      <c r="XB123" s="754"/>
      <c r="XC123" s="754"/>
      <c r="XD123" s="754"/>
      <c r="XE123" s="754"/>
      <c r="XF123" s="754"/>
      <c r="XG123" s="754"/>
      <c r="XH123" s="754"/>
      <c r="XI123" s="754"/>
      <c r="XJ123" s="754"/>
      <c r="XK123" s="754"/>
      <c r="XL123" s="754"/>
      <c r="XM123" s="754"/>
      <c r="XN123" s="754"/>
      <c r="XO123" s="754"/>
      <c r="XP123" s="754"/>
      <c r="XQ123" s="754"/>
      <c r="XR123" s="754"/>
      <c r="XS123" s="754"/>
      <c r="XT123" s="754"/>
      <c r="XU123" s="754"/>
      <c r="XV123" s="754"/>
      <c r="XW123" s="754"/>
      <c r="XX123" s="754"/>
      <c r="XY123" s="754"/>
      <c r="XZ123" s="754"/>
      <c r="YA123" s="754"/>
      <c r="YB123" s="754"/>
      <c r="YC123" s="754"/>
      <c r="YD123" s="754"/>
      <c r="YE123" s="754"/>
      <c r="YF123" s="754"/>
      <c r="YG123" s="754"/>
      <c r="YH123" s="754"/>
      <c r="YI123" s="754"/>
      <c r="YJ123" s="754"/>
      <c r="YK123" s="754"/>
      <c r="YL123" s="754"/>
      <c r="YM123" s="754"/>
      <c r="YN123" s="754"/>
      <c r="YO123" s="754"/>
      <c r="YP123" s="754"/>
      <c r="YQ123" s="754"/>
      <c r="YR123" s="754"/>
      <c r="YS123" s="754"/>
      <c r="YT123" s="754"/>
      <c r="YU123" s="754"/>
      <c r="YV123" s="754"/>
      <c r="YW123" s="754"/>
      <c r="YX123" s="754"/>
      <c r="YY123" s="754"/>
      <c r="YZ123" s="754"/>
      <c r="ZA123" s="754"/>
      <c r="ZB123" s="754"/>
      <c r="ZC123" s="754"/>
      <c r="ZD123" s="754"/>
      <c r="ZE123" s="754"/>
      <c r="ZF123" s="754"/>
      <c r="ZG123" s="754"/>
      <c r="ZH123" s="754"/>
      <c r="ZI123" s="754"/>
      <c r="ZJ123" s="754"/>
      <c r="ZK123" s="754"/>
      <c r="ZL123" s="754"/>
      <c r="ZM123" s="754"/>
      <c r="ZN123" s="754"/>
      <c r="ZO123" s="754"/>
      <c r="ZP123" s="754"/>
      <c r="ZQ123" s="754"/>
      <c r="ZR123" s="754"/>
      <c r="ZS123" s="754"/>
      <c r="ZT123" s="754"/>
      <c r="ZU123" s="754"/>
      <c r="ZV123" s="754"/>
      <c r="ZW123" s="754"/>
      <c r="ZX123" s="754"/>
      <c r="ZY123" s="754"/>
      <c r="ZZ123" s="754"/>
      <c r="AAA123" s="754"/>
      <c r="AAB123" s="754"/>
      <c r="AAC123" s="754"/>
      <c r="AAD123" s="754"/>
      <c r="AAE123" s="754"/>
      <c r="AAF123" s="754"/>
      <c r="AAG123" s="754"/>
      <c r="AAH123" s="754"/>
      <c r="AAI123" s="754"/>
      <c r="AAJ123" s="754"/>
      <c r="AAK123" s="754"/>
      <c r="AAL123" s="754"/>
      <c r="AAM123" s="754"/>
      <c r="AAN123" s="754"/>
      <c r="AAO123" s="754"/>
      <c r="AAP123" s="754"/>
      <c r="AAQ123" s="754"/>
      <c r="AAR123" s="754"/>
      <c r="AAS123" s="754"/>
      <c r="AAT123" s="754"/>
      <c r="AAU123" s="754"/>
      <c r="AAV123" s="754"/>
      <c r="AAW123" s="754"/>
      <c r="AAX123" s="754"/>
      <c r="AAY123" s="754"/>
      <c r="AAZ123" s="754"/>
      <c r="ABA123" s="754"/>
      <c r="ABB123" s="754"/>
      <c r="ABC123" s="754"/>
      <c r="ABD123" s="754"/>
      <c r="ABE123" s="754"/>
      <c r="ABF123" s="754"/>
      <c r="ABG123" s="754"/>
      <c r="ABH123" s="754"/>
      <c r="ABI123" s="754"/>
      <c r="ABJ123" s="754"/>
      <c r="ABK123" s="754"/>
      <c r="ABL123" s="754"/>
      <c r="ABM123" s="754"/>
      <c r="ABN123" s="754"/>
      <c r="ABO123" s="754"/>
      <c r="ABP123" s="754"/>
      <c r="ABQ123" s="754"/>
      <c r="ABR123" s="754"/>
      <c r="ABS123" s="754"/>
      <c r="ABT123" s="754"/>
      <c r="ABU123" s="754"/>
      <c r="ABV123" s="754"/>
      <c r="ABW123" s="754"/>
      <c r="ABX123" s="754"/>
      <c r="ABY123" s="754"/>
      <c r="ABZ123" s="754"/>
      <c r="ACA123" s="754"/>
      <c r="ACB123" s="754"/>
      <c r="ACC123" s="754"/>
      <c r="ACD123" s="754"/>
      <c r="ACE123" s="754"/>
      <c r="ACF123" s="754"/>
      <c r="ACG123" s="754"/>
      <c r="ACH123" s="754"/>
      <c r="ACI123" s="754"/>
      <c r="ACJ123" s="754"/>
      <c r="ACK123" s="754"/>
      <c r="ACL123" s="754"/>
      <c r="ACM123" s="754"/>
      <c r="ACN123" s="754"/>
      <c r="ACO123" s="754"/>
      <c r="ACP123" s="754"/>
      <c r="ACQ123" s="754"/>
      <c r="ACR123" s="754"/>
      <c r="ACS123" s="754"/>
      <c r="ACT123" s="754"/>
      <c r="ACU123" s="754"/>
      <c r="ACV123" s="754"/>
      <c r="ACW123" s="754"/>
      <c r="ACX123" s="754"/>
      <c r="ACY123" s="754"/>
      <c r="ACZ123" s="754"/>
      <c r="ADA123" s="754"/>
      <c r="ADB123" s="754"/>
      <c r="ADC123" s="754"/>
      <c r="ADD123" s="754"/>
      <c r="ADE123" s="754"/>
      <c r="ADF123" s="754"/>
      <c r="ADG123" s="754"/>
      <c r="ADH123" s="754"/>
      <c r="ADI123" s="754"/>
      <c r="ADJ123" s="754"/>
      <c r="ADK123" s="754"/>
      <c r="ADL123" s="754"/>
      <c r="ADM123" s="754"/>
      <c r="ADN123" s="754"/>
      <c r="ADO123" s="754"/>
      <c r="ADP123" s="754"/>
      <c r="ADQ123" s="754"/>
      <c r="ADR123" s="754"/>
      <c r="ADS123" s="754"/>
      <c r="ADT123" s="754"/>
      <c r="ADU123" s="754"/>
      <c r="ADV123" s="754"/>
      <c r="ADW123" s="754"/>
      <c r="ADX123" s="754"/>
      <c r="ADY123" s="754"/>
      <c r="ADZ123" s="754"/>
      <c r="AEA123" s="754"/>
      <c r="AEB123" s="754"/>
      <c r="AEC123" s="754"/>
      <c r="AED123" s="754"/>
      <c r="AEE123" s="754"/>
      <c r="AEF123" s="754"/>
      <c r="AEG123" s="754"/>
      <c r="AEH123" s="754"/>
      <c r="AEI123" s="754"/>
      <c r="AEJ123" s="754"/>
      <c r="AEK123" s="754"/>
      <c r="AEL123" s="754"/>
      <c r="AEM123" s="754"/>
      <c r="AEN123" s="754"/>
      <c r="AEO123" s="754"/>
      <c r="AEP123" s="754"/>
      <c r="AEQ123" s="754"/>
      <c r="AER123" s="754"/>
      <c r="AES123" s="754"/>
      <c r="AET123" s="754"/>
      <c r="AEU123" s="754"/>
      <c r="AEV123" s="754"/>
      <c r="AEW123" s="754"/>
      <c r="AEX123" s="754"/>
      <c r="AEY123" s="754"/>
      <c r="AEZ123" s="754"/>
      <c r="AFA123" s="754"/>
      <c r="AFB123" s="754"/>
      <c r="AFC123" s="754"/>
      <c r="AFD123" s="754"/>
      <c r="AFE123" s="754"/>
      <c r="AFF123" s="754"/>
      <c r="AFG123" s="754"/>
      <c r="AFH123" s="754"/>
      <c r="AFI123" s="754"/>
      <c r="AFJ123" s="754"/>
      <c r="AFK123" s="754"/>
      <c r="AFL123" s="754"/>
      <c r="AFM123" s="754"/>
      <c r="AFN123" s="754"/>
      <c r="AFO123" s="754"/>
      <c r="AFP123" s="754"/>
      <c r="AFQ123" s="754"/>
      <c r="AFR123" s="754"/>
      <c r="AFS123" s="754"/>
      <c r="AFT123" s="754"/>
      <c r="AFU123" s="754"/>
      <c r="AFV123" s="754"/>
      <c r="AFW123" s="754"/>
      <c r="AFX123" s="754"/>
      <c r="AFY123" s="754"/>
      <c r="AFZ123" s="754"/>
      <c r="AGA123" s="754"/>
      <c r="AGB123" s="754"/>
      <c r="AGC123" s="754"/>
      <c r="AGD123" s="754"/>
      <c r="AGE123" s="754"/>
      <c r="AGF123" s="754"/>
      <c r="AGG123" s="754"/>
      <c r="AGH123" s="754"/>
      <c r="AGI123" s="754"/>
      <c r="AGJ123" s="754"/>
      <c r="AGK123" s="754"/>
      <c r="AGL123" s="754"/>
      <c r="AGM123" s="754"/>
      <c r="AGN123" s="754"/>
      <c r="AGO123" s="754"/>
      <c r="AGP123" s="754"/>
      <c r="AGQ123" s="754"/>
      <c r="AGR123" s="754"/>
      <c r="AGS123" s="754"/>
      <c r="AGT123" s="754"/>
      <c r="AGU123" s="754"/>
      <c r="AGV123" s="754"/>
      <c r="AGW123" s="754"/>
      <c r="AGX123" s="754"/>
      <c r="AGY123" s="754"/>
      <c r="AGZ123" s="754"/>
      <c r="AHA123" s="754"/>
      <c r="AHB123" s="754"/>
      <c r="AHC123" s="754"/>
      <c r="AHD123" s="754"/>
      <c r="AHE123" s="754"/>
      <c r="AHF123" s="754"/>
      <c r="AHG123" s="754"/>
      <c r="AHH123" s="754"/>
      <c r="AHI123" s="754"/>
      <c r="AHJ123" s="754"/>
      <c r="AHK123" s="754"/>
      <c r="AHL123" s="754"/>
      <c r="AHM123" s="754"/>
      <c r="AHN123" s="754"/>
      <c r="AHO123" s="754"/>
      <c r="AHP123" s="754"/>
      <c r="AHQ123" s="754"/>
      <c r="AHR123" s="754"/>
      <c r="AHS123" s="754"/>
      <c r="AHT123" s="754"/>
      <c r="AHU123" s="754"/>
      <c r="AHV123" s="754"/>
      <c r="AHW123" s="754"/>
      <c r="AHX123" s="754"/>
      <c r="AHY123" s="754"/>
      <c r="AHZ123" s="754"/>
      <c r="AIA123" s="754"/>
      <c r="AIB123" s="754"/>
      <c r="AIC123" s="754"/>
      <c r="AID123" s="754"/>
      <c r="AIE123" s="754"/>
      <c r="AIF123" s="754"/>
      <c r="AIG123" s="754"/>
      <c r="AIH123" s="754"/>
      <c r="AII123" s="754"/>
      <c r="AIJ123" s="754"/>
      <c r="AIK123" s="754"/>
      <c r="AIL123" s="754"/>
      <c r="AIM123" s="754"/>
      <c r="AIN123" s="754"/>
      <c r="AIO123" s="754"/>
      <c r="AIP123" s="754"/>
      <c r="AIQ123" s="754"/>
      <c r="AIR123" s="754"/>
      <c r="AIS123" s="754"/>
      <c r="AIT123" s="754"/>
      <c r="AIU123" s="754"/>
      <c r="AIV123" s="754"/>
      <c r="AIW123" s="754"/>
      <c r="AIX123" s="754"/>
      <c r="AIY123" s="754"/>
      <c r="AIZ123" s="754"/>
      <c r="AJA123" s="754"/>
      <c r="AJB123" s="754"/>
      <c r="AJC123" s="754"/>
      <c r="AJD123" s="754"/>
      <c r="AJE123" s="754"/>
      <c r="AJF123" s="754"/>
      <c r="AJG123" s="754"/>
      <c r="AJH123" s="754"/>
      <c r="AJI123" s="754"/>
      <c r="AJJ123" s="754"/>
      <c r="AJK123" s="754"/>
      <c r="AJL123" s="754"/>
      <c r="AJM123" s="754"/>
      <c r="AJN123" s="754"/>
      <c r="AJO123" s="754"/>
      <c r="AJP123" s="754"/>
      <c r="AJQ123" s="754"/>
      <c r="AJR123" s="754"/>
      <c r="AJS123" s="754"/>
      <c r="AJT123" s="754"/>
      <c r="AJU123" s="754"/>
      <c r="AJV123" s="754"/>
      <c r="AJW123" s="754"/>
      <c r="AJX123" s="754"/>
      <c r="AJY123" s="754"/>
      <c r="AJZ123" s="754"/>
      <c r="AKA123" s="754"/>
      <c r="AKB123" s="754"/>
      <c r="AKC123" s="754"/>
      <c r="AKD123" s="754"/>
      <c r="AKE123" s="754"/>
      <c r="AKF123" s="754"/>
      <c r="AKG123" s="754"/>
      <c r="AKH123" s="754"/>
      <c r="AKI123" s="754"/>
      <c r="AKJ123" s="754"/>
      <c r="AKK123" s="754"/>
      <c r="AKL123" s="754"/>
      <c r="AKM123" s="754"/>
      <c r="AKN123" s="754"/>
      <c r="AKO123" s="754"/>
      <c r="AKP123" s="754"/>
      <c r="AKQ123" s="754"/>
      <c r="AKR123" s="754"/>
      <c r="AKS123" s="754"/>
      <c r="AKT123" s="754"/>
      <c r="AKU123" s="754"/>
      <c r="AKV123" s="754"/>
      <c r="AKW123" s="754"/>
      <c r="AKX123" s="754"/>
      <c r="AKY123" s="754"/>
      <c r="AKZ123" s="754"/>
      <c r="ALA123" s="754"/>
      <c r="ALB123" s="754"/>
      <c r="ALC123" s="754"/>
      <c r="ALD123" s="754"/>
      <c r="ALE123" s="754"/>
      <c r="ALF123" s="754"/>
      <c r="ALG123" s="754"/>
      <c r="ALH123" s="754"/>
      <c r="ALI123" s="754"/>
      <c r="ALJ123" s="754"/>
      <c r="ALK123" s="754"/>
      <c r="ALL123" s="754"/>
      <c r="ALM123" s="754"/>
      <c r="ALN123" s="754"/>
      <c r="ALO123" s="754"/>
      <c r="ALP123" s="754"/>
      <c r="ALQ123" s="754"/>
      <c r="ALR123" s="754"/>
      <c r="ALS123" s="754"/>
      <c r="ALT123" s="754"/>
      <c r="ALU123" s="754"/>
      <c r="ALV123" s="754"/>
      <c r="ALW123" s="754"/>
      <c r="ALX123" s="754"/>
      <c r="ALY123" s="754"/>
      <c r="ALZ123" s="754"/>
      <c r="AMA123" s="754"/>
      <c r="AMB123" s="754"/>
      <c r="AMC123" s="754"/>
      <c r="AMD123" s="754"/>
      <c r="AME123" s="754"/>
      <c r="AMF123" s="754"/>
      <c r="AMG123" s="754"/>
      <c r="AMH123" s="754"/>
      <c r="AMI123" s="754"/>
      <c r="AMJ123" s="754"/>
    </row>
    <row r="124" spans="1:1024" x14ac:dyDescent="0.2">
      <c r="A124" s="754"/>
      <c r="B124" s="781"/>
      <c r="C124" s="778"/>
      <c r="D124" s="775"/>
      <c r="E124" s="775"/>
      <c r="F124" s="775"/>
      <c r="G124" s="775"/>
      <c r="H124" s="775"/>
      <c r="I124" s="775"/>
      <c r="J124" s="775"/>
      <c r="K124" s="775"/>
      <c r="L124" s="775"/>
      <c r="M124" s="775"/>
      <c r="N124" s="775"/>
      <c r="O124" s="775"/>
      <c r="P124" s="775"/>
      <c r="Q124" s="775"/>
      <c r="R124" s="776"/>
      <c r="S124" s="775"/>
      <c r="T124" s="775"/>
      <c r="U124" s="768" t="s">
        <v>500</v>
      </c>
      <c r="V124" s="761" t="s">
        <v>124</v>
      </c>
      <c r="W124" s="777" t="s">
        <v>492</v>
      </c>
      <c r="X124" s="821">
        <v>406.63613400000003</v>
      </c>
      <c r="Y124" s="821">
        <v>406.63613400000003</v>
      </c>
      <c r="Z124" s="821">
        <v>406.63613400000003</v>
      </c>
      <c r="AA124" s="821">
        <v>406.63613400000003</v>
      </c>
      <c r="AB124" s="821">
        <v>406.63613400000003</v>
      </c>
      <c r="AC124" s="821">
        <v>365.73696300000006</v>
      </c>
      <c r="AD124" s="821">
        <v>365.73696300000006</v>
      </c>
      <c r="AE124" s="821">
        <v>365.73696300000006</v>
      </c>
      <c r="AF124" s="821">
        <v>365.73696300000006</v>
      </c>
      <c r="AG124" s="821">
        <v>365.73696300000006</v>
      </c>
      <c r="AH124" s="821">
        <v>117.32023500000001</v>
      </c>
      <c r="AI124" s="821">
        <v>117.32023500000001</v>
      </c>
      <c r="AJ124" s="821">
        <v>117.32023500000001</v>
      </c>
      <c r="AK124" s="821">
        <v>117.32023500000001</v>
      </c>
      <c r="AL124" s="821">
        <v>117.32023500000001</v>
      </c>
      <c r="AM124" s="821">
        <v>0</v>
      </c>
      <c r="AN124" s="821">
        <v>0</v>
      </c>
      <c r="AO124" s="821">
        <v>0</v>
      </c>
      <c r="AP124" s="821">
        <v>0</v>
      </c>
      <c r="AQ124" s="821">
        <v>0</v>
      </c>
      <c r="AR124" s="821">
        <v>0</v>
      </c>
      <c r="AS124" s="821">
        <v>0</v>
      </c>
      <c r="AT124" s="821">
        <v>0</v>
      </c>
      <c r="AU124" s="821">
        <v>0</v>
      </c>
      <c r="AV124" s="821">
        <v>0</v>
      </c>
      <c r="AW124" s="821">
        <v>0</v>
      </c>
      <c r="AX124" s="821">
        <v>0</v>
      </c>
      <c r="AY124" s="821">
        <v>0</v>
      </c>
      <c r="AZ124" s="821">
        <v>0</v>
      </c>
      <c r="BA124" s="821">
        <v>0</v>
      </c>
      <c r="BB124" s="821">
        <v>0</v>
      </c>
      <c r="BC124" s="821">
        <v>0</v>
      </c>
      <c r="BD124" s="821">
        <v>0</v>
      </c>
      <c r="BE124" s="821">
        <v>0</v>
      </c>
      <c r="BF124" s="821">
        <v>0</v>
      </c>
      <c r="BG124" s="821">
        <v>0</v>
      </c>
      <c r="BH124" s="821">
        <v>0</v>
      </c>
      <c r="BI124" s="821">
        <v>0</v>
      </c>
      <c r="BJ124" s="821">
        <v>0</v>
      </c>
      <c r="BK124" s="821">
        <v>0</v>
      </c>
      <c r="BL124" s="821">
        <v>0</v>
      </c>
      <c r="BM124" s="821">
        <v>0</v>
      </c>
      <c r="BN124" s="821">
        <v>0</v>
      </c>
      <c r="BO124" s="821">
        <v>0</v>
      </c>
      <c r="BP124" s="821">
        <v>0</v>
      </c>
      <c r="BQ124" s="821">
        <v>0</v>
      </c>
      <c r="BR124" s="821">
        <v>0</v>
      </c>
      <c r="BS124" s="821">
        <v>0</v>
      </c>
      <c r="BT124" s="821">
        <v>0</v>
      </c>
      <c r="BU124" s="821">
        <v>0</v>
      </c>
      <c r="BV124" s="821">
        <v>0</v>
      </c>
      <c r="BW124" s="821">
        <v>0</v>
      </c>
      <c r="BX124" s="821">
        <v>0</v>
      </c>
      <c r="BY124" s="821">
        <v>0</v>
      </c>
      <c r="BZ124" s="821">
        <v>0</v>
      </c>
      <c r="CA124" s="821">
        <v>0</v>
      </c>
      <c r="CB124" s="821">
        <v>0</v>
      </c>
      <c r="CC124" s="821">
        <v>0</v>
      </c>
      <c r="CD124" s="821">
        <v>0</v>
      </c>
      <c r="CE124" s="822">
        <v>0</v>
      </c>
      <c r="CF124" s="822">
        <v>0</v>
      </c>
      <c r="CG124" s="822">
        <v>0</v>
      </c>
      <c r="CH124" s="822">
        <v>0</v>
      </c>
      <c r="CI124" s="822">
        <v>0</v>
      </c>
      <c r="CJ124" s="822">
        <v>0</v>
      </c>
      <c r="CK124" s="822">
        <v>0</v>
      </c>
      <c r="CL124" s="822">
        <v>0</v>
      </c>
      <c r="CM124" s="822">
        <v>0</v>
      </c>
      <c r="CN124" s="822">
        <v>0</v>
      </c>
      <c r="CO124" s="822">
        <v>0</v>
      </c>
      <c r="CP124" s="822">
        <v>0</v>
      </c>
      <c r="CQ124" s="822">
        <v>0</v>
      </c>
      <c r="CR124" s="822">
        <v>0</v>
      </c>
      <c r="CS124" s="822">
        <v>0</v>
      </c>
      <c r="CT124" s="822">
        <v>0</v>
      </c>
      <c r="CU124" s="822">
        <v>0</v>
      </c>
      <c r="CV124" s="822">
        <v>0</v>
      </c>
      <c r="CW124" s="822">
        <v>0</v>
      </c>
      <c r="CX124" s="822">
        <v>0</v>
      </c>
      <c r="CY124" s="823">
        <v>0</v>
      </c>
      <c r="CZ124" s="762">
        <v>0</v>
      </c>
      <c r="DA124" s="763">
        <v>0</v>
      </c>
      <c r="DB124" s="763">
        <v>0</v>
      </c>
      <c r="DC124" s="763">
        <v>0</v>
      </c>
      <c r="DD124" s="763">
        <v>0</v>
      </c>
      <c r="DE124" s="763">
        <v>0</v>
      </c>
      <c r="DF124" s="763">
        <v>0</v>
      </c>
      <c r="DG124" s="763">
        <v>0</v>
      </c>
      <c r="DH124" s="763">
        <v>0</v>
      </c>
      <c r="DI124" s="763">
        <v>0</v>
      </c>
      <c r="DJ124" s="763">
        <v>0</v>
      </c>
      <c r="DK124" s="763">
        <v>0</v>
      </c>
      <c r="DL124" s="763">
        <v>0</v>
      </c>
      <c r="DM124" s="763">
        <v>0</v>
      </c>
      <c r="DN124" s="763">
        <v>0</v>
      </c>
      <c r="DO124" s="763">
        <v>0</v>
      </c>
      <c r="DP124" s="763">
        <v>0</v>
      </c>
      <c r="DQ124" s="763">
        <v>0</v>
      </c>
      <c r="DR124" s="763">
        <v>0</v>
      </c>
      <c r="DS124" s="763">
        <v>0</v>
      </c>
      <c r="DT124" s="763">
        <v>0</v>
      </c>
      <c r="DU124" s="763">
        <v>0</v>
      </c>
      <c r="DV124" s="763">
        <v>0</v>
      </c>
      <c r="DW124" s="764">
        <v>0</v>
      </c>
      <c r="DX124" s="650"/>
      <c r="DY124" s="754"/>
      <c r="DZ124" s="754"/>
      <c r="EA124" s="754"/>
      <c r="EB124" s="754"/>
      <c r="EC124" s="754"/>
      <c r="ED124" s="754"/>
      <c r="EE124" s="754"/>
      <c r="EF124" s="754"/>
      <c r="EG124" s="754"/>
      <c r="EH124" s="754"/>
      <c r="EI124" s="754"/>
      <c r="EJ124" s="754"/>
      <c r="EK124" s="754"/>
      <c r="EL124" s="754"/>
      <c r="EM124" s="754"/>
      <c r="EN124" s="754"/>
      <c r="EO124" s="754"/>
      <c r="EP124" s="754"/>
      <c r="EQ124" s="754"/>
      <c r="ER124" s="754"/>
      <c r="ES124" s="754"/>
      <c r="ET124" s="754"/>
      <c r="EU124" s="754"/>
      <c r="EV124" s="754"/>
      <c r="EW124" s="754"/>
      <c r="EX124" s="754"/>
      <c r="EY124" s="754"/>
      <c r="EZ124" s="754"/>
      <c r="FA124" s="754"/>
      <c r="FB124" s="754"/>
      <c r="FC124" s="754"/>
      <c r="FD124" s="754"/>
      <c r="FE124" s="754"/>
      <c r="FF124" s="754"/>
      <c r="FG124" s="754"/>
      <c r="FH124" s="754"/>
      <c r="FI124" s="754"/>
      <c r="FJ124" s="754"/>
      <c r="FK124" s="754"/>
      <c r="FL124" s="754"/>
      <c r="FM124" s="754"/>
      <c r="FN124" s="754"/>
      <c r="FO124" s="754"/>
      <c r="FP124" s="754"/>
      <c r="FQ124" s="754"/>
      <c r="FR124" s="754"/>
      <c r="FS124" s="754"/>
      <c r="FT124" s="754"/>
      <c r="FU124" s="754"/>
      <c r="FV124" s="754"/>
      <c r="FW124" s="754"/>
      <c r="FX124" s="754"/>
      <c r="FY124" s="754"/>
      <c r="FZ124" s="754"/>
      <c r="GA124" s="754"/>
      <c r="GB124" s="754"/>
      <c r="GC124" s="754"/>
      <c r="GD124" s="754"/>
      <c r="GE124" s="754"/>
      <c r="GF124" s="754"/>
      <c r="GG124" s="754"/>
      <c r="GH124" s="754"/>
      <c r="GI124" s="754"/>
      <c r="GJ124" s="754"/>
      <c r="GK124" s="754"/>
      <c r="GL124" s="754"/>
      <c r="GM124" s="754"/>
      <c r="GN124" s="754"/>
      <c r="GO124" s="754"/>
      <c r="GP124" s="754"/>
      <c r="GQ124" s="754"/>
      <c r="GR124" s="754"/>
      <c r="GS124" s="754"/>
      <c r="GT124" s="754"/>
      <c r="GU124" s="754"/>
      <c r="GV124" s="754"/>
      <c r="GW124" s="754"/>
      <c r="GX124" s="754"/>
      <c r="GY124" s="754"/>
      <c r="GZ124" s="754"/>
      <c r="HA124" s="754"/>
      <c r="HB124" s="754"/>
      <c r="HC124" s="754"/>
      <c r="HD124" s="754"/>
      <c r="HE124" s="754"/>
      <c r="HF124" s="754"/>
      <c r="HG124" s="754"/>
      <c r="HH124" s="754"/>
      <c r="HI124" s="754"/>
      <c r="HJ124" s="754"/>
      <c r="HK124" s="754"/>
      <c r="HL124" s="754"/>
      <c r="HM124" s="754"/>
      <c r="HN124" s="754"/>
      <c r="HO124" s="754"/>
      <c r="HP124" s="754"/>
      <c r="HQ124" s="754"/>
      <c r="HR124" s="754"/>
      <c r="HS124" s="754"/>
      <c r="HT124" s="754"/>
      <c r="HU124" s="754"/>
      <c r="HV124" s="754"/>
      <c r="HW124" s="754"/>
      <c r="HX124" s="754"/>
      <c r="HY124" s="754"/>
      <c r="HZ124" s="754"/>
      <c r="IA124" s="754"/>
      <c r="IB124" s="754"/>
      <c r="IC124" s="754"/>
      <c r="ID124" s="754"/>
      <c r="IE124" s="754"/>
      <c r="IF124" s="754"/>
      <c r="IG124" s="754"/>
      <c r="IH124" s="754"/>
      <c r="II124" s="754"/>
      <c r="IJ124" s="754"/>
      <c r="IK124" s="754"/>
      <c r="IL124" s="754"/>
      <c r="IM124" s="754"/>
      <c r="IN124" s="754"/>
      <c r="IO124" s="754"/>
      <c r="IP124" s="754"/>
      <c r="IQ124" s="754"/>
      <c r="IR124" s="754"/>
      <c r="IS124" s="754"/>
      <c r="IT124" s="754"/>
      <c r="IU124" s="754"/>
      <c r="IV124" s="754"/>
      <c r="IW124" s="754"/>
      <c r="IX124" s="754"/>
      <c r="IY124" s="754"/>
      <c r="IZ124" s="754"/>
      <c r="JA124" s="754"/>
      <c r="JB124" s="754"/>
      <c r="JC124" s="754"/>
      <c r="JD124" s="754"/>
      <c r="JE124" s="754"/>
      <c r="JF124" s="754"/>
      <c r="JG124" s="754"/>
      <c r="JH124" s="754"/>
      <c r="JI124" s="754"/>
      <c r="JJ124" s="754"/>
      <c r="JK124" s="754"/>
      <c r="JL124" s="754"/>
      <c r="JM124" s="754"/>
      <c r="JN124" s="754"/>
      <c r="JO124" s="754"/>
      <c r="JP124" s="754"/>
      <c r="JQ124" s="754"/>
      <c r="JR124" s="754"/>
      <c r="JS124" s="754"/>
      <c r="JT124" s="754"/>
      <c r="JU124" s="754"/>
      <c r="JV124" s="754"/>
      <c r="JW124" s="754"/>
      <c r="JX124" s="754"/>
      <c r="JY124" s="754"/>
      <c r="JZ124" s="754"/>
      <c r="KA124" s="754"/>
      <c r="KB124" s="754"/>
      <c r="KC124" s="754"/>
      <c r="KD124" s="754"/>
      <c r="KE124" s="754"/>
      <c r="KF124" s="754"/>
      <c r="KG124" s="754"/>
      <c r="KH124" s="754"/>
      <c r="KI124" s="754"/>
      <c r="KJ124" s="754"/>
      <c r="KK124" s="754"/>
      <c r="KL124" s="754"/>
      <c r="KM124" s="754"/>
      <c r="KN124" s="754"/>
      <c r="KO124" s="754"/>
      <c r="KP124" s="754"/>
      <c r="KQ124" s="754"/>
      <c r="KR124" s="754"/>
      <c r="KS124" s="754"/>
      <c r="KT124" s="754"/>
      <c r="KU124" s="754"/>
      <c r="KV124" s="754"/>
      <c r="KW124" s="754"/>
      <c r="KX124" s="754"/>
      <c r="KY124" s="754"/>
      <c r="KZ124" s="754"/>
      <c r="LA124" s="754"/>
      <c r="LB124" s="754"/>
      <c r="LC124" s="754"/>
      <c r="LD124" s="754"/>
      <c r="LE124" s="754"/>
      <c r="LF124" s="754"/>
      <c r="LG124" s="754"/>
      <c r="LH124" s="754"/>
      <c r="LI124" s="754"/>
      <c r="LJ124" s="754"/>
      <c r="LK124" s="754"/>
      <c r="LL124" s="754"/>
      <c r="LM124" s="754"/>
      <c r="LN124" s="754"/>
      <c r="LO124" s="754"/>
      <c r="LP124" s="754"/>
      <c r="LQ124" s="754"/>
      <c r="LR124" s="754"/>
      <c r="LS124" s="754"/>
      <c r="LT124" s="754"/>
      <c r="LU124" s="754"/>
      <c r="LV124" s="754"/>
      <c r="LW124" s="754"/>
      <c r="LX124" s="754"/>
      <c r="LY124" s="754"/>
      <c r="LZ124" s="754"/>
      <c r="MA124" s="754"/>
      <c r="MB124" s="754"/>
      <c r="MC124" s="754"/>
      <c r="MD124" s="754"/>
      <c r="ME124" s="754"/>
      <c r="MF124" s="754"/>
      <c r="MG124" s="754"/>
      <c r="MH124" s="754"/>
      <c r="MI124" s="754"/>
      <c r="MJ124" s="754"/>
      <c r="MK124" s="754"/>
      <c r="ML124" s="754"/>
      <c r="MM124" s="754"/>
      <c r="MN124" s="754"/>
      <c r="MO124" s="754"/>
      <c r="MP124" s="754"/>
      <c r="MQ124" s="754"/>
      <c r="MR124" s="754"/>
      <c r="MS124" s="754"/>
      <c r="MT124" s="754"/>
      <c r="MU124" s="754"/>
      <c r="MV124" s="754"/>
      <c r="MW124" s="754"/>
      <c r="MX124" s="754"/>
      <c r="MY124" s="754"/>
      <c r="MZ124" s="754"/>
      <c r="NA124" s="754"/>
      <c r="NB124" s="754"/>
      <c r="NC124" s="754"/>
      <c r="ND124" s="754"/>
      <c r="NE124" s="754"/>
      <c r="NF124" s="754"/>
      <c r="NG124" s="754"/>
      <c r="NH124" s="754"/>
      <c r="NI124" s="754"/>
      <c r="NJ124" s="754"/>
      <c r="NK124" s="754"/>
      <c r="NL124" s="754"/>
      <c r="NM124" s="754"/>
      <c r="NN124" s="754"/>
      <c r="NO124" s="754"/>
      <c r="NP124" s="754"/>
      <c r="NQ124" s="754"/>
      <c r="NR124" s="754"/>
      <c r="NS124" s="754"/>
      <c r="NT124" s="754"/>
      <c r="NU124" s="754"/>
      <c r="NV124" s="754"/>
      <c r="NW124" s="754"/>
      <c r="NX124" s="754"/>
      <c r="NY124" s="754"/>
      <c r="NZ124" s="754"/>
      <c r="OA124" s="754"/>
      <c r="OB124" s="754"/>
      <c r="OC124" s="754"/>
      <c r="OD124" s="754"/>
      <c r="OE124" s="754"/>
      <c r="OF124" s="754"/>
      <c r="OG124" s="754"/>
      <c r="OH124" s="754"/>
      <c r="OI124" s="754"/>
      <c r="OJ124" s="754"/>
      <c r="OK124" s="754"/>
      <c r="OL124" s="754"/>
      <c r="OM124" s="754"/>
      <c r="ON124" s="754"/>
      <c r="OO124" s="754"/>
      <c r="OP124" s="754"/>
      <c r="OQ124" s="754"/>
      <c r="OR124" s="754"/>
      <c r="OS124" s="754"/>
      <c r="OT124" s="754"/>
      <c r="OU124" s="754"/>
      <c r="OV124" s="754"/>
      <c r="OW124" s="754"/>
      <c r="OX124" s="754"/>
      <c r="OY124" s="754"/>
      <c r="OZ124" s="754"/>
      <c r="PA124" s="754"/>
      <c r="PB124" s="754"/>
      <c r="PC124" s="754"/>
      <c r="PD124" s="754"/>
      <c r="PE124" s="754"/>
      <c r="PF124" s="754"/>
      <c r="PG124" s="754"/>
      <c r="PH124" s="754"/>
      <c r="PI124" s="754"/>
      <c r="PJ124" s="754"/>
      <c r="PK124" s="754"/>
      <c r="PL124" s="754"/>
      <c r="PM124" s="754"/>
      <c r="PN124" s="754"/>
      <c r="PO124" s="754"/>
      <c r="PP124" s="754"/>
      <c r="PQ124" s="754"/>
      <c r="PR124" s="754"/>
      <c r="PS124" s="754"/>
      <c r="PT124" s="754"/>
      <c r="PU124" s="754"/>
      <c r="PV124" s="754"/>
      <c r="PW124" s="754"/>
      <c r="PX124" s="754"/>
      <c r="PY124" s="754"/>
      <c r="PZ124" s="754"/>
      <c r="QA124" s="754"/>
      <c r="QB124" s="754"/>
      <c r="QC124" s="754"/>
      <c r="QD124" s="754"/>
      <c r="QE124" s="754"/>
      <c r="QF124" s="754"/>
      <c r="QG124" s="754"/>
      <c r="QH124" s="754"/>
      <c r="QI124" s="754"/>
      <c r="QJ124" s="754"/>
      <c r="QK124" s="754"/>
      <c r="QL124" s="754"/>
      <c r="QM124" s="754"/>
      <c r="QN124" s="754"/>
      <c r="QO124" s="754"/>
      <c r="QP124" s="754"/>
      <c r="QQ124" s="754"/>
      <c r="QR124" s="754"/>
      <c r="QS124" s="754"/>
      <c r="QT124" s="754"/>
      <c r="QU124" s="754"/>
      <c r="QV124" s="754"/>
      <c r="QW124" s="754"/>
      <c r="QX124" s="754"/>
      <c r="QY124" s="754"/>
      <c r="QZ124" s="754"/>
      <c r="RA124" s="754"/>
      <c r="RB124" s="754"/>
      <c r="RC124" s="754"/>
      <c r="RD124" s="754"/>
      <c r="RE124" s="754"/>
      <c r="RF124" s="754"/>
      <c r="RG124" s="754"/>
      <c r="RH124" s="754"/>
      <c r="RI124" s="754"/>
      <c r="RJ124" s="754"/>
      <c r="RK124" s="754"/>
      <c r="RL124" s="754"/>
      <c r="RM124" s="754"/>
      <c r="RN124" s="754"/>
      <c r="RO124" s="754"/>
      <c r="RP124" s="754"/>
      <c r="RQ124" s="754"/>
      <c r="RR124" s="754"/>
      <c r="RS124" s="754"/>
      <c r="RT124" s="754"/>
      <c r="RU124" s="754"/>
      <c r="RV124" s="754"/>
      <c r="RW124" s="754"/>
      <c r="RX124" s="754"/>
      <c r="RY124" s="754"/>
      <c r="RZ124" s="754"/>
      <c r="SA124" s="754"/>
      <c r="SB124" s="754"/>
      <c r="SC124" s="754"/>
      <c r="SD124" s="754"/>
      <c r="SE124" s="754"/>
      <c r="SF124" s="754"/>
      <c r="SG124" s="754"/>
      <c r="SH124" s="754"/>
      <c r="SI124" s="754"/>
      <c r="SJ124" s="754"/>
      <c r="SK124" s="754"/>
      <c r="SL124" s="754"/>
      <c r="SM124" s="754"/>
      <c r="SN124" s="754"/>
      <c r="SO124" s="754"/>
      <c r="SP124" s="754"/>
      <c r="SQ124" s="754"/>
      <c r="SR124" s="754"/>
      <c r="SS124" s="754"/>
      <c r="ST124" s="754"/>
      <c r="SU124" s="754"/>
      <c r="SV124" s="754"/>
      <c r="SW124" s="754"/>
      <c r="SX124" s="754"/>
      <c r="SY124" s="754"/>
      <c r="SZ124" s="754"/>
      <c r="TA124" s="754"/>
      <c r="TB124" s="754"/>
      <c r="TC124" s="754"/>
      <c r="TD124" s="754"/>
      <c r="TE124" s="754"/>
      <c r="TF124" s="754"/>
      <c r="TG124" s="754"/>
      <c r="TH124" s="754"/>
      <c r="TI124" s="754"/>
      <c r="TJ124" s="754"/>
      <c r="TK124" s="754"/>
      <c r="TL124" s="754"/>
      <c r="TM124" s="754"/>
      <c r="TN124" s="754"/>
      <c r="TO124" s="754"/>
      <c r="TP124" s="754"/>
      <c r="TQ124" s="754"/>
      <c r="TR124" s="754"/>
      <c r="TS124" s="754"/>
      <c r="TT124" s="754"/>
      <c r="TU124" s="754"/>
      <c r="TV124" s="754"/>
      <c r="TW124" s="754"/>
      <c r="TX124" s="754"/>
      <c r="TY124" s="754"/>
      <c r="TZ124" s="754"/>
      <c r="UA124" s="754"/>
      <c r="UB124" s="754"/>
      <c r="UC124" s="754"/>
      <c r="UD124" s="754"/>
      <c r="UE124" s="754"/>
      <c r="UF124" s="754"/>
      <c r="UG124" s="754"/>
      <c r="UH124" s="754"/>
      <c r="UI124" s="754"/>
      <c r="UJ124" s="754"/>
      <c r="UK124" s="754"/>
      <c r="UL124" s="754"/>
      <c r="UM124" s="754"/>
      <c r="UN124" s="754"/>
      <c r="UO124" s="754"/>
      <c r="UP124" s="754"/>
      <c r="UQ124" s="754"/>
      <c r="UR124" s="754"/>
      <c r="US124" s="754"/>
      <c r="UT124" s="754"/>
      <c r="UU124" s="754"/>
      <c r="UV124" s="754"/>
      <c r="UW124" s="754"/>
      <c r="UX124" s="754"/>
      <c r="UY124" s="754"/>
      <c r="UZ124" s="754"/>
      <c r="VA124" s="754"/>
      <c r="VB124" s="754"/>
      <c r="VC124" s="754"/>
      <c r="VD124" s="754"/>
      <c r="VE124" s="754"/>
      <c r="VF124" s="754"/>
      <c r="VG124" s="754"/>
      <c r="VH124" s="754"/>
      <c r="VI124" s="754"/>
      <c r="VJ124" s="754"/>
      <c r="VK124" s="754"/>
      <c r="VL124" s="754"/>
      <c r="VM124" s="754"/>
      <c r="VN124" s="754"/>
      <c r="VO124" s="754"/>
      <c r="VP124" s="754"/>
      <c r="VQ124" s="754"/>
      <c r="VR124" s="754"/>
      <c r="VS124" s="754"/>
      <c r="VT124" s="754"/>
      <c r="VU124" s="754"/>
      <c r="VV124" s="754"/>
      <c r="VW124" s="754"/>
      <c r="VX124" s="754"/>
      <c r="VY124" s="754"/>
      <c r="VZ124" s="754"/>
      <c r="WA124" s="754"/>
      <c r="WB124" s="754"/>
      <c r="WC124" s="754"/>
      <c r="WD124" s="754"/>
      <c r="WE124" s="754"/>
      <c r="WF124" s="754"/>
      <c r="WG124" s="754"/>
      <c r="WH124" s="754"/>
      <c r="WI124" s="754"/>
      <c r="WJ124" s="754"/>
      <c r="WK124" s="754"/>
      <c r="WL124" s="754"/>
      <c r="WM124" s="754"/>
      <c r="WN124" s="754"/>
      <c r="WO124" s="754"/>
      <c r="WP124" s="754"/>
      <c r="WQ124" s="754"/>
      <c r="WR124" s="754"/>
      <c r="WS124" s="754"/>
      <c r="WT124" s="754"/>
      <c r="WU124" s="754"/>
      <c r="WV124" s="754"/>
      <c r="WW124" s="754"/>
      <c r="WX124" s="754"/>
      <c r="WY124" s="754"/>
      <c r="WZ124" s="754"/>
      <c r="XA124" s="754"/>
      <c r="XB124" s="754"/>
      <c r="XC124" s="754"/>
      <c r="XD124" s="754"/>
      <c r="XE124" s="754"/>
      <c r="XF124" s="754"/>
      <c r="XG124" s="754"/>
      <c r="XH124" s="754"/>
      <c r="XI124" s="754"/>
      <c r="XJ124" s="754"/>
      <c r="XK124" s="754"/>
      <c r="XL124" s="754"/>
      <c r="XM124" s="754"/>
      <c r="XN124" s="754"/>
      <c r="XO124" s="754"/>
      <c r="XP124" s="754"/>
      <c r="XQ124" s="754"/>
      <c r="XR124" s="754"/>
      <c r="XS124" s="754"/>
      <c r="XT124" s="754"/>
      <c r="XU124" s="754"/>
      <c r="XV124" s="754"/>
      <c r="XW124" s="754"/>
      <c r="XX124" s="754"/>
      <c r="XY124" s="754"/>
      <c r="XZ124" s="754"/>
      <c r="YA124" s="754"/>
      <c r="YB124" s="754"/>
      <c r="YC124" s="754"/>
      <c r="YD124" s="754"/>
      <c r="YE124" s="754"/>
      <c r="YF124" s="754"/>
      <c r="YG124" s="754"/>
      <c r="YH124" s="754"/>
      <c r="YI124" s="754"/>
      <c r="YJ124" s="754"/>
      <c r="YK124" s="754"/>
      <c r="YL124" s="754"/>
      <c r="YM124" s="754"/>
      <c r="YN124" s="754"/>
      <c r="YO124" s="754"/>
      <c r="YP124" s="754"/>
      <c r="YQ124" s="754"/>
      <c r="YR124" s="754"/>
      <c r="YS124" s="754"/>
      <c r="YT124" s="754"/>
      <c r="YU124" s="754"/>
      <c r="YV124" s="754"/>
      <c r="YW124" s="754"/>
      <c r="YX124" s="754"/>
      <c r="YY124" s="754"/>
      <c r="YZ124" s="754"/>
      <c r="ZA124" s="754"/>
      <c r="ZB124" s="754"/>
      <c r="ZC124" s="754"/>
      <c r="ZD124" s="754"/>
      <c r="ZE124" s="754"/>
      <c r="ZF124" s="754"/>
      <c r="ZG124" s="754"/>
      <c r="ZH124" s="754"/>
      <c r="ZI124" s="754"/>
      <c r="ZJ124" s="754"/>
      <c r="ZK124" s="754"/>
      <c r="ZL124" s="754"/>
      <c r="ZM124" s="754"/>
      <c r="ZN124" s="754"/>
      <c r="ZO124" s="754"/>
      <c r="ZP124" s="754"/>
      <c r="ZQ124" s="754"/>
      <c r="ZR124" s="754"/>
      <c r="ZS124" s="754"/>
      <c r="ZT124" s="754"/>
      <c r="ZU124" s="754"/>
      <c r="ZV124" s="754"/>
      <c r="ZW124" s="754"/>
      <c r="ZX124" s="754"/>
      <c r="ZY124" s="754"/>
      <c r="ZZ124" s="754"/>
      <c r="AAA124" s="754"/>
      <c r="AAB124" s="754"/>
      <c r="AAC124" s="754"/>
      <c r="AAD124" s="754"/>
      <c r="AAE124" s="754"/>
      <c r="AAF124" s="754"/>
      <c r="AAG124" s="754"/>
      <c r="AAH124" s="754"/>
      <c r="AAI124" s="754"/>
      <c r="AAJ124" s="754"/>
      <c r="AAK124" s="754"/>
      <c r="AAL124" s="754"/>
      <c r="AAM124" s="754"/>
      <c r="AAN124" s="754"/>
      <c r="AAO124" s="754"/>
      <c r="AAP124" s="754"/>
      <c r="AAQ124" s="754"/>
      <c r="AAR124" s="754"/>
      <c r="AAS124" s="754"/>
      <c r="AAT124" s="754"/>
      <c r="AAU124" s="754"/>
      <c r="AAV124" s="754"/>
      <c r="AAW124" s="754"/>
      <c r="AAX124" s="754"/>
      <c r="AAY124" s="754"/>
      <c r="AAZ124" s="754"/>
      <c r="ABA124" s="754"/>
      <c r="ABB124" s="754"/>
      <c r="ABC124" s="754"/>
      <c r="ABD124" s="754"/>
      <c r="ABE124" s="754"/>
      <c r="ABF124" s="754"/>
      <c r="ABG124" s="754"/>
      <c r="ABH124" s="754"/>
      <c r="ABI124" s="754"/>
      <c r="ABJ124" s="754"/>
      <c r="ABK124" s="754"/>
      <c r="ABL124" s="754"/>
      <c r="ABM124" s="754"/>
      <c r="ABN124" s="754"/>
      <c r="ABO124" s="754"/>
      <c r="ABP124" s="754"/>
      <c r="ABQ124" s="754"/>
      <c r="ABR124" s="754"/>
      <c r="ABS124" s="754"/>
      <c r="ABT124" s="754"/>
      <c r="ABU124" s="754"/>
      <c r="ABV124" s="754"/>
      <c r="ABW124" s="754"/>
      <c r="ABX124" s="754"/>
      <c r="ABY124" s="754"/>
      <c r="ABZ124" s="754"/>
      <c r="ACA124" s="754"/>
      <c r="ACB124" s="754"/>
      <c r="ACC124" s="754"/>
      <c r="ACD124" s="754"/>
      <c r="ACE124" s="754"/>
      <c r="ACF124" s="754"/>
      <c r="ACG124" s="754"/>
      <c r="ACH124" s="754"/>
      <c r="ACI124" s="754"/>
      <c r="ACJ124" s="754"/>
      <c r="ACK124" s="754"/>
      <c r="ACL124" s="754"/>
      <c r="ACM124" s="754"/>
      <c r="ACN124" s="754"/>
      <c r="ACO124" s="754"/>
      <c r="ACP124" s="754"/>
      <c r="ACQ124" s="754"/>
      <c r="ACR124" s="754"/>
      <c r="ACS124" s="754"/>
      <c r="ACT124" s="754"/>
      <c r="ACU124" s="754"/>
      <c r="ACV124" s="754"/>
      <c r="ACW124" s="754"/>
      <c r="ACX124" s="754"/>
      <c r="ACY124" s="754"/>
      <c r="ACZ124" s="754"/>
      <c r="ADA124" s="754"/>
      <c r="ADB124" s="754"/>
      <c r="ADC124" s="754"/>
      <c r="ADD124" s="754"/>
      <c r="ADE124" s="754"/>
      <c r="ADF124" s="754"/>
      <c r="ADG124" s="754"/>
      <c r="ADH124" s="754"/>
      <c r="ADI124" s="754"/>
      <c r="ADJ124" s="754"/>
      <c r="ADK124" s="754"/>
      <c r="ADL124" s="754"/>
      <c r="ADM124" s="754"/>
      <c r="ADN124" s="754"/>
      <c r="ADO124" s="754"/>
      <c r="ADP124" s="754"/>
      <c r="ADQ124" s="754"/>
      <c r="ADR124" s="754"/>
      <c r="ADS124" s="754"/>
      <c r="ADT124" s="754"/>
      <c r="ADU124" s="754"/>
      <c r="ADV124" s="754"/>
      <c r="ADW124" s="754"/>
      <c r="ADX124" s="754"/>
      <c r="ADY124" s="754"/>
      <c r="ADZ124" s="754"/>
      <c r="AEA124" s="754"/>
      <c r="AEB124" s="754"/>
      <c r="AEC124" s="754"/>
      <c r="AED124" s="754"/>
      <c r="AEE124" s="754"/>
      <c r="AEF124" s="754"/>
      <c r="AEG124" s="754"/>
      <c r="AEH124" s="754"/>
      <c r="AEI124" s="754"/>
      <c r="AEJ124" s="754"/>
      <c r="AEK124" s="754"/>
      <c r="AEL124" s="754"/>
      <c r="AEM124" s="754"/>
      <c r="AEN124" s="754"/>
      <c r="AEO124" s="754"/>
      <c r="AEP124" s="754"/>
      <c r="AEQ124" s="754"/>
      <c r="AER124" s="754"/>
      <c r="AES124" s="754"/>
      <c r="AET124" s="754"/>
      <c r="AEU124" s="754"/>
      <c r="AEV124" s="754"/>
      <c r="AEW124" s="754"/>
      <c r="AEX124" s="754"/>
      <c r="AEY124" s="754"/>
      <c r="AEZ124" s="754"/>
      <c r="AFA124" s="754"/>
      <c r="AFB124" s="754"/>
      <c r="AFC124" s="754"/>
      <c r="AFD124" s="754"/>
      <c r="AFE124" s="754"/>
      <c r="AFF124" s="754"/>
      <c r="AFG124" s="754"/>
      <c r="AFH124" s="754"/>
      <c r="AFI124" s="754"/>
      <c r="AFJ124" s="754"/>
      <c r="AFK124" s="754"/>
      <c r="AFL124" s="754"/>
      <c r="AFM124" s="754"/>
      <c r="AFN124" s="754"/>
      <c r="AFO124" s="754"/>
      <c r="AFP124" s="754"/>
      <c r="AFQ124" s="754"/>
      <c r="AFR124" s="754"/>
      <c r="AFS124" s="754"/>
      <c r="AFT124" s="754"/>
      <c r="AFU124" s="754"/>
      <c r="AFV124" s="754"/>
      <c r="AFW124" s="754"/>
      <c r="AFX124" s="754"/>
      <c r="AFY124" s="754"/>
      <c r="AFZ124" s="754"/>
      <c r="AGA124" s="754"/>
      <c r="AGB124" s="754"/>
      <c r="AGC124" s="754"/>
      <c r="AGD124" s="754"/>
      <c r="AGE124" s="754"/>
      <c r="AGF124" s="754"/>
      <c r="AGG124" s="754"/>
      <c r="AGH124" s="754"/>
      <c r="AGI124" s="754"/>
      <c r="AGJ124" s="754"/>
      <c r="AGK124" s="754"/>
      <c r="AGL124" s="754"/>
      <c r="AGM124" s="754"/>
      <c r="AGN124" s="754"/>
      <c r="AGO124" s="754"/>
      <c r="AGP124" s="754"/>
      <c r="AGQ124" s="754"/>
      <c r="AGR124" s="754"/>
      <c r="AGS124" s="754"/>
      <c r="AGT124" s="754"/>
      <c r="AGU124" s="754"/>
      <c r="AGV124" s="754"/>
      <c r="AGW124" s="754"/>
      <c r="AGX124" s="754"/>
      <c r="AGY124" s="754"/>
      <c r="AGZ124" s="754"/>
      <c r="AHA124" s="754"/>
      <c r="AHB124" s="754"/>
      <c r="AHC124" s="754"/>
      <c r="AHD124" s="754"/>
      <c r="AHE124" s="754"/>
      <c r="AHF124" s="754"/>
      <c r="AHG124" s="754"/>
      <c r="AHH124" s="754"/>
      <c r="AHI124" s="754"/>
      <c r="AHJ124" s="754"/>
      <c r="AHK124" s="754"/>
      <c r="AHL124" s="754"/>
      <c r="AHM124" s="754"/>
      <c r="AHN124" s="754"/>
      <c r="AHO124" s="754"/>
      <c r="AHP124" s="754"/>
      <c r="AHQ124" s="754"/>
      <c r="AHR124" s="754"/>
      <c r="AHS124" s="754"/>
      <c r="AHT124" s="754"/>
      <c r="AHU124" s="754"/>
      <c r="AHV124" s="754"/>
      <c r="AHW124" s="754"/>
      <c r="AHX124" s="754"/>
      <c r="AHY124" s="754"/>
      <c r="AHZ124" s="754"/>
      <c r="AIA124" s="754"/>
      <c r="AIB124" s="754"/>
      <c r="AIC124" s="754"/>
      <c r="AID124" s="754"/>
      <c r="AIE124" s="754"/>
      <c r="AIF124" s="754"/>
      <c r="AIG124" s="754"/>
      <c r="AIH124" s="754"/>
      <c r="AII124" s="754"/>
      <c r="AIJ124" s="754"/>
      <c r="AIK124" s="754"/>
      <c r="AIL124" s="754"/>
      <c r="AIM124" s="754"/>
      <c r="AIN124" s="754"/>
      <c r="AIO124" s="754"/>
      <c r="AIP124" s="754"/>
      <c r="AIQ124" s="754"/>
      <c r="AIR124" s="754"/>
      <c r="AIS124" s="754"/>
      <c r="AIT124" s="754"/>
      <c r="AIU124" s="754"/>
      <c r="AIV124" s="754"/>
      <c r="AIW124" s="754"/>
      <c r="AIX124" s="754"/>
      <c r="AIY124" s="754"/>
      <c r="AIZ124" s="754"/>
      <c r="AJA124" s="754"/>
      <c r="AJB124" s="754"/>
      <c r="AJC124" s="754"/>
      <c r="AJD124" s="754"/>
      <c r="AJE124" s="754"/>
      <c r="AJF124" s="754"/>
      <c r="AJG124" s="754"/>
      <c r="AJH124" s="754"/>
      <c r="AJI124" s="754"/>
      <c r="AJJ124" s="754"/>
      <c r="AJK124" s="754"/>
      <c r="AJL124" s="754"/>
      <c r="AJM124" s="754"/>
      <c r="AJN124" s="754"/>
      <c r="AJO124" s="754"/>
      <c r="AJP124" s="754"/>
      <c r="AJQ124" s="754"/>
      <c r="AJR124" s="754"/>
      <c r="AJS124" s="754"/>
      <c r="AJT124" s="754"/>
      <c r="AJU124" s="754"/>
      <c r="AJV124" s="754"/>
      <c r="AJW124" s="754"/>
      <c r="AJX124" s="754"/>
      <c r="AJY124" s="754"/>
      <c r="AJZ124" s="754"/>
      <c r="AKA124" s="754"/>
      <c r="AKB124" s="754"/>
      <c r="AKC124" s="754"/>
      <c r="AKD124" s="754"/>
      <c r="AKE124" s="754"/>
      <c r="AKF124" s="754"/>
      <c r="AKG124" s="754"/>
      <c r="AKH124" s="754"/>
      <c r="AKI124" s="754"/>
      <c r="AKJ124" s="754"/>
      <c r="AKK124" s="754"/>
      <c r="AKL124" s="754"/>
      <c r="AKM124" s="754"/>
      <c r="AKN124" s="754"/>
      <c r="AKO124" s="754"/>
      <c r="AKP124" s="754"/>
      <c r="AKQ124" s="754"/>
      <c r="AKR124" s="754"/>
      <c r="AKS124" s="754"/>
      <c r="AKT124" s="754"/>
      <c r="AKU124" s="754"/>
      <c r="AKV124" s="754"/>
      <c r="AKW124" s="754"/>
      <c r="AKX124" s="754"/>
      <c r="AKY124" s="754"/>
      <c r="AKZ124" s="754"/>
      <c r="ALA124" s="754"/>
      <c r="ALB124" s="754"/>
      <c r="ALC124" s="754"/>
      <c r="ALD124" s="754"/>
      <c r="ALE124" s="754"/>
      <c r="ALF124" s="754"/>
      <c r="ALG124" s="754"/>
      <c r="ALH124" s="754"/>
      <c r="ALI124" s="754"/>
      <c r="ALJ124" s="754"/>
      <c r="ALK124" s="754"/>
      <c r="ALL124" s="754"/>
      <c r="ALM124" s="754"/>
      <c r="ALN124" s="754"/>
      <c r="ALO124" s="754"/>
      <c r="ALP124" s="754"/>
      <c r="ALQ124" s="754"/>
      <c r="ALR124" s="754"/>
      <c r="ALS124" s="754"/>
      <c r="ALT124" s="754"/>
      <c r="ALU124" s="754"/>
      <c r="ALV124" s="754"/>
      <c r="ALW124" s="754"/>
      <c r="ALX124" s="754"/>
      <c r="ALY124" s="754"/>
      <c r="ALZ124" s="754"/>
      <c r="AMA124" s="754"/>
      <c r="AMB124" s="754"/>
      <c r="AMC124" s="754"/>
      <c r="AMD124" s="754"/>
      <c r="AME124" s="754"/>
      <c r="AMF124" s="754"/>
      <c r="AMG124" s="754"/>
      <c r="AMH124" s="754"/>
      <c r="AMI124" s="754"/>
      <c r="AMJ124" s="754"/>
    </row>
    <row r="125" spans="1:1024" x14ac:dyDescent="0.2">
      <c r="A125" s="754"/>
      <c r="B125" s="781"/>
      <c r="C125" s="778"/>
      <c r="D125" s="775"/>
      <c r="E125" s="775"/>
      <c r="F125" s="775"/>
      <c r="G125" s="775"/>
      <c r="H125" s="775"/>
      <c r="I125" s="775"/>
      <c r="J125" s="775"/>
      <c r="K125" s="775"/>
      <c r="L125" s="775"/>
      <c r="M125" s="775"/>
      <c r="N125" s="775"/>
      <c r="O125" s="775"/>
      <c r="P125" s="775"/>
      <c r="Q125" s="775"/>
      <c r="R125" s="776"/>
      <c r="S125" s="775"/>
      <c r="T125" s="775"/>
      <c r="U125" s="782" t="s">
        <v>501</v>
      </c>
      <c r="V125" s="761" t="s">
        <v>124</v>
      </c>
      <c r="W125" s="777" t="s">
        <v>492</v>
      </c>
      <c r="X125" s="832"/>
      <c r="Y125" s="832"/>
      <c r="Z125" s="832"/>
      <c r="AA125" s="832"/>
      <c r="AB125" s="832"/>
      <c r="AC125" s="832"/>
      <c r="AD125" s="832"/>
      <c r="AE125" s="832"/>
      <c r="AF125" s="832"/>
      <c r="AG125" s="832"/>
      <c r="AH125" s="832"/>
      <c r="AI125" s="832"/>
      <c r="AJ125" s="832"/>
      <c r="AK125" s="832"/>
      <c r="AL125" s="832"/>
      <c r="AM125" s="832"/>
      <c r="AN125" s="832"/>
      <c r="AO125" s="832"/>
      <c r="AP125" s="832"/>
      <c r="AQ125" s="832"/>
      <c r="AR125" s="832"/>
      <c r="AS125" s="832"/>
      <c r="AT125" s="832"/>
      <c r="AU125" s="832"/>
      <c r="AV125" s="832"/>
      <c r="AW125" s="832"/>
      <c r="AX125" s="832"/>
      <c r="AY125" s="832"/>
      <c r="AZ125" s="832"/>
      <c r="BA125" s="832"/>
      <c r="BB125" s="832"/>
      <c r="BC125" s="832"/>
      <c r="BD125" s="832"/>
      <c r="BE125" s="832"/>
      <c r="BF125" s="832"/>
      <c r="BG125" s="832"/>
      <c r="BH125" s="832"/>
      <c r="BI125" s="832"/>
      <c r="BJ125" s="832"/>
      <c r="BK125" s="832"/>
      <c r="BL125" s="832"/>
      <c r="BM125" s="832"/>
      <c r="BN125" s="832"/>
      <c r="BO125" s="832"/>
      <c r="BP125" s="832"/>
      <c r="BQ125" s="832"/>
      <c r="BR125" s="832"/>
      <c r="BS125" s="832"/>
      <c r="BT125" s="832"/>
      <c r="BU125" s="832"/>
      <c r="BV125" s="832"/>
      <c r="BW125" s="832"/>
      <c r="BX125" s="832"/>
      <c r="BY125" s="832"/>
      <c r="BZ125" s="832"/>
      <c r="CA125" s="832"/>
      <c r="CB125" s="832"/>
      <c r="CC125" s="832"/>
      <c r="CD125" s="832"/>
      <c r="CE125" s="833"/>
      <c r="CF125" s="833"/>
      <c r="CG125" s="833"/>
      <c r="CH125" s="833"/>
      <c r="CI125" s="833"/>
      <c r="CJ125" s="833"/>
      <c r="CK125" s="833"/>
      <c r="CL125" s="833"/>
      <c r="CM125" s="833"/>
      <c r="CN125" s="833"/>
      <c r="CO125" s="833"/>
      <c r="CP125" s="833"/>
      <c r="CQ125" s="833"/>
      <c r="CR125" s="833"/>
      <c r="CS125" s="833"/>
      <c r="CT125" s="833"/>
      <c r="CU125" s="833"/>
      <c r="CV125" s="833"/>
      <c r="CW125" s="833"/>
      <c r="CX125" s="833"/>
      <c r="CY125" s="834"/>
      <c r="CZ125" s="762">
        <v>0</v>
      </c>
      <c r="DA125" s="763">
        <v>0</v>
      </c>
      <c r="DB125" s="763">
        <v>0</v>
      </c>
      <c r="DC125" s="763">
        <v>0</v>
      </c>
      <c r="DD125" s="763">
        <v>0</v>
      </c>
      <c r="DE125" s="763">
        <v>0</v>
      </c>
      <c r="DF125" s="763">
        <v>0</v>
      </c>
      <c r="DG125" s="763">
        <v>0</v>
      </c>
      <c r="DH125" s="763">
        <v>0</v>
      </c>
      <c r="DI125" s="763">
        <v>0</v>
      </c>
      <c r="DJ125" s="763">
        <v>0</v>
      </c>
      <c r="DK125" s="763">
        <v>0</v>
      </c>
      <c r="DL125" s="763">
        <v>0</v>
      </c>
      <c r="DM125" s="763">
        <v>0</v>
      </c>
      <c r="DN125" s="763">
        <v>0</v>
      </c>
      <c r="DO125" s="763">
        <v>0</v>
      </c>
      <c r="DP125" s="763">
        <v>0</v>
      </c>
      <c r="DQ125" s="763">
        <v>0</v>
      </c>
      <c r="DR125" s="763">
        <v>0</v>
      </c>
      <c r="DS125" s="763">
        <v>0</v>
      </c>
      <c r="DT125" s="763">
        <v>0</v>
      </c>
      <c r="DU125" s="763">
        <v>0</v>
      </c>
      <c r="DV125" s="763">
        <v>0</v>
      </c>
      <c r="DW125" s="764">
        <v>0</v>
      </c>
      <c r="DX125" s="650"/>
      <c r="DY125" s="754"/>
      <c r="DZ125" s="754"/>
      <c r="EA125" s="754"/>
      <c r="EB125" s="754"/>
      <c r="EC125" s="754"/>
      <c r="ED125" s="754"/>
      <c r="EE125" s="754"/>
      <c r="EF125" s="754"/>
      <c r="EG125" s="754"/>
      <c r="EH125" s="754"/>
      <c r="EI125" s="754"/>
      <c r="EJ125" s="754"/>
      <c r="EK125" s="754"/>
      <c r="EL125" s="754"/>
      <c r="EM125" s="754"/>
      <c r="EN125" s="754"/>
      <c r="EO125" s="754"/>
      <c r="EP125" s="754"/>
      <c r="EQ125" s="754"/>
      <c r="ER125" s="754"/>
      <c r="ES125" s="754"/>
      <c r="ET125" s="754"/>
      <c r="EU125" s="754"/>
      <c r="EV125" s="754"/>
      <c r="EW125" s="754"/>
      <c r="EX125" s="754"/>
      <c r="EY125" s="754"/>
      <c r="EZ125" s="754"/>
      <c r="FA125" s="754"/>
      <c r="FB125" s="754"/>
      <c r="FC125" s="754"/>
      <c r="FD125" s="754"/>
      <c r="FE125" s="754"/>
      <c r="FF125" s="754"/>
      <c r="FG125" s="754"/>
      <c r="FH125" s="754"/>
      <c r="FI125" s="754"/>
      <c r="FJ125" s="754"/>
      <c r="FK125" s="754"/>
      <c r="FL125" s="754"/>
      <c r="FM125" s="754"/>
      <c r="FN125" s="754"/>
      <c r="FO125" s="754"/>
      <c r="FP125" s="754"/>
      <c r="FQ125" s="754"/>
      <c r="FR125" s="754"/>
      <c r="FS125" s="754"/>
      <c r="FT125" s="754"/>
      <c r="FU125" s="754"/>
      <c r="FV125" s="754"/>
      <c r="FW125" s="754"/>
      <c r="FX125" s="754"/>
      <c r="FY125" s="754"/>
      <c r="FZ125" s="754"/>
      <c r="GA125" s="754"/>
      <c r="GB125" s="754"/>
      <c r="GC125" s="754"/>
      <c r="GD125" s="754"/>
      <c r="GE125" s="754"/>
      <c r="GF125" s="754"/>
      <c r="GG125" s="754"/>
      <c r="GH125" s="754"/>
      <c r="GI125" s="754"/>
      <c r="GJ125" s="754"/>
      <c r="GK125" s="754"/>
      <c r="GL125" s="754"/>
      <c r="GM125" s="754"/>
      <c r="GN125" s="754"/>
      <c r="GO125" s="754"/>
      <c r="GP125" s="754"/>
      <c r="GQ125" s="754"/>
      <c r="GR125" s="754"/>
      <c r="GS125" s="754"/>
      <c r="GT125" s="754"/>
      <c r="GU125" s="754"/>
      <c r="GV125" s="754"/>
      <c r="GW125" s="754"/>
      <c r="GX125" s="754"/>
      <c r="GY125" s="754"/>
      <c r="GZ125" s="754"/>
      <c r="HA125" s="754"/>
      <c r="HB125" s="754"/>
      <c r="HC125" s="754"/>
      <c r="HD125" s="754"/>
      <c r="HE125" s="754"/>
      <c r="HF125" s="754"/>
      <c r="HG125" s="754"/>
      <c r="HH125" s="754"/>
      <c r="HI125" s="754"/>
      <c r="HJ125" s="754"/>
      <c r="HK125" s="754"/>
      <c r="HL125" s="754"/>
      <c r="HM125" s="754"/>
      <c r="HN125" s="754"/>
      <c r="HO125" s="754"/>
      <c r="HP125" s="754"/>
      <c r="HQ125" s="754"/>
      <c r="HR125" s="754"/>
      <c r="HS125" s="754"/>
      <c r="HT125" s="754"/>
      <c r="HU125" s="754"/>
      <c r="HV125" s="754"/>
      <c r="HW125" s="754"/>
      <c r="HX125" s="754"/>
      <c r="HY125" s="754"/>
      <c r="HZ125" s="754"/>
      <c r="IA125" s="754"/>
      <c r="IB125" s="754"/>
      <c r="IC125" s="754"/>
      <c r="ID125" s="754"/>
      <c r="IE125" s="754"/>
      <c r="IF125" s="754"/>
      <c r="IG125" s="754"/>
      <c r="IH125" s="754"/>
      <c r="II125" s="754"/>
      <c r="IJ125" s="754"/>
      <c r="IK125" s="754"/>
      <c r="IL125" s="754"/>
      <c r="IM125" s="754"/>
      <c r="IN125" s="754"/>
      <c r="IO125" s="754"/>
      <c r="IP125" s="754"/>
      <c r="IQ125" s="754"/>
      <c r="IR125" s="754"/>
      <c r="IS125" s="754"/>
      <c r="IT125" s="754"/>
      <c r="IU125" s="754"/>
      <c r="IV125" s="754"/>
      <c r="IW125" s="754"/>
      <c r="IX125" s="754"/>
      <c r="IY125" s="754"/>
      <c r="IZ125" s="754"/>
      <c r="JA125" s="754"/>
      <c r="JB125" s="754"/>
      <c r="JC125" s="754"/>
      <c r="JD125" s="754"/>
      <c r="JE125" s="754"/>
      <c r="JF125" s="754"/>
      <c r="JG125" s="754"/>
      <c r="JH125" s="754"/>
      <c r="JI125" s="754"/>
      <c r="JJ125" s="754"/>
      <c r="JK125" s="754"/>
      <c r="JL125" s="754"/>
      <c r="JM125" s="754"/>
      <c r="JN125" s="754"/>
      <c r="JO125" s="754"/>
      <c r="JP125" s="754"/>
      <c r="JQ125" s="754"/>
      <c r="JR125" s="754"/>
      <c r="JS125" s="754"/>
      <c r="JT125" s="754"/>
      <c r="JU125" s="754"/>
      <c r="JV125" s="754"/>
      <c r="JW125" s="754"/>
      <c r="JX125" s="754"/>
      <c r="JY125" s="754"/>
      <c r="JZ125" s="754"/>
      <c r="KA125" s="754"/>
      <c r="KB125" s="754"/>
      <c r="KC125" s="754"/>
      <c r="KD125" s="754"/>
      <c r="KE125" s="754"/>
      <c r="KF125" s="754"/>
      <c r="KG125" s="754"/>
      <c r="KH125" s="754"/>
      <c r="KI125" s="754"/>
      <c r="KJ125" s="754"/>
      <c r="KK125" s="754"/>
      <c r="KL125" s="754"/>
      <c r="KM125" s="754"/>
      <c r="KN125" s="754"/>
      <c r="KO125" s="754"/>
      <c r="KP125" s="754"/>
      <c r="KQ125" s="754"/>
      <c r="KR125" s="754"/>
      <c r="KS125" s="754"/>
      <c r="KT125" s="754"/>
      <c r="KU125" s="754"/>
      <c r="KV125" s="754"/>
      <c r="KW125" s="754"/>
      <c r="KX125" s="754"/>
      <c r="KY125" s="754"/>
      <c r="KZ125" s="754"/>
      <c r="LA125" s="754"/>
      <c r="LB125" s="754"/>
      <c r="LC125" s="754"/>
      <c r="LD125" s="754"/>
      <c r="LE125" s="754"/>
      <c r="LF125" s="754"/>
      <c r="LG125" s="754"/>
      <c r="LH125" s="754"/>
      <c r="LI125" s="754"/>
      <c r="LJ125" s="754"/>
      <c r="LK125" s="754"/>
      <c r="LL125" s="754"/>
      <c r="LM125" s="754"/>
      <c r="LN125" s="754"/>
      <c r="LO125" s="754"/>
      <c r="LP125" s="754"/>
      <c r="LQ125" s="754"/>
      <c r="LR125" s="754"/>
      <c r="LS125" s="754"/>
      <c r="LT125" s="754"/>
      <c r="LU125" s="754"/>
      <c r="LV125" s="754"/>
      <c r="LW125" s="754"/>
      <c r="LX125" s="754"/>
      <c r="LY125" s="754"/>
      <c r="LZ125" s="754"/>
      <c r="MA125" s="754"/>
      <c r="MB125" s="754"/>
      <c r="MC125" s="754"/>
      <c r="MD125" s="754"/>
      <c r="ME125" s="754"/>
      <c r="MF125" s="754"/>
      <c r="MG125" s="754"/>
      <c r="MH125" s="754"/>
      <c r="MI125" s="754"/>
      <c r="MJ125" s="754"/>
      <c r="MK125" s="754"/>
      <c r="ML125" s="754"/>
      <c r="MM125" s="754"/>
      <c r="MN125" s="754"/>
      <c r="MO125" s="754"/>
      <c r="MP125" s="754"/>
      <c r="MQ125" s="754"/>
      <c r="MR125" s="754"/>
      <c r="MS125" s="754"/>
      <c r="MT125" s="754"/>
      <c r="MU125" s="754"/>
      <c r="MV125" s="754"/>
      <c r="MW125" s="754"/>
      <c r="MX125" s="754"/>
      <c r="MY125" s="754"/>
      <c r="MZ125" s="754"/>
      <c r="NA125" s="754"/>
      <c r="NB125" s="754"/>
      <c r="NC125" s="754"/>
      <c r="ND125" s="754"/>
      <c r="NE125" s="754"/>
      <c r="NF125" s="754"/>
      <c r="NG125" s="754"/>
      <c r="NH125" s="754"/>
      <c r="NI125" s="754"/>
      <c r="NJ125" s="754"/>
      <c r="NK125" s="754"/>
      <c r="NL125" s="754"/>
      <c r="NM125" s="754"/>
      <c r="NN125" s="754"/>
      <c r="NO125" s="754"/>
      <c r="NP125" s="754"/>
      <c r="NQ125" s="754"/>
      <c r="NR125" s="754"/>
      <c r="NS125" s="754"/>
      <c r="NT125" s="754"/>
      <c r="NU125" s="754"/>
      <c r="NV125" s="754"/>
      <c r="NW125" s="754"/>
      <c r="NX125" s="754"/>
      <c r="NY125" s="754"/>
      <c r="NZ125" s="754"/>
      <c r="OA125" s="754"/>
      <c r="OB125" s="754"/>
      <c r="OC125" s="754"/>
      <c r="OD125" s="754"/>
      <c r="OE125" s="754"/>
      <c r="OF125" s="754"/>
      <c r="OG125" s="754"/>
      <c r="OH125" s="754"/>
      <c r="OI125" s="754"/>
      <c r="OJ125" s="754"/>
      <c r="OK125" s="754"/>
      <c r="OL125" s="754"/>
      <c r="OM125" s="754"/>
      <c r="ON125" s="754"/>
      <c r="OO125" s="754"/>
      <c r="OP125" s="754"/>
      <c r="OQ125" s="754"/>
      <c r="OR125" s="754"/>
      <c r="OS125" s="754"/>
      <c r="OT125" s="754"/>
      <c r="OU125" s="754"/>
      <c r="OV125" s="754"/>
      <c r="OW125" s="754"/>
      <c r="OX125" s="754"/>
      <c r="OY125" s="754"/>
      <c r="OZ125" s="754"/>
      <c r="PA125" s="754"/>
      <c r="PB125" s="754"/>
      <c r="PC125" s="754"/>
      <c r="PD125" s="754"/>
      <c r="PE125" s="754"/>
      <c r="PF125" s="754"/>
      <c r="PG125" s="754"/>
      <c r="PH125" s="754"/>
      <c r="PI125" s="754"/>
      <c r="PJ125" s="754"/>
      <c r="PK125" s="754"/>
      <c r="PL125" s="754"/>
      <c r="PM125" s="754"/>
      <c r="PN125" s="754"/>
      <c r="PO125" s="754"/>
      <c r="PP125" s="754"/>
      <c r="PQ125" s="754"/>
      <c r="PR125" s="754"/>
      <c r="PS125" s="754"/>
      <c r="PT125" s="754"/>
      <c r="PU125" s="754"/>
      <c r="PV125" s="754"/>
      <c r="PW125" s="754"/>
      <c r="PX125" s="754"/>
      <c r="PY125" s="754"/>
      <c r="PZ125" s="754"/>
      <c r="QA125" s="754"/>
      <c r="QB125" s="754"/>
      <c r="QC125" s="754"/>
      <c r="QD125" s="754"/>
      <c r="QE125" s="754"/>
      <c r="QF125" s="754"/>
      <c r="QG125" s="754"/>
      <c r="QH125" s="754"/>
      <c r="QI125" s="754"/>
      <c r="QJ125" s="754"/>
      <c r="QK125" s="754"/>
      <c r="QL125" s="754"/>
      <c r="QM125" s="754"/>
      <c r="QN125" s="754"/>
      <c r="QO125" s="754"/>
      <c r="QP125" s="754"/>
      <c r="QQ125" s="754"/>
      <c r="QR125" s="754"/>
      <c r="QS125" s="754"/>
      <c r="QT125" s="754"/>
      <c r="QU125" s="754"/>
      <c r="QV125" s="754"/>
      <c r="QW125" s="754"/>
      <c r="QX125" s="754"/>
      <c r="QY125" s="754"/>
      <c r="QZ125" s="754"/>
      <c r="RA125" s="754"/>
      <c r="RB125" s="754"/>
      <c r="RC125" s="754"/>
      <c r="RD125" s="754"/>
      <c r="RE125" s="754"/>
      <c r="RF125" s="754"/>
      <c r="RG125" s="754"/>
      <c r="RH125" s="754"/>
      <c r="RI125" s="754"/>
      <c r="RJ125" s="754"/>
      <c r="RK125" s="754"/>
      <c r="RL125" s="754"/>
      <c r="RM125" s="754"/>
      <c r="RN125" s="754"/>
      <c r="RO125" s="754"/>
      <c r="RP125" s="754"/>
      <c r="RQ125" s="754"/>
      <c r="RR125" s="754"/>
      <c r="RS125" s="754"/>
      <c r="RT125" s="754"/>
      <c r="RU125" s="754"/>
      <c r="RV125" s="754"/>
      <c r="RW125" s="754"/>
      <c r="RX125" s="754"/>
      <c r="RY125" s="754"/>
      <c r="RZ125" s="754"/>
      <c r="SA125" s="754"/>
      <c r="SB125" s="754"/>
      <c r="SC125" s="754"/>
      <c r="SD125" s="754"/>
      <c r="SE125" s="754"/>
      <c r="SF125" s="754"/>
      <c r="SG125" s="754"/>
      <c r="SH125" s="754"/>
      <c r="SI125" s="754"/>
      <c r="SJ125" s="754"/>
      <c r="SK125" s="754"/>
      <c r="SL125" s="754"/>
      <c r="SM125" s="754"/>
      <c r="SN125" s="754"/>
      <c r="SO125" s="754"/>
      <c r="SP125" s="754"/>
      <c r="SQ125" s="754"/>
      <c r="SR125" s="754"/>
      <c r="SS125" s="754"/>
      <c r="ST125" s="754"/>
      <c r="SU125" s="754"/>
      <c r="SV125" s="754"/>
      <c r="SW125" s="754"/>
      <c r="SX125" s="754"/>
      <c r="SY125" s="754"/>
      <c r="SZ125" s="754"/>
      <c r="TA125" s="754"/>
      <c r="TB125" s="754"/>
      <c r="TC125" s="754"/>
      <c r="TD125" s="754"/>
      <c r="TE125" s="754"/>
      <c r="TF125" s="754"/>
      <c r="TG125" s="754"/>
      <c r="TH125" s="754"/>
      <c r="TI125" s="754"/>
      <c r="TJ125" s="754"/>
      <c r="TK125" s="754"/>
      <c r="TL125" s="754"/>
      <c r="TM125" s="754"/>
      <c r="TN125" s="754"/>
      <c r="TO125" s="754"/>
      <c r="TP125" s="754"/>
      <c r="TQ125" s="754"/>
      <c r="TR125" s="754"/>
      <c r="TS125" s="754"/>
      <c r="TT125" s="754"/>
      <c r="TU125" s="754"/>
      <c r="TV125" s="754"/>
      <c r="TW125" s="754"/>
      <c r="TX125" s="754"/>
      <c r="TY125" s="754"/>
      <c r="TZ125" s="754"/>
      <c r="UA125" s="754"/>
      <c r="UB125" s="754"/>
      <c r="UC125" s="754"/>
      <c r="UD125" s="754"/>
      <c r="UE125" s="754"/>
      <c r="UF125" s="754"/>
      <c r="UG125" s="754"/>
      <c r="UH125" s="754"/>
      <c r="UI125" s="754"/>
      <c r="UJ125" s="754"/>
      <c r="UK125" s="754"/>
      <c r="UL125" s="754"/>
      <c r="UM125" s="754"/>
      <c r="UN125" s="754"/>
      <c r="UO125" s="754"/>
      <c r="UP125" s="754"/>
      <c r="UQ125" s="754"/>
      <c r="UR125" s="754"/>
      <c r="US125" s="754"/>
      <c r="UT125" s="754"/>
      <c r="UU125" s="754"/>
      <c r="UV125" s="754"/>
      <c r="UW125" s="754"/>
      <c r="UX125" s="754"/>
      <c r="UY125" s="754"/>
      <c r="UZ125" s="754"/>
      <c r="VA125" s="754"/>
      <c r="VB125" s="754"/>
      <c r="VC125" s="754"/>
      <c r="VD125" s="754"/>
      <c r="VE125" s="754"/>
      <c r="VF125" s="754"/>
      <c r="VG125" s="754"/>
      <c r="VH125" s="754"/>
      <c r="VI125" s="754"/>
      <c r="VJ125" s="754"/>
      <c r="VK125" s="754"/>
      <c r="VL125" s="754"/>
      <c r="VM125" s="754"/>
      <c r="VN125" s="754"/>
      <c r="VO125" s="754"/>
      <c r="VP125" s="754"/>
      <c r="VQ125" s="754"/>
      <c r="VR125" s="754"/>
      <c r="VS125" s="754"/>
      <c r="VT125" s="754"/>
      <c r="VU125" s="754"/>
      <c r="VV125" s="754"/>
      <c r="VW125" s="754"/>
      <c r="VX125" s="754"/>
      <c r="VY125" s="754"/>
      <c r="VZ125" s="754"/>
      <c r="WA125" s="754"/>
      <c r="WB125" s="754"/>
      <c r="WC125" s="754"/>
      <c r="WD125" s="754"/>
      <c r="WE125" s="754"/>
      <c r="WF125" s="754"/>
      <c r="WG125" s="754"/>
      <c r="WH125" s="754"/>
      <c r="WI125" s="754"/>
      <c r="WJ125" s="754"/>
      <c r="WK125" s="754"/>
      <c r="WL125" s="754"/>
      <c r="WM125" s="754"/>
      <c r="WN125" s="754"/>
      <c r="WO125" s="754"/>
      <c r="WP125" s="754"/>
      <c r="WQ125" s="754"/>
      <c r="WR125" s="754"/>
      <c r="WS125" s="754"/>
      <c r="WT125" s="754"/>
      <c r="WU125" s="754"/>
      <c r="WV125" s="754"/>
      <c r="WW125" s="754"/>
      <c r="WX125" s="754"/>
      <c r="WY125" s="754"/>
      <c r="WZ125" s="754"/>
      <c r="XA125" s="754"/>
      <c r="XB125" s="754"/>
      <c r="XC125" s="754"/>
      <c r="XD125" s="754"/>
      <c r="XE125" s="754"/>
      <c r="XF125" s="754"/>
      <c r="XG125" s="754"/>
      <c r="XH125" s="754"/>
      <c r="XI125" s="754"/>
      <c r="XJ125" s="754"/>
      <c r="XK125" s="754"/>
      <c r="XL125" s="754"/>
      <c r="XM125" s="754"/>
      <c r="XN125" s="754"/>
      <c r="XO125" s="754"/>
      <c r="XP125" s="754"/>
      <c r="XQ125" s="754"/>
      <c r="XR125" s="754"/>
      <c r="XS125" s="754"/>
      <c r="XT125" s="754"/>
      <c r="XU125" s="754"/>
      <c r="XV125" s="754"/>
      <c r="XW125" s="754"/>
      <c r="XX125" s="754"/>
      <c r="XY125" s="754"/>
      <c r="XZ125" s="754"/>
      <c r="YA125" s="754"/>
      <c r="YB125" s="754"/>
      <c r="YC125" s="754"/>
      <c r="YD125" s="754"/>
      <c r="YE125" s="754"/>
      <c r="YF125" s="754"/>
      <c r="YG125" s="754"/>
      <c r="YH125" s="754"/>
      <c r="YI125" s="754"/>
      <c r="YJ125" s="754"/>
      <c r="YK125" s="754"/>
      <c r="YL125" s="754"/>
      <c r="YM125" s="754"/>
      <c r="YN125" s="754"/>
      <c r="YO125" s="754"/>
      <c r="YP125" s="754"/>
      <c r="YQ125" s="754"/>
      <c r="YR125" s="754"/>
      <c r="YS125" s="754"/>
      <c r="YT125" s="754"/>
      <c r="YU125" s="754"/>
      <c r="YV125" s="754"/>
      <c r="YW125" s="754"/>
      <c r="YX125" s="754"/>
      <c r="YY125" s="754"/>
      <c r="YZ125" s="754"/>
      <c r="ZA125" s="754"/>
      <c r="ZB125" s="754"/>
      <c r="ZC125" s="754"/>
      <c r="ZD125" s="754"/>
      <c r="ZE125" s="754"/>
      <c r="ZF125" s="754"/>
      <c r="ZG125" s="754"/>
      <c r="ZH125" s="754"/>
      <c r="ZI125" s="754"/>
      <c r="ZJ125" s="754"/>
      <c r="ZK125" s="754"/>
      <c r="ZL125" s="754"/>
      <c r="ZM125" s="754"/>
      <c r="ZN125" s="754"/>
      <c r="ZO125" s="754"/>
      <c r="ZP125" s="754"/>
      <c r="ZQ125" s="754"/>
      <c r="ZR125" s="754"/>
      <c r="ZS125" s="754"/>
      <c r="ZT125" s="754"/>
      <c r="ZU125" s="754"/>
      <c r="ZV125" s="754"/>
      <c r="ZW125" s="754"/>
      <c r="ZX125" s="754"/>
      <c r="ZY125" s="754"/>
      <c r="ZZ125" s="754"/>
      <c r="AAA125" s="754"/>
      <c r="AAB125" s="754"/>
      <c r="AAC125" s="754"/>
      <c r="AAD125" s="754"/>
      <c r="AAE125" s="754"/>
      <c r="AAF125" s="754"/>
      <c r="AAG125" s="754"/>
      <c r="AAH125" s="754"/>
      <c r="AAI125" s="754"/>
      <c r="AAJ125" s="754"/>
      <c r="AAK125" s="754"/>
      <c r="AAL125" s="754"/>
      <c r="AAM125" s="754"/>
      <c r="AAN125" s="754"/>
      <c r="AAO125" s="754"/>
      <c r="AAP125" s="754"/>
      <c r="AAQ125" s="754"/>
      <c r="AAR125" s="754"/>
      <c r="AAS125" s="754"/>
      <c r="AAT125" s="754"/>
      <c r="AAU125" s="754"/>
      <c r="AAV125" s="754"/>
      <c r="AAW125" s="754"/>
      <c r="AAX125" s="754"/>
      <c r="AAY125" s="754"/>
      <c r="AAZ125" s="754"/>
      <c r="ABA125" s="754"/>
      <c r="ABB125" s="754"/>
      <c r="ABC125" s="754"/>
      <c r="ABD125" s="754"/>
      <c r="ABE125" s="754"/>
      <c r="ABF125" s="754"/>
      <c r="ABG125" s="754"/>
      <c r="ABH125" s="754"/>
      <c r="ABI125" s="754"/>
      <c r="ABJ125" s="754"/>
      <c r="ABK125" s="754"/>
      <c r="ABL125" s="754"/>
      <c r="ABM125" s="754"/>
      <c r="ABN125" s="754"/>
      <c r="ABO125" s="754"/>
      <c r="ABP125" s="754"/>
      <c r="ABQ125" s="754"/>
      <c r="ABR125" s="754"/>
      <c r="ABS125" s="754"/>
      <c r="ABT125" s="754"/>
      <c r="ABU125" s="754"/>
      <c r="ABV125" s="754"/>
      <c r="ABW125" s="754"/>
      <c r="ABX125" s="754"/>
      <c r="ABY125" s="754"/>
      <c r="ABZ125" s="754"/>
      <c r="ACA125" s="754"/>
      <c r="ACB125" s="754"/>
      <c r="ACC125" s="754"/>
      <c r="ACD125" s="754"/>
      <c r="ACE125" s="754"/>
      <c r="ACF125" s="754"/>
      <c r="ACG125" s="754"/>
      <c r="ACH125" s="754"/>
      <c r="ACI125" s="754"/>
      <c r="ACJ125" s="754"/>
      <c r="ACK125" s="754"/>
      <c r="ACL125" s="754"/>
      <c r="ACM125" s="754"/>
      <c r="ACN125" s="754"/>
      <c r="ACO125" s="754"/>
      <c r="ACP125" s="754"/>
      <c r="ACQ125" s="754"/>
      <c r="ACR125" s="754"/>
      <c r="ACS125" s="754"/>
      <c r="ACT125" s="754"/>
      <c r="ACU125" s="754"/>
      <c r="ACV125" s="754"/>
      <c r="ACW125" s="754"/>
      <c r="ACX125" s="754"/>
      <c r="ACY125" s="754"/>
      <c r="ACZ125" s="754"/>
      <c r="ADA125" s="754"/>
      <c r="ADB125" s="754"/>
      <c r="ADC125" s="754"/>
      <c r="ADD125" s="754"/>
      <c r="ADE125" s="754"/>
      <c r="ADF125" s="754"/>
      <c r="ADG125" s="754"/>
      <c r="ADH125" s="754"/>
      <c r="ADI125" s="754"/>
      <c r="ADJ125" s="754"/>
      <c r="ADK125" s="754"/>
      <c r="ADL125" s="754"/>
      <c r="ADM125" s="754"/>
      <c r="ADN125" s="754"/>
      <c r="ADO125" s="754"/>
      <c r="ADP125" s="754"/>
      <c r="ADQ125" s="754"/>
      <c r="ADR125" s="754"/>
      <c r="ADS125" s="754"/>
      <c r="ADT125" s="754"/>
      <c r="ADU125" s="754"/>
      <c r="ADV125" s="754"/>
      <c r="ADW125" s="754"/>
      <c r="ADX125" s="754"/>
      <c r="ADY125" s="754"/>
      <c r="ADZ125" s="754"/>
      <c r="AEA125" s="754"/>
      <c r="AEB125" s="754"/>
      <c r="AEC125" s="754"/>
      <c r="AED125" s="754"/>
      <c r="AEE125" s="754"/>
      <c r="AEF125" s="754"/>
      <c r="AEG125" s="754"/>
      <c r="AEH125" s="754"/>
      <c r="AEI125" s="754"/>
      <c r="AEJ125" s="754"/>
      <c r="AEK125" s="754"/>
      <c r="AEL125" s="754"/>
      <c r="AEM125" s="754"/>
      <c r="AEN125" s="754"/>
      <c r="AEO125" s="754"/>
      <c r="AEP125" s="754"/>
      <c r="AEQ125" s="754"/>
      <c r="AER125" s="754"/>
      <c r="AES125" s="754"/>
      <c r="AET125" s="754"/>
      <c r="AEU125" s="754"/>
      <c r="AEV125" s="754"/>
      <c r="AEW125" s="754"/>
      <c r="AEX125" s="754"/>
      <c r="AEY125" s="754"/>
      <c r="AEZ125" s="754"/>
      <c r="AFA125" s="754"/>
      <c r="AFB125" s="754"/>
      <c r="AFC125" s="754"/>
      <c r="AFD125" s="754"/>
      <c r="AFE125" s="754"/>
      <c r="AFF125" s="754"/>
      <c r="AFG125" s="754"/>
      <c r="AFH125" s="754"/>
      <c r="AFI125" s="754"/>
      <c r="AFJ125" s="754"/>
      <c r="AFK125" s="754"/>
      <c r="AFL125" s="754"/>
      <c r="AFM125" s="754"/>
      <c r="AFN125" s="754"/>
      <c r="AFO125" s="754"/>
      <c r="AFP125" s="754"/>
      <c r="AFQ125" s="754"/>
      <c r="AFR125" s="754"/>
      <c r="AFS125" s="754"/>
      <c r="AFT125" s="754"/>
      <c r="AFU125" s="754"/>
      <c r="AFV125" s="754"/>
      <c r="AFW125" s="754"/>
      <c r="AFX125" s="754"/>
      <c r="AFY125" s="754"/>
      <c r="AFZ125" s="754"/>
      <c r="AGA125" s="754"/>
      <c r="AGB125" s="754"/>
      <c r="AGC125" s="754"/>
      <c r="AGD125" s="754"/>
      <c r="AGE125" s="754"/>
      <c r="AGF125" s="754"/>
      <c r="AGG125" s="754"/>
      <c r="AGH125" s="754"/>
      <c r="AGI125" s="754"/>
      <c r="AGJ125" s="754"/>
      <c r="AGK125" s="754"/>
      <c r="AGL125" s="754"/>
      <c r="AGM125" s="754"/>
      <c r="AGN125" s="754"/>
      <c r="AGO125" s="754"/>
      <c r="AGP125" s="754"/>
      <c r="AGQ125" s="754"/>
      <c r="AGR125" s="754"/>
      <c r="AGS125" s="754"/>
      <c r="AGT125" s="754"/>
      <c r="AGU125" s="754"/>
      <c r="AGV125" s="754"/>
      <c r="AGW125" s="754"/>
      <c r="AGX125" s="754"/>
      <c r="AGY125" s="754"/>
      <c r="AGZ125" s="754"/>
      <c r="AHA125" s="754"/>
      <c r="AHB125" s="754"/>
      <c r="AHC125" s="754"/>
      <c r="AHD125" s="754"/>
      <c r="AHE125" s="754"/>
      <c r="AHF125" s="754"/>
      <c r="AHG125" s="754"/>
      <c r="AHH125" s="754"/>
      <c r="AHI125" s="754"/>
      <c r="AHJ125" s="754"/>
      <c r="AHK125" s="754"/>
      <c r="AHL125" s="754"/>
      <c r="AHM125" s="754"/>
      <c r="AHN125" s="754"/>
      <c r="AHO125" s="754"/>
      <c r="AHP125" s="754"/>
      <c r="AHQ125" s="754"/>
      <c r="AHR125" s="754"/>
      <c r="AHS125" s="754"/>
      <c r="AHT125" s="754"/>
      <c r="AHU125" s="754"/>
      <c r="AHV125" s="754"/>
      <c r="AHW125" s="754"/>
      <c r="AHX125" s="754"/>
      <c r="AHY125" s="754"/>
      <c r="AHZ125" s="754"/>
      <c r="AIA125" s="754"/>
      <c r="AIB125" s="754"/>
      <c r="AIC125" s="754"/>
      <c r="AID125" s="754"/>
      <c r="AIE125" s="754"/>
      <c r="AIF125" s="754"/>
      <c r="AIG125" s="754"/>
      <c r="AIH125" s="754"/>
      <c r="AII125" s="754"/>
      <c r="AIJ125" s="754"/>
      <c r="AIK125" s="754"/>
      <c r="AIL125" s="754"/>
      <c r="AIM125" s="754"/>
      <c r="AIN125" s="754"/>
      <c r="AIO125" s="754"/>
      <c r="AIP125" s="754"/>
      <c r="AIQ125" s="754"/>
      <c r="AIR125" s="754"/>
      <c r="AIS125" s="754"/>
      <c r="AIT125" s="754"/>
      <c r="AIU125" s="754"/>
      <c r="AIV125" s="754"/>
      <c r="AIW125" s="754"/>
      <c r="AIX125" s="754"/>
      <c r="AIY125" s="754"/>
      <c r="AIZ125" s="754"/>
      <c r="AJA125" s="754"/>
      <c r="AJB125" s="754"/>
      <c r="AJC125" s="754"/>
      <c r="AJD125" s="754"/>
      <c r="AJE125" s="754"/>
      <c r="AJF125" s="754"/>
      <c r="AJG125" s="754"/>
      <c r="AJH125" s="754"/>
      <c r="AJI125" s="754"/>
      <c r="AJJ125" s="754"/>
      <c r="AJK125" s="754"/>
      <c r="AJL125" s="754"/>
      <c r="AJM125" s="754"/>
      <c r="AJN125" s="754"/>
      <c r="AJO125" s="754"/>
      <c r="AJP125" s="754"/>
      <c r="AJQ125" s="754"/>
      <c r="AJR125" s="754"/>
      <c r="AJS125" s="754"/>
      <c r="AJT125" s="754"/>
      <c r="AJU125" s="754"/>
      <c r="AJV125" s="754"/>
      <c r="AJW125" s="754"/>
      <c r="AJX125" s="754"/>
      <c r="AJY125" s="754"/>
      <c r="AJZ125" s="754"/>
      <c r="AKA125" s="754"/>
      <c r="AKB125" s="754"/>
      <c r="AKC125" s="754"/>
      <c r="AKD125" s="754"/>
      <c r="AKE125" s="754"/>
      <c r="AKF125" s="754"/>
      <c r="AKG125" s="754"/>
      <c r="AKH125" s="754"/>
      <c r="AKI125" s="754"/>
      <c r="AKJ125" s="754"/>
      <c r="AKK125" s="754"/>
      <c r="AKL125" s="754"/>
      <c r="AKM125" s="754"/>
      <c r="AKN125" s="754"/>
      <c r="AKO125" s="754"/>
      <c r="AKP125" s="754"/>
      <c r="AKQ125" s="754"/>
      <c r="AKR125" s="754"/>
      <c r="AKS125" s="754"/>
      <c r="AKT125" s="754"/>
      <c r="AKU125" s="754"/>
      <c r="AKV125" s="754"/>
      <c r="AKW125" s="754"/>
      <c r="AKX125" s="754"/>
      <c r="AKY125" s="754"/>
      <c r="AKZ125" s="754"/>
      <c r="ALA125" s="754"/>
      <c r="ALB125" s="754"/>
      <c r="ALC125" s="754"/>
      <c r="ALD125" s="754"/>
      <c r="ALE125" s="754"/>
      <c r="ALF125" s="754"/>
      <c r="ALG125" s="754"/>
      <c r="ALH125" s="754"/>
      <c r="ALI125" s="754"/>
      <c r="ALJ125" s="754"/>
      <c r="ALK125" s="754"/>
      <c r="ALL125" s="754"/>
      <c r="ALM125" s="754"/>
      <c r="ALN125" s="754"/>
      <c r="ALO125" s="754"/>
      <c r="ALP125" s="754"/>
      <c r="ALQ125" s="754"/>
      <c r="ALR125" s="754"/>
      <c r="ALS125" s="754"/>
      <c r="ALT125" s="754"/>
      <c r="ALU125" s="754"/>
      <c r="ALV125" s="754"/>
      <c r="ALW125" s="754"/>
      <c r="ALX125" s="754"/>
      <c r="ALY125" s="754"/>
      <c r="ALZ125" s="754"/>
      <c r="AMA125" s="754"/>
      <c r="AMB125" s="754"/>
      <c r="AMC125" s="754"/>
      <c r="AMD125" s="754"/>
      <c r="AME125" s="754"/>
      <c r="AMF125" s="754"/>
      <c r="AMG125" s="754"/>
      <c r="AMH125" s="754"/>
      <c r="AMI125" s="754"/>
      <c r="AMJ125" s="754"/>
    </row>
    <row r="126" spans="1:1024" ht="15.75" thickBot="1" x14ac:dyDescent="0.25">
      <c r="A126" s="754"/>
      <c r="B126" s="783"/>
      <c r="C126" s="784"/>
      <c r="D126" s="785"/>
      <c r="E126" s="785"/>
      <c r="F126" s="785"/>
      <c r="G126" s="785"/>
      <c r="H126" s="785"/>
      <c r="I126" s="785"/>
      <c r="J126" s="785"/>
      <c r="K126" s="785"/>
      <c r="L126" s="785"/>
      <c r="M126" s="785"/>
      <c r="N126" s="785"/>
      <c r="O126" s="785"/>
      <c r="P126" s="785"/>
      <c r="Q126" s="785"/>
      <c r="R126" s="786"/>
      <c r="S126" s="785"/>
      <c r="T126" s="785"/>
      <c r="U126" s="787" t="s">
        <v>127</v>
      </c>
      <c r="V126" s="788" t="s">
        <v>502</v>
      </c>
      <c r="W126" s="789" t="s">
        <v>492</v>
      </c>
      <c r="X126" s="790">
        <v>558.09999999999991</v>
      </c>
      <c r="Y126" s="790">
        <v>558.38349999999991</v>
      </c>
      <c r="Z126" s="790">
        <v>558.6514075</v>
      </c>
      <c r="AA126" s="790">
        <v>558.90458008749999</v>
      </c>
      <c r="AB126" s="790">
        <v>559.14382818268746</v>
      </c>
      <c r="AC126" s="790">
        <v>559.36991763263961</v>
      </c>
      <c r="AD126" s="790">
        <v>559.58357216284446</v>
      </c>
      <c r="AE126" s="790">
        <v>559.78547569388797</v>
      </c>
      <c r="AF126" s="790">
        <v>559.97627453072414</v>
      </c>
      <c r="AG126" s="790">
        <v>560.15657943153428</v>
      </c>
      <c r="AH126" s="790">
        <v>560.32696756279995</v>
      </c>
      <c r="AI126" s="790">
        <v>560.48798434684591</v>
      </c>
      <c r="AJ126" s="790">
        <v>560.64014520776936</v>
      </c>
      <c r="AK126" s="790">
        <v>560.78393722134206</v>
      </c>
      <c r="AL126" s="790">
        <v>560.91982067416825</v>
      </c>
      <c r="AM126" s="790">
        <v>2.9482305370890654</v>
      </c>
      <c r="AN126" s="790">
        <v>2.7860778575491674</v>
      </c>
      <c r="AO126" s="790">
        <v>2.632843575383963</v>
      </c>
      <c r="AP126" s="790">
        <v>2.4880371787378448</v>
      </c>
      <c r="AQ126" s="790">
        <v>2.3511951339072632</v>
      </c>
      <c r="AR126" s="790">
        <v>0</v>
      </c>
      <c r="AS126" s="790">
        <v>0</v>
      </c>
      <c r="AT126" s="790">
        <v>0</v>
      </c>
      <c r="AU126" s="790">
        <v>0</v>
      </c>
      <c r="AV126" s="790">
        <v>0</v>
      </c>
      <c r="AW126" s="790">
        <v>0</v>
      </c>
      <c r="AX126" s="790">
        <v>0</v>
      </c>
      <c r="AY126" s="790">
        <v>0</v>
      </c>
      <c r="AZ126" s="790">
        <v>0</v>
      </c>
      <c r="BA126" s="790">
        <v>0</v>
      </c>
      <c r="BB126" s="790">
        <v>0</v>
      </c>
      <c r="BC126" s="790">
        <v>0</v>
      </c>
      <c r="BD126" s="790">
        <v>0</v>
      </c>
      <c r="BE126" s="790">
        <v>0</v>
      </c>
      <c r="BF126" s="790">
        <v>0</v>
      </c>
      <c r="BG126" s="790">
        <v>0</v>
      </c>
      <c r="BH126" s="790">
        <v>0</v>
      </c>
      <c r="BI126" s="790">
        <v>0</v>
      </c>
      <c r="BJ126" s="790">
        <v>0</v>
      </c>
      <c r="BK126" s="790">
        <v>0</v>
      </c>
      <c r="BL126" s="790">
        <v>0</v>
      </c>
      <c r="BM126" s="790">
        <v>0</v>
      </c>
      <c r="BN126" s="790">
        <v>0</v>
      </c>
      <c r="BO126" s="790">
        <v>0</v>
      </c>
      <c r="BP126" s="790">
        <v>0</v>
      </c>
      <c r="BQ126" s="790">
        <v>0</v>
      </c>
      <c r="BR126" s="790">
        <v>0</v>
      </c>
      <c r="BS126" s="790">
        <v>0</v>
      </c>
      <c r="BT126" s="790">
        <v>0</v>
      </c>
      <c r="BU126" s="790">
        <v>0</v>
      </c>
      <c r="BV126" s="790">
        <v>0</v>
      </c>
      <c r="BW126" s="790">
        <v>0</v>
      </c>
      <c r="BX126" s="790">
        <v>0</v>
      </c>
      <c r="BY126" s="790">
        <v>0</v>
      </c>
      <c r="BZ126" s="790">
        <v>0</v>
      </c>
      <c r="CA126" s="790">
        <v>0</v>
      </c>
      <c r="CB126" s="790">
        <v>0</v>
      </c>
      <c r="CC126" s="790">
        <v>0</v>
      </c>
      <c r="CD126" s="790">
        <v>0</v>
      </c>
      <c r="CE126" s="790">
        <v>0</v>
      </c>
      <c r="CF126" s="790">
        <v>0</v>
      </c>
      <c r="CG126" s="790">
        <v>0</v>
      </c>
      <c r="CH126" s="790">
        <v>0</v>
      </c>
      <c r="CI126" s="790">
        <v>0</v>
      </c>
      <c r="CJ126" s="790">
        <v>0</v>
      </c>
      <c r="CK126" s="790">
        <v>0</v>
      </c>
      <c r="CL126" s="790">
        <v>0</v>
      </c>
      <c r="CM126" s="790">
        <v>0</v>
      </c>
      <c r="CN126" s="790">
        <v>0</v>
      </c>
      <c r="CO126" s="790">
        <v>0</v>
      </c>
      <c r="CP126" s="790">
        <v>0</v>
      </c>
      <c r="CQ126" s="790">
        <v>0</v>
      </c>
      <c r="CR126" s="790">
        <v>0</v>
      </c>
      <c r="CS126" s="790">
        <v>0</v>
      </c>
      <c r="CT126" s="790">
        <v>0</v>
      </c>
      <c r="CU126" s="790">
        <v>0</v>
      </c>
      <c r="CV126" s="790">
        <v>0</v>
      </c>
      <c r="CW126" s="790">
        <v>0</v>
      </c>
      <c r="CX126" s="790">
        <v>0</v>
      </c>
      <c r="CY126" s="791">
        <v>0</v>
      </c>
      <c r="CZ126" s="792">
        <v>0</v>
      </c>
      <c r="DA126" s="793">
        <v>0</v>
      </c>
      <c r="DB126" s="793">
        <v>0</v>
      </c>
      <c r="DC126" s="793">
        <v>0</v>
      </c>
      <c r="DD126" s="793">
        <v>0</v>
      </c>
      <c r="DE126" s="793">
        <v>0</v>
      </c>
      <c r="DF126" s="793">
        <v>0</v>
      </c>
      <c r="DG126" s="793">
        <v>0</v>
      </c>
      <c r="DH126" s="793">
        <v>0</v>
      </c>
      <c r="DI126" s="793">
        <v>0</v>
      </c>
      <c r="DJ126" s="793">
        <v>0</v>
      </c>
      <c r="DK126" s="793">
        <v>0</v>
      </c>
      <c r="DL126" s="793">
        <v>0</v>
      </c>
      <c r="DM126" s="793">
        <v>0</v>
      </c>
      <c r="DN126" s="793">
        <v>0</v>
      </c>
      <c r="DO126" s="793">
        <v>0</v>
      </c>
      <c r="DP126" s="793">
        <v>0</v>
      </c>
      <c r="DQ126" s="793">
        <v>0</v>
      </c>
      <c r="DR126" s="793">
        <v>0</v>
      </c>
      <c r="DS126" s="793">
        <v>0</v>
      </c>
      <c r="DT126" s="793">
        <v>0</v>
      </c>
      <c r="DU126" s="793">
        <v>0</v>
      </c>
      <c r="DV126" s="793">
        <v>0</v>
      </c>
      <c r="DW126" s="794">
        <v>0</v>
      </c>
      <c r="DX126" s="650"/>
      <c r="DY126" s="754"/>
      <c r="DZ126" s="754"/>
      <c r="EA126" s="754"/>
      <c r="EB126" s="754"/>
      <c r="EC126" s="754"/>
      <c r="ED126" s="754"/>
      <c r="EE126" s="754"/>
      <c r="EF126" s="754"/>
      <c r="EG126" s="754"/>
      <c r="EH126" s="754"/>
      <c r="EI126" s="754"/>
      <c r="EJ126" s="754"/>
      <c r="EK126" s="754"/>
      <c r="EL126" s="754"/>
      <c r="EM126" s="754"/>
      <c r="EN126" s="754"/>
      <c r="EO126" s="754"/>
      <c r="EP126" s="754"/>
      <c r="EQ126" s="754"/>
      <c r="ER126" s="754"/>
      <c r="ES126" s="754"/>
      <c r="ET126" s="754"/>
      <c r="EU126" s="754"/>
      <c r="EV126" s="754"/>
      <c r="EW126" s="754"/>
      <c r="EX126" s="754"/>
      <c r="EY126" s="754"/>
      <c r="EZ126" s="754"/>
      <c r="FA126" s="754"/>
      <c r="FB126" s="754"/>
      <c r="FC126" s="754"/>
      <c r="FD126" s="754"/>
      <c r="FE126" s="754"/>
      <c r="FF126" s="754"/>
      <c r="FG126" s="754"/>
      <c r="FH126" s="754"/>
      <c r="FI126" s="754"/>
      <c r="FJ126" s="754"/>
      <c r="FK126" s="754"/>
      <c r="FL126" s="754"/>
      <c r="FM126" s="754"/>
      <c r="FN126" s="754"/>
      <c r="FO126" s="754"/>
      <c r="FP126" s="754"/>
      <c r="FQ126" s="754"/>
      <c r="FR126" s="754"/>
      <c r="FS126" s="754"/>
      <c r="FT126" s="754"/>
      <c r="FU126" s="754"/>
      <c r="FV126" s="754"/>
      <c r="FW126" s="754"/>
      <c r="FX126" s="754"/>
      <c r="FY126" s="754"/>
      <c r="FZ126" s="754"/>
      <c r="GA126" s="754"/>
      <c r="GB126" s="754"/>
      <c r="GC126" s="754"/>
      <c r="GD126" s="754"/>
      <c r="GE126" s="754"/>
      <c r="GF126" s="754"/>
      <c r="GG126" s="754"/>
      <c r="GH126" s="754"/>
      <c r="GI126" s="754"/>
      <c r="GJ126" s="754"/>
      <c r="GK126" s="754"/>
      <c r="GL126" s="754"/>
      <c r="GM126" s="754"/>
      <c r="GN126" s="754"/>
      <c r="GO126" s="754"/>
      <c r="GP126" s="754"/>
      <c r="GQ126" s="754"/>
      <c r="GR126" s="754"/>
      <c r="GS126" s="754"/>
      <c r="GT126" s="754"/>
      <c r="GU126" s="754"/>
      <c r="GV126" s="754"/>
      <c r="GW126" s="754"/>
      <c r="GX126" s="754"/>
      <c r="GY126" s="754"/>
      <c r="GZ126" s="754"/>
      <c r="HA126" s="754"/>
      <c r="HB126" s="754"/>
      <c r="HC126" s="754"/>
      <c r="HD126" s="754"/>
      <c r="HE126" s="754"/>
      <c r="HF126" s="754"/>
      <c r="HG126" s="754"/>
      <c r="HH126" s="754"/>
      <c r="HI126" s="754"/>
      <c r="HJ126" s="754"/>
      <c r="HK126" s="754"/>
      <c r="HL126" s="754"/>
      <c r="HM126" s="754"/>
      <c r="HN126" s="754"/>
      <c r="HO126" s="754"/>
      <c r="HP126" s="754"/>
      <c r="HQ126" s="754"/>
      <c r="HR126" s="754"/>
      <c r="HS126" s="754"/>
      <c r="HT126" s="754"/>
      <c r="HU126" s="754"/>
      <c r="HV126" s="754"/>
      <c r="HW126" s="754"/>
      <c r="HX126" s="754"/>
      <c r="HY126" s="754"/>
      <c r="HZ126" s="754"/>
      <c r="IA126" s="754"/>
      <c r="IB126" s="754"/>
      <c r="IC126" s="754"/>
      <c r="ID126" s="754"/>
      <c r="IE126" s="754"/>
      <c r="IF126" s="754"/>
      <c r="IG126" s="754"/>
      <c r="IH126" s="754"/>
      <c r="II126" s="754"/>
      <c r="IJ126" s="754"/>
      <c r="IK126" s="754"/>
      <c r="IL126" s="754"/>
      <c r="IM126" s="754"/>
      <c r="IN126" s="754"/>
      <c r="IO126" s="754"/>
      <c r="IP126" s="754"/>
      <c r="IQ126" s="754"/>
      <c r="IR126" s="754"/>
      <c r="IS126" s="754"/>
      <c r="IT126" s="754"/>
      <c r="IU126" s="754"/>
      <c r="IV126" s="754"/>
      <c r="IW126" s="754"/>
      <c r="IX126" s="754"/>
      <c r="IY126" s="754"/>
      <c r="IZ126" s="754"/>
      <c r="JA126" s="754"/>
      <c r="JB126" s="754"/>
      <c r="JC126" s="754"/>
      <c r="JD126" s="754"/>
      <c r="JE126" s="754"/>
      <c r="JF126" s="754"/>
      <c r="JG126" s="754"/>
      <c r="JH126" s="754"/>
      <c r="JI126" s="754"/>
      <c r="JJ126" s="754"/>
      <c r="JK126" s="754"/>
      <c r="JL126" s="754"/>
      <c r="JM126" s="754"/>
      <c r="JN126" s="754"/>
      <c r="JO126" s="754"/>
      <c r="JP126" s="754"/>
      <c r="JQ126" s="754"/>
      <c r="JR126" s="754"/>
      <c r="JS126" s="754"/>
      <c r="JT126" s="754"/>
      <c r="JU126" s="754"/>
      <c r="JV126" s="754"/>
      <c r="JW126" s="754"/>
      <c r="JX126" s="754"/>
      <c r="JY126" s="754"/>
      <c r="JZ126" s="754"/>
      <c r="KA126" s="754"/>
      <c r="KB126" s="754"/>
      <c r="KC126" s="754"/>
      <c r="KD126" s="754"/>
      <c r="KE126" s="754"/>
      <c r="KF126" s="754"/>
      <c r="KG126" s="754"/>
      <c r="KH126" s="754"/>
      <c r="KI126" s="754"/>
      <c r="KJ126" s="754"/>
      <c r="KK126" s="754"/>
      <c r="KL126" s="754"/>
      <c r="KM126" s="754"/>
      <c r="KN126" s="754"/>
      <c r="KO126" s="754"/>
      <c r="KP126" s="754"/>
      <c r="KQ126" s="754"/>
      <c r="KR126" s="754"/>
      <c r="KS126" s="754"/>
      <c r="KT126" s="754"/>
      <c r="KU126" s="754"/>
      <c r="KV126" s="754"/>
      <c r="KW126" s="754"/>
      <c r="KX126" s="754"/>
      <c r="KY126" s="754"/>
      <c r="KZ126" s="754"/>
      <c r="LA126" s="754"/>
      <c r="LB126" s="754"/>
      <c r="LC126" s="754"/>
      <c r="LD126" s="754"/>
      <c r="LE126" s="754"/>
      <c r="LF126" s="754"/>
      <c r="LG126" s="754"/>
      <c r="LH126" s="754"/>
      <c r="LI126" s="754"/>
      <c r="LJ126" s="754"/>
      <c r="LK126" s="754"/>
      <c r="LL126" s="754"/>
      <c r="LM126" s="754"/>
      <c r="LN126" s="754"/>
      <c r="LO126" s="754"/>
      <c r="LP126" s="754"/>
      <c r="LQ126" s="754"/>
      <c r="LR126" s="754"/>
      <c r="LS126" s="754"/>
      <c r="LT126" s="754"/>
      <c r="LU126" s="754"/>
      <c r="LV126" s="754"/>
      <c r="LW126" s="754"/>
      <c r="LX126" s="754"/>
      <c r="LY126" s="754"/>
      <c r="LZ126" s="754"/>
      <c r="MA126" s="754"/>
      <c r="MB126" s="754"/>
      <c r="MC126" s="754"/>
      <c r="MD126" s="754"/>
      <c r="ME126" s="754"/>
      <c r="MF126" s="754"/>
      <c r="MG126" s="754"/>
      <c r="MH126" s="754"/>
      <c r="MI126" s="754"/>
      <c r="MJ126" s="754"/>
      <c r="MK126" s="754"/>
      <c r="ML126" s="754"/>
      <c r="MM126" s="754"/>
      <c r="MN126" s="754"/>
      <c r="MO126" s="754"/>
      <c r="MP126" s="754"/>
      <c r="MQ126" s="754"/>
      <c r="MR126" s="754"/>
      <c r="MS126" s="754"/>
      <c r="MT126" s="754"/>
      <c r="MU126" s="754"/>
      <c r="MV126" s="754"/>
      <c r="MW126" s="754"/>
      <c r="MX126" s="754"/>
      <c r="MY126" s="754"/>
      <c r="MZ126" s="754"/>
      <c r="NA126" s="754"/>
      <c r="NB126" s="754"/>
      <c r="NC126" s="754"/>
      <c r="ND126" s="754"/>
      <c r="NE126" s="754"/>
      <c r="NF126" s="754"/>
      <c r="NG126" s="754"/>
      <c r="NH126" s="754"/>
      <c r="NI126" s="754"/>
      <c r="NJ126" s="754"/>
      <c r="NK126" s="754"/>
      <c r="NL126" s="754"/>
      <c r="NM126" s="754"/>
      <c r="NN126" s="754"/>
      <c r="NO126" s="754"/>
      <c r="NP126" s="754"/>
      <c r="NQ126" s="754"/>
      <c r="NR126" s="754"/>
      <c r="NS126" s="754"/>
      <c r="NT126" s="754"/>
      <c r="NU126" s="754"/>
      <c r="NV126" s="754"/>
      <c r="NW126" s="754"/>
      <c r="NX126" s="754"/>
      <c r="NY126" s="754"/>
      <c r="NZ126" s="754"/>
      <c r="OA126" s="754"/>
      <c r="OB126" s="754"/>
      <c r="OC126" s="754"/>
      <c r="OD126" s="754"/>
      <c r="OE126" s="754"/>
      <c r="OF126" s="754"/>
      <c r="OG126" s="754"/>
      <c r="OH126" s="754"/>
      <c r="OI126" s="754"/>
      <c r="OJ126" s="754"/>
      <c r="OK126" s="754"/>
      <c r="OL126" s="754"/>
      <c r="OM126" s="754"/>
      <c r="ON126" s="754"/>
      <c r="OO126" s="754"/>
      <c r="OP126" s="754"/>
      <c r="OQ126" s="754"/>
      <c r="OR126" s="754"/>
      <c r="OS126" s="754"/>
      <c r="OT126" s="754"/>
      <c r="OU126" s="754"/>
      <c r="OV126" s="754"/>
      <c r="OW126" s="754"/>
      <c r="OX126" s="754"/>
      <c r="OY126" s="754"/>
      <c r="OZ126" s="754"/>
      <c r="PA126" s="754"/>
      <c r="PB126" s="754"/>
      <c r="PC126" s="754"/>
      <c r="PD126" s="754"/>
      <c r="PE126" s="754"/>
      <c r="PF126" s="754"/>
      <c r="PG126" s="754"/>
      <c r="PH126" s="754"/>
      <c r="PI126" s="754"/>
      <c r="PJ126" s="754"/>
      <c r="PK126" s="754"/>
      <c r="PL126" s="754"/>
      <c r="PM126" s="754"/>
      <c r="PN126" s="754"/>
      <c r="PO126" s="754"/>
      <c r="PP126" s="754"/>
      <c r="PQ126" s="754"/>
      <c r="PR126" s="754"/>
      <c r="PS126" s="754"/>
      <c r="PT126" s="754"/>
      <c r="PU126" s="754"/>
      <c r="PV126" s="754"/>
      <c r="PW126" s="754"/>
      <c r="PX126" s="754"/>
      <c r="PY126" s="754"/>
      <c r="PZ126" s="754"/>
      <c r="QA126" s="754"/>
      <c r="QB126" s="754"/>
      <c r="QC126" s="754"/>
      <c r="QD126" s="754"/>
      <c r="QE126" s="754"/>
      <c r="QF126" s="754"/>
      <c r="QG126" s="754"/>
      <c r="QH126" s="754"/>
      <c r="QI126" s="754"/>
      <c r="QJ126" s="754"/>
      <c r="QK126" s="754"/>
      <c r="QL126" s="754"/>
      <c r="QM126" s="754"/>
      <c r="QN126" s="754"/>
      <c r="QO126" s="754"/>
      <c r="QP126" s="754"/>
      <c r="QQ126" s="754"/>
      <c r="QR126" s="754"/>
      <c r="QS126" s="754"/>
      <c r="QT126" s="754"/>
      <c r="QU126" s="754"/>
      <c r="QV126" s="754"/>
      <c r="QW126" s="754"/>
      <c r="QX126" s="754"/>
      <c r="QY126" s="754"/>
      <c r="QZ126" s="754"/>
      <c r="RA126" s="754"/>
      <c r="RB126" s="754"/>
      <c r="RC126" s="754"/>
      <c r="RD126" s="754"/>
      <c r="RE126" s="754"/>
      <c r="RF126" s="754"/>
      <c r="RG126" s="754"/>
      <c r="RH126" s="754"/>
      <c r="RI126" s="754"/>
      <c r="RJ126" s="754"/>
      <c r="RK126" s="754"/>
      <c r="RL126" s="754"/>
      <c r="RM126" s="754"/>
      <c r="RN126" s="754"/>
      <c r="RO126" s="754"/>
      <c r="RP126" s="754"/>
      <c r="RQ126" s="754"/>
      <c r="RR126" s="754"/>
      <c r="RS126" s="754"/>
      <c r="RT126" s="754"/>
      <c r="RU126" s="754"/>
      <c r="RV126" s="754"/>
      <c r="RW126" s="754"/>
      <c r="RX126" s="754"/>
      <c r="RY126" s="754"/>
      <c r="RZ126" s="754"/>
      <c r="SA126" s="754"/>
      <c r="SB126" s="754"/>
      <c r="SC126" s="754"/>
      <c r="SD126" s="754"/>
      <c r="SE126" s="754"/>
      <c r="SF126" s="754"/>
      <c r="SG126" s="754"/>
      <c r="SH126" s="754"/>
      <c r="SI126" s="754"/>
      <c r="SJ126" s="754"/>
      <c r="SK126" s="754"/>
      <c r="SL126" s="754"/>
      <c r="SM126" s="754"/>
      <c r="SN126" s="754"/>
      <c r="SO126" s="754"/>
      <c r="SP126" s="754"/>
      <c r="SQ126" s="754"/>
      <c r="SR126" s="754"/>
      <c r="SS126" s="754"/>
      <c r="ST126" s="754"/>
      <c r="SU126" s="754"/>
      <c r="SV126" s="754"/>
      <c r="SW126" s="754"/>
      <c r="SX126" s="754"/>
      <c r="SY126" s="754"/>
      <c r="SZ126" s="754"/>
      <c r="TA126" s="754"/>
      <c r="TB126" s="754"/>
      <c r="TC126" s="754"/>
      <c r="TD126" s="754"/>
      <c r="TE126" s="754"/>
      <c r="TF126" s="754"/>
      <c r="TG126" s="754"/>
      <c r="TH126" s="754"/>
      <c r="TI126" s="754"/>
      <c r="TJ126" s="754"/>
      <c r="TK126" s="754"/>
      <c r="TL126" s="754"/>
      <c r="TM126" s="754"/>
      <c r="TN126" s="754"/>
      <c r="TO126" s="754"/>
      <c r="TP126" s="754"/>
      <c r="TQ126" s="754"/>
      <c r="TR126" s="754"/>
      <c r="TS126" s="754"/>
      <c r="TT126" s="754"/>
      <c r="TU126" s="754"/>
      <c r="TV126" s="754"/>
      <c r="TW126" s="754"/>
      <c r="TX126" s="754"/>
      <c r="TY126" s="754"/>
      <c r="TZ126" s="754"/>
      <c r="UA126" s="754"/>
      <c r="UB126" s="754"/>
      <c r="UC126" s="754"/>
      <c r="UD126" s="754"/>
      <c r="UE126" s="754"/>
      <c r="UF126" s="754"/>
      <c r="UG126" s="754"/>
      <c r="UH126" s="754"/>
      <c r="UI126" s="754"/>
      <c r="UJ126" s="754"/>
      <c r="UK126" s="754"/>
      <c r="UL126" s="754"/>
      <c r="UM126" s="754"/>
      <c r="UN126" s="754"/>
      <c r="UO126" s="754"/>
      <c r="UP126" s="754"/>
      <c r="UQ126" s="754"/>
      <c r="UR126" s="754"/>
      <c r="US126" s="754"/>
      <c r="UT126" s="754"/>
      <c r="UU126" s="754"/>
      <c r="UV126" s="754"/>
      <c r="UW126" s="754"/>
      <c r="UX126" s="754"/>
      <c r="UY126" s="754"/>
      <c r="UZ126" s="754"/>
      <c r="VA126" s="754"/>
      <c r="VB126" s="754"/>
      <c r="VC126" s="754"/>
      <c r="VD126" s="754"/>
      <c r="VE126" s="754"/>
      <c r="VF126" s="754"/>
      <c r="VG126" s="754"/>
      <c r="VH126" s="754"/>
      <c r="VI126" s="754"/>
      <c r="VJ126" s="754"/>
      <c r="VK126" s="754"/>
      <c r="VL126" s="754"/>
      <c r="VM126" s="754"/>
      <c r="VN126" s="754"/>
      <c r="VO126" s="754"/>
      <c r="VP126" s="754"/>
      <c r="VQ126" s="754"/>
      <c r="VR126" s="754"/>
      <c r="VS126" s="754"/>
      <c r="VT126" s="754"/>
      <c r="VU126" s="754"/>
      <c r="VV126" s="754"/>
      <c r="VW126" s="754"/>
      <c r="VX126" s="754"/>
      <c r="VY126" s="754"/>
      <c r="VZ126" s="754"/>
      <c r="WA126" s="754"/>
      <c r="WB126" s="754"/>
      <c r="WC126" s="754"/>
      <c r="WD126" s="754"/>
      <c r="WE126" s="754"/>
      <c r="WF126" s="754"/>
      <c r="WG126" s="754"/>
      <c r="WH126" s="754"/>
      <c r="WI126" s="754"/>
      <c r="WJ126" s="754"/>
      <c r="WK126" s="754"/>
      <c r="WL126" s="754"/>
      <c r="WM126" s="754"/>
      <c r="WN126" s="754"/>
      <c r="WO126" s="754"/>
      <c r="WP126" s="754"/>
      <c r="WQ126" s="754"/>
      <c r="WR126" s="754"/>
      <c r="WS126" s="754"/>
      <c r="WT126" s="754"/>
      <c r="WU126" s="754"/>
      <c r="WV126" s="754"/>
      <c r="WW126" s="754"/>
      <c r="WX126" s="754"/>
      <c r="WY126" s="754"/>
      <c r="WZ126" s="754"/>
      <c r="XA126" s="754"/>
      <c r="XB126" s="754"/>
      <c r="XC126" s="754"/>
      <c r="XD126" s="754"/>
      <c r="XE126" s="754"/>
      <c r="XF126" s="754"/>
      <c r="XG126" s="754"/>
      <c r="XH126" s="754"/>
      <c r="XI126" s="754"/>
      <c r="XJ126" s="754"/>
      <c r="XK126" s="754"/>
      <c r="XL126" s="754"/>
      <c r="XM126" s="754"/>
      <c r="XN126" s="754"/>
      <c r="XO126" s="754"/>
      <c r="XP126" s="754"/>
      <c r="XQ126" s="754"/>
      <c r="XR126" s="754"/>
      <c r="XS126" s="754"/>
      <c r="XT126" s="754"/>
      <c r="XU126" s="754"/>
      <c r="XV126" s="754"/>
      <c r="XW126" s="754"/>
      <c r="XX126" s="754"/>
      <c r="XY126" s="754"/>
      <c r="XZ126" s="754"/>
      <c r="YA126" s="754"/>
      <c r="YB126" s="754"/>
      <c r="YC126" s="754"/>
      <c r="YD126" s="754"/>
      <c r="YE126" s="754"/>
      <c r="YF126" s="754"/>
      <c r="YG126" s="754"/>
      <c r="YH126" s="754"/>
      <c r="YI126" s="754"/>
      <c r="YJ126" s="754"/>
      <c r="YK126" s="754"/>
      <c r="YL126" s="754"/>
      <c r="YM126" s="754"/>
      <c r="YN126" s="754"/>
      <c r="YO126" s="754"/>
      <c r="YP126" s="754"/>
      <c r="YQ126" s="754"/>
      <c r="YR126" s="754"/>
      <c r="YS126" s="754"/>
      <c r="YT126" s="754"/>
      <c r="YU126" s="754"/>
      <c r="YV126" s="754"/>
      <c r="YW126" s="754"/>
      <c r="YX126" s="754"/>
      <c r="YY126" s="754"/>
      <c r="YZ126" s="754"/>
      <c r="ZA126" s="754"/>
      <c r="ZB126" s="754"/>
      <c r="ZC126" s="754"/>
      <c r="ZD126" s="754"/>
      <c r="ZE126" s="754"/>
      <c r="ZF126" s="754"/>
      <c r="ZG126" s="754"/>
      <c r="ZH126" s="754"/>
      <c r="ZI126" s="754"/>
      <c r="ZJ126" s="754"/>
      <c r="ZK126" s="754"/>
      <c r="ZL126" s="754"/>
      <c r="ZM126" s="754"/>
      <c r="ZN126" s="754"/>
      <c r="ZO126" s="754"/>
      <c r="ZP126" s="754"/>
      <c r="ZQ126" s="754"/>
      <c r="ZR126" s="754"/>
      <c r="ZS126" s="754"/>
      <c r="ZT126" s="754"/>
      <c r="ZU126" s="754"/>
      <c r="ZV126" s="754"/>
      <c r="ZW126" s="754"/>
      <c r="ZX126" s="754"/>
      <c r="ZY126" s="754"/>
      <c r="ZZ126" s="754"/>
      <c r="AAA126" s="754"/>
      <c r="AAB126" s="754"/>
      <c r="AAC126" s="754"/>
      <c r="AAD126" s="754"/>
      <c r="AAE126" s="754"/>
      <c r="AAF126" s="754"/>
      <c r="AAG126" s="754"/>
      <c r="AAH126" s="754"/>
      <c r="AAI126" s="754"/>
      <c r="AAJ126" s="754"/>
      <c r="AAK126" s="754"/>
      <c r="AAL126" s="754"/>
      <c r="AAM126" s="754"/>
      <c r="AAN126" s="754"/>
      <c r="AAO126" s="754"/>
      <c r="AAP126" s="754"/>
      <c r="AAQ126" s="754"/>
      <c r="AAR126" s="754"/>
      <c r="AAS126" s="754"/>
      <c r="AAT126" s="754"/>
      <c r="AAU126" s="754"/>
      <c r="AAV126" s="754"/>
      <c r="AAW126" s="754"/>
      <c r="AAX126" s="754"/>
      <c r="AAY126" s="754"/>
      <c r="AAZ126" s="754"/>
      <c r="ABA126" s="754"/>
      <c r="ABB126" s="754"/>
      <c r="ABC126" s="754"/>
      <c r="ABD126" s="754"/>
      <c r="ABE126" s="754"/>
      <c r="ABF126" s="754"/>
      <c r="ABG126" s="754"/>
      <c r="ABH126" s="754"/>
      <c r="ABI126" s="754"/>
      <c r="ABJ126" s="754"/>
      <c r="ABK126" s="754"/>
      <c r="ABL126" s="754"/>
      <c r="ABM126" s="754"/>
      <c r="ABN126" s="754"/>
      <c r="ABO126" s="754"/>
      <c r="ABP126" s="754"/>
      <c r="ABQ126" s="754"/>
      <c r="ABR126" s="754"/>
      <c r="ABS126" s="754"/>
      <c r="ABT126" s="754"/>
      <c r="ABU126" s="754"/>
      <c r="ABV126" s="754"/>
      <c r="ABW126" s="754"/>
      <c r="ABX126" s="754"/>
      <c r="ABY126" s="754"/>
      <c r="ABZ126" s="754"/>
      <c r="ACA126" s="754"/>
      <c r="ACB126" s="754"/>
      <c r="ACC126" s="754"/>
      <c r="ACD126" s="754"/>
      <c r="ACE126" s="754"/>
      <c r="ACF126" s="754"/>
      <c r="ACG126" s="754"/>
      <c r="ACH126" s="754"/>
      <c r="ACI126" s="754"/>
      <c r="ACJ126" s="754"/>
      <c r="ACK126" s="754"/>
      <c r="ACL126" s="754"/>
      <c r="ACM126" s="754"/>
      <c r="ACN126" s="754"/>
      <c r="ACO126" s="754"/>
      <c r="ACP126" s="754"/>
      <c r="ACQ126" s="754"/>
      <c r="ACR126" s="754"/>
      <c r="ACS126" s="754"/>
      <c r="ACT126" s="754"/>
      <c r="ACU126" s="754"/>
      <c r="ACV126" s="754"/>
      <c r="ACW126" s="754"/>
      <c r="ACX126" s="754"/>
      <c r="ACY126" s="754"/>
      <c r="ACZ126" s="754"/>
      <c r="ADA126" s="754"/>
      <c r="ADB126" s="754"/>
      <c r="ADC126" s="754"/>
      <c r="ADD126" s="754"/>
      <c r="ADE126" s="754"/>
      <c r="ADF126" s="754"/>
      <c r="ADG126" s="754"/>
      <c r="ADH126" s="754"/>
      <c r="ADI126" s="754"/>
      <c r="ADJ126" s="754"/>
      <c r="ADK126" s="754"/>
      <c r="ADL126" s="754"/>
      <c r="ADM126" s="754"/>
      <c r="ADN126" s="754"/>
      <c r="ADO126" s="754"/>
      <c r="ADP126" s="754"/>
      <c r="ADQ126" s="754"/>
      <c r="ADR126" s="754"/>
      <c r="ADS126" s="754"/>
      <c r="ADT126" s="754"/>
      <c r="ADU126" s="754"/>
      <c r="ADV126" s="754"/>
      <c r="ADW126" s="754"/>
      <c r="ADX126" s="754"/>
      <c r="ADY126" s="754"/>
      <c r="ADZ126" s="754"/>
      <c r="AEA126" s="754"/>
      <c r="AEB126" s="754"/>
      <c r="AEC126" s="754"/>
      <c r="AED126" s="754"/>
      <c r="AEE126" s="754"/>
      <c r="AEF126" s="754"/>
      <c r="AEG126" s="754"/>
      <c r="AEH126" s="754"/>
      <c r="AEI126" s="754"/>
      <c r="AEJ126" s="754"/>
      <c r="AEK126" s="754"/>
      <c r="AEL126" s="754"/>
      <c r="AEM126" s="754"/>
      <c r="AEN126" s="754"/>
      <c r="AEO126" s="754"/>
      <c r="AEP126" s="754"/>
      <c r="AEQ126" s="754"/>
      <c r="AER126" s="754"/>
      <c r="AES126" s="754"/>
      <c r="AET126" s="754"/>
      <c r="AEU126" s="754"/>
      <c r="AEV126" s="754"/>
      <c r="AEW126" s="754"/>
      <c r="AEX126" s="754"/>
      <c r="AEY126" s="754"/>
      <c r="AEZ126" s="754"/>
      <c r="AFA126" s="754"/>
      <c r="AFB126" s="754"/>
      <c r="AFC126" s="754"/>
      <c r="AFD126" s="754"/>
      <c r="AFE126" s="754"/>
      <c r="AFF126" s="754"/>
      <c r="AFG126" s="754"/>
      <c r="AFH126" s="754"/>
      <c r="AFI126" s="754"/>
      <c r="AFJ126" s="754"/>
      <c r="AFK126" s="754"/>
      <c r="AFL126" s="754"/>
      <c r="AFM126" s="754"/>
      <c r="AFN126" s="754"/>
      <c r="AFO126" s="754"/>
      <c r="AFP126" s="754"/>
      <c r="AFQ126" s="754"/>
      <c r="AFR126" s="754"/>
      <c r="AFS126" s="754"/>
      <c r="AFT126" s="754"/>
      <c r="AFU126" s="754"/>
      <c r="AFV126" s="754"/>
      <c r="AFW126" s="754"/>
      <c r="AFX126" s="754"/>
      <c r="AFY126" s="754"/>
      <c r="AFZ126" s="754"/>
      <c r="AGA126" s="754"/>
      <c r="AGB126" s="754"/>
      <c r="AGC126" s="754"/>
      <c r="AGD126" s="754"/>
      <c r="AGE126" s="754"/>
      <c r="AGF126" s="754"/>
      <c r="AGG126" s="754"/>
      <c r="AGH126" s="754"/>
      <c r="AGI126" s="754"/>
      <c r="AGJ126" s="754"/>
      <c r="AGK126" s="754"/>
      <c r="AGL126" s="754"/>
      <c r="AGM126" s="754"/>
      <c r="AGN126" s="754"/>
      <c r="AGO126" s="754"/>
      <c r="AGP126" s="754"/>
      <c r="AGQ126" s="754"/>
      <c r="AGR126" s="754"/>
      <c r="AGS126" s="754"/>
      <c r="AGT126" s="754"/>
      <c r="AGU126" s="754"/>
      <c r="AGV126" s="754"/>
      <c r="AGW126" s="754"/>
      <c r="AGX126" s="754"/>
      <c r="AGY126" s="754"/>
      <c r="AGZ126" s="754"/>
      <c r="AHA126" s="754"/>
      <c r="AHB126" s="754"/>
      <c r="AHC126" s="754"/>
      <c r="AHD126" s="754"/>
      <c r="AHE126" s="754"/>
      <c r="AHF126" s="754"/>
      <c r="AHG126" s="754"/>
      <c r="AHH126" s="754"/>
      <c r="AHI126" s="754"/>
      <c r="AHJ126" s="754"/>
      <c r="AHK126" s="754"/>
      <c r="AHL126" s="754"/>
      <c r="AHM126" s="754"/>
      <c r="AHN126" s="754"/>
      <c r="AHO126" s="754"/>
      <c r="AHP126" s="754"/>
      <c r="AHQ126" s="754"/>
      <c r="AHR126" s="754"/>
      <c r="AHS126" s="754"/>
      <c r="AHT126" s="754"/>
      <c r="AHU126" s="754"/>
      <c r="AHV126" s="754"/>
      <c r="AHW126" s="754"/>
      <c r="AHX126" s="754"/>
      <c r="AHY126" s="754"/>
      <c r="AHZ126" s="754"/>
      <c r="AIA126" s="754"/>
      <c r="AIB126" s="754"/>
      <c r="AIC126" s="754"/>
      <c r="AID126" s="754"/>
      <c r="AIE126" s="754"/>
      <c r="AIF126" s="754"/>
      <c r="AIG126" s="754"/>
      <c r="AIH126" s="754"/>
      <c r="AII126" s="754"/>
      <c r="AIJ126" s="754"/>
      <c r="AIK126" s="754"/>
      <c r="AIL126" s="754"/>
      <c r="AIM126" s="754"/>
      <c r="AIN126" s="754"/>
      <c r="AIO126" s="754"/>
      <c r="AIP126" s="754"/>
      <c r="AIQ126" s="754"/>
      <c r="AIR126" s="754"/>
      <c r="AIS126" s="754"/>
      <c r="AIT126" s="754"/>
      <c r="AIU126" s="754"/>
      <c r="AIV126" s="754"/>
      <c r="AIW126" s="754"/>
      <c r="AIX126" s="754"/>
      <c r="AIY126" s="754"/>
      <c r="AIZ126" s="754"/>
      <c r="AJA126" s="754"/>
      <c r="AJB126" s="754"/>
      <c r="AJC126" s="754"/>
      <c r="AJD126" s="754"/>
      <c r="AJE126" s="754"/>
      <c r="AJF126" s="754"/>
      <c r="AJG126" s="754"/>
      <c r="AJH126" s="754"/>
      <c r="AJI126" s="754"/>
      <c r="AJJ126" s="754"/>
      <c r="AJK126" s="754"/>
      <c r="AJL126" s="754"/>
      <c r="AJM126" s="754"/>
      <c r="AJN126" s="754"/>
      <c r="AJO126" s="754"/>
      <c r="AJP126" s="754"/>
      <c r="AJQ126" s="754"/>
      <c r="AJR126" s="754"/>
      <c r="AJS126" s="754"/>
      <c r="AJT126" s="754"/>
      <c r="AJU126" s="754"/>
      <c r="AJV126" s="754"/>
      <c r="AJW126" s="754"/>
      <c r="AJX126" s="754"/>
      <c r="AJY126" s="754"/>
      <c r="AJZ126" s="754"/>
      <c r="AKA126" s="754"/>
      <c r="AKB126" s="754"/>
      <c r="AKC126" s="754"/>
      <c r="AKD126" s="754"/>
      <c r="AKE126" s="754"/>
      <c r="AKF126" s="754"/>
      <c r="AKG126" s="754"/>
      <c r="AKH126" s="754"/>
      <c r="AKI126" s="754"/>
      <c r="AKJ126" s="754"/>
      <c r="AKK126" s="754"/>
      <c r="AKL126" s="754"/>
      <c r="AKM126" s="754"/>
      <c r="AKN126" s="754"/>
      <c r="AKO126" s="754"/>
      <c r="AKP126" s="754"/>
      <c r="AKQ126" s="754"/>
      <c r="AKR126" s="754"/>
      <c r="AKS126" s="754"/>
      <c r="AKT126" s="754"/>
      <c r="AKU126" s="754"/>
      <c r="AKV126" s="754"/>
      <c r="AKW126" s="754"/>
      <c r="AKX126" s="754"/>
      <c r="AKY126" s="754"/>
      <c r="AKZ126" s="754"/>
      <c r="ALA126" s="754"/>
      <c r="ALB126" s="754"/>
      <c r="ALC126" s="754"/>
      <c r="ALD126" s="754"/>
      <c r="ALE126" s="754"/>
      <c r="ALF126" s="754"/>
      <c r="ALG126" s="754"/>
      <c r="ALH126" s="754"/>
      <c r="ALI126" s="754"/>
      <c r="ALJ126" s="754"/>
      <c r="ALK126" s="754"/>
      <c r="ALL126" s="754"/>
      <c r="ALM126" s="754"/>
      <c r="ALN126" s="754"/>
      <c r="ALO126" s="754"/>
      <c r="ALP126" s="754"/>
      <c r="ALQ126" s="754"/>
      <c r="ALR126" s="754"/>
      <c r="ALS126" s="754"/>
      <c r="ALT126" s="754"/>
      <c r="ALU126" s="754"/>
      <c r="ALV126" s="754"/>
      <c r="ALW126" s="754"/>
      <c r="ALX126" s="754"/>
      <c r="ALY126" s="754"/>
      <c r="ALZ126" s="754"/>
      <c r="AMA126" s="754"/>
      <c r="AMB126" s="754"/>
      <c r="AMC126" s="754"/>
      <c r="AMD126" s="754"/>
      <c r="AME126" s="754"/>
      <c r="AMF126" s="754"/>
      <c r="AMG126" s="754"/>
      <c r="AMH126" s="754"/>
      <c r="AMI126" s="754"/>
      <c r="AMJ126" s="754"/>
    </row>
    <row r="127" spans="1:1024" x14ac:dyDescent="0.2">
      <c r="B127" s="660" t="s">
        <v>532</v>
      </c>
      <c r="C127" s="661" t="s">
        <v>529</v>
      </c>
      <c r="D127" s="568"/>
      <c r="E127" s="568"/>
      <c r="F127" s="568"/>
      <c r="G127" s="568"/>
      <c r="H127" s="568"/>
      <c r="I127" s="568"/>
      <c r="J127" s="568"/>
      <c r="K127" s="568"/>
      <c r="L127" s="568"/>
      <c r="M127" s="568"/>
      <c r="N127" s="568"/>
      <c r="O127" s="568"/>
      <c r="P127" s="568"/>
      <c r="Q127" s="568"/>
      <c r="R127" s="570"/>
      <c r="S127" s="648"/>
      <c r="T127" s="570"/>
      <c r="U127" s="648"/>
      <c r="V127" s="568"/>
      <c r="W127" s="568"/>
      <c r="X127" s="566">
        <f t="shared" ref="X127:BC127" si="76">SUMIF($C:$C,"61.4x",X:X)</f>
        <v>0</v>
      </c>
      <c r="Y127" s="566">
        <f t="shared" si="76"/>
        <v>0</v>
      </c>
      <c r="Z127" s="566">
        <f t="shared" si="76"/>
        <v>0</v>
      </c>
      <c r="AA127" s="566">
        <f t="shared" si="76"/>
        <v>0</v>
      </c>
      <c r="AB127" s="566">
        <f t="shared" si="76"/>
        <v>0</v>
      </c>
      <c r="AC127" s="566">
        <f t="shared" si="76"/>
        <v>0</v>
      </c>
      <c r="AD127" s="566">
        <f t="shared" si="76"/>
        <v>0</v>
      </c>
      <c r="AE127" s="566">
        <f t="shared" si="76"/>
        <v>0</v>
      </c>
      <c r="AF127" s="566">
        <f t="shared" si="76"/>
        <v>0</v>
      </c>
      <c r="AG127" s="566">
        <f t="shared" si="76"/>
        <v>0</v>
      </c>
      <c r="AH127" s="566">
        <f t="shared" si="76"/>
        <v>0</v>
      </c>
      <c r="AI127" s="566">
        <f t="shared" si="76"/>
        <v>0</v>
      </c>
      <c r="AJ127" s="566">
        <f t="shared" si="76"/>
        <v>0</v>
      </c>
      <c r="AK127" s="566">
        <f t="shared" si="76"/>
        <v>0</v>
      </c>
      <c r="AL127" s="566">
        <f t="shared" si="76"/>
        <v>0</v>
      </c>
      <c r="AM127" s="566">
        <f t="shared" si="76"/>
        <v>0</v>
      </c>
      <c r="AN127" s="566">
        <f t="shared" si="76"/>
        <v>0</v>
      </c>
      <c r="AO127" s="566">
        <f t="shared" si="76"/>
        <v>0</v>
      </c>
      <c r="AP127" s="566">
        <f t="shared" si="76"/>
        <v>0</v>
      </c>
      <c r="AQ127" s="566">
        <f t="shared" si="76"/>
        <v>0</v>
      </c>
      <c r="AR127" s="566">
        <f t="shared" si="76"/>
        <v>0</v>
      </c>
      <c r="AS127" s="566">
        <f t="shared" si="76"/>
        <v>0</v>
      </c>
      <c r="AT127" s="566">
        <f t="shared" si="76"/>
        <v>0</v>
      </c>
      <c r="AU127" s="566">
        <f t="shared" si="76"/>
        <v>0</v>
      </c>
      <c r="AV127" s="566">
        <f t="shared" si="76"/>
        <v>0</v>
      </c>
      <c r="AW127" s="566">
        <f t="shared" si="76"/>
        <v>0</v>
      </c>
      <c r="AX127" s="566">
        <f t="shared" si="76"/>
        <v>0</v>
      </c>
      <c r="AY127" s="566">
        <f t="shared" si="76"/>
        <v>0</v>
      </c>
      <c r="AZ127" s="566">
        <f t="shared" si="76"/>
        <v>0</v>
      </c>
      <c r="BA127" s="566">
        <f t="shared" si="76"/>
        <v>0</v>
      </c>
      <c r="BB127" s="566">
        <f t="shared" si="76"/>
        <v>0</v>
      </c>
      <c r="BC127" s="566">
        <f t="shared" si="76"/>
        <v>0</v>
      </c>
      <c r="BD127" s="566">
        <f t="shared" ref="BD127:CI127" si="77">SUMIF($C:$C,"61.4x",BD:BD)</f>
        <v>0</v>
      </c>
      <c r="BE127" s="566">
        <f t="shared" si="77"/>
        <v>0</v>
      </c>
      <c r="BF127" s="566">
        <f t="shared" si="77"/>
        <v>0</v>
      </c>
      <c r="BG127" s="566">
        <f t="shared" si="77"/>
        <v>0</v>
      </c>
      <c r="BH127" s="566">
        <f t="shared" si="77"/>
        <v>0</v>
      </c>
      <c r="BI127" s="566">
        <f t="shared" si="77"/>
        <v>0</v>
      </c>
      <c r="BJ127" s="566">
        <f t="shared" si="77"/>
        <v>0</v>
      </c>
      <c r="BK127" s="566">
        <f t="shared" si="77"/>
        <v>0</v>
      </c>
      <c r="BL127" s="566">
        <f t="shared" si="77"/>
        <v>0</v>
      </c>
      <c r="BM127" s="566">
        <f t="shared" si="77"/>
        <v>0</v>
      </c>
      <c r="BN127" s="566">
        <f t="shared" si="77"/>
        <v>0</v>
      </c>
      <c r="BO127" s="566">
        <f t="shared" si="77"/>
        <v>0</v>
      </c>
      <c r="BP127" s="566">
        <f t="shared" si="77"/>
        <v>0</v>
      </c>
      <c r="BQ127" s="566">
        <f t="shared" si="77"/>
        <v>0</v>
      </c>
      <c r="BR127" s="566">
        <f t="shared" si="77"/>
        <v>0</v>
      </c>
      <c r="BS127" s="566">
        <f t="shared" si="77"/>
        <v>0</v>
      </c>
      <c r="BT127" s="566">
        <f t="shared" si="77"/>
        <v>0</v>
      </c>
      <c r="BU127" s="566">
        <f t="shared" si="77"/>
        <v>0</v>
      </c>
      <c r="BV127" s="566">
        <f t="shared" si="77"/>
        <v>0</v>
      </c>
      <c r="BW127" s="566">
        <f t="shared" si="77"/>
        <v>0</v>
      </c>
      <c r="BX127" s="566">
        <f t="shared" si="77"/>
        <v>0</v>
      </c>
      <c r="BY127" s="566">
        <f t="shared" si="77"/>
        <v>0</v>
      </c>
      <c r="BZ127" s="566">
        <f t="shared" si="77"/>
        <v>0</v>
      </c>
      <c r="CA127" s="566">
        <f t="shared" si="77"/>
        <v>0</v>
      </c>
      <c r="CB127" s="566">
        <f t="shared" si="77"/>
        <v>0</v>
      </c>
      <c r="CC127" s="566">
        <f t="shared" si="77"/>
        <v>0</v>
      </c>
      <c r="CD127" s="566">
        <f t="shared" si="77"/>
        <v>0</v>
      </c>
      <c r="CE127" s="566">
        <f t="shared" si="77"/>
        <v>0</v>
      </c>
      <c r="CF127" s="566">
        <f t="shared" si="77"/>
        <v>0</v>
      </c>
      <c r="CG127" s="566">
        <f t="shared" si="77"/>
        <v>0</v>
      </c>
      <c r="CH127" s="566">
        <f t="shared" si="77"/>
        <v>0</v>
      </c>
      <c r="CI127" s="566">
        <f t="shared" si="77"/>
        <v>0</v>
      </c>
      <c r="CJ127" s="566">
        <f t="shared" ref="CJ127:DO127" si="78">SUMIF($C:$C,"61.4x",CJ:CJ)</f>
        <v>0</v>
      </c>
      <c r="CK127" s="566">
        <f t="shared" si="78"/>
        <v>0</v>
      </c>
      <c r="CL127" s="566">
        <f t="shared" si="78"/>
        <v>0</v>
      </c>
      <c r="CM127" s="566">
        <f t="shared" si="78"/>
        <v>0</v>
      </c>
      <c r="CN127" s="566">
        <f t="shared" si="78"/>
        <v>0</v>
      </c>
      <c r="CO127" s="566">
        <f t="shared" si="78"/>
        <v>0</v>
      </c>
      <c r="CP127" s="566">
        <f t="shared" si="78"/>
        <v>0</v>
      </c>
      <c r="CQ127" s="566">
        <f t="shared" si="78"/>
        <v>0</v>
      </c>
      <c r="CR127" s="566">
        <f t="shared" si="78"/>
        <v>0</v>
      </c>
      <c r="CS127" s="566">
        <f t="shared" si="78"/>
        <v>0</v>
      </c>
      <c r="CT127" s="566">
        <f t="shared" si="78"/>
        <v>0</v>
      </c>
      <c r="CU127" s="566">
        <f t="shared" si="78"/>
        <v>0</v>
      </c>
      <c r="CV127" s="566">
        <f t="shared" si="78"/>
        <v>0</v>
      </c>
      <c r="CW127" s="566">
        <f t="shared" si="78"/>
        <v>0</v>
      </c>
      <c r="CX127" s="566">
        <f t="shared" si="78"/>
        <v>0</v>
      </c>
      <c r="CY127" s="581">
        <f t="shared" si="78"/>
        <v>0</v>
      </c>
      <c r="CZ127" s="582">
        <f t="shared" si="78"/>
        <v>0</v>
      </c>
      <c r="DA127" s="582">
        <f t="shared" si="78"/>
        <v>0</v>
      </c>
      <c r="DB127" s="582">
        <f t="shared" si="78"/>
        <v>0</v>
      </c>
      <c r="DC127" s="582">
        <f t="shared" si="78"/>
        <v>0</v>
      </c>
      <c r="DD127" s="582">
        <f t="shared" si="78"/>
        <v>0</v>
      </c>
      <c r="DE127" s="582">
        <f t="shared" si="78"/>
        <v>0</v>
      </c>
      <c r="DF127" s="582">
        <f t="shared" si="78"/>
        <v>0</v>
      </c>
      <c r="DG127" s="582">
        <f t="shared" si="78"/>
        <v>0</v>
      </c>
      <c r="DH127" s="582">
        <f t="shared" si="78"/>
        <v>0</v>
      </c>
      <c r="DI127" s="582">
        <f t="shared" si="78"/>
        <v>0</v>
      </c>
      <c r="DJ127" s="582">
        <f t="shared" si="78"/>
        <v>0</v>
      </c>
      <c r="DK127" s="582">
        <f t="shared" si="78"/>
        <v>0</v>
      </c>
      <c r="DL127" s="582">
        <f t="shared" si="78"/>
        <v>0</v>
      </c>
      <c r="DM127" s="582">
        <f t="shared" si="78"/>
        <v>0</v>
      </c>
      <c r="DN127" s="582">
        <f t="shared" si="78"/>
        <v>0</v>
      </c>
      <c r="DO127" s="582">
        <f t="shared" si="78"/>
        <v>0</v>
      </c>
      <c r="DP127" s="582">
        <f t="shared" ref="DP127:DW127" si="79">SUMIF($C:$C,"61.4x",DP:DP)</f>
        <v>0</v>
      </c>
      <c r="DQ127" s="582">
        <f t="shared" si="79"/>
        <v>0</v>
      </c>
      <c r="DR127" s="582">
        <f t="shared" si="79"/>
        <v>0</v>
      </c>
      <c r="DS127" s="582">
        <f t="shared" si="79"/>
        <v>0</v>
      </c>
      <c r="DT127" s="582">
        <f t="shared" si="79"/>
        <v>0</v>
      </c>
      <c r="DU127" s="582">
        <f t="shared" si="79"/>
        <v>0</v>
      </c>
      <c r="DV127" s="582">
        <f t="shared" si="79"/>
        <v>0</v>
      </c>
      <c r="DW127" s="649">
        <f t="shared" si="79"/>
        <v>0</v>
      </c>
    </row>
    <row r="128" spans="1:1024" ht="25.5" x14ac:dyDescent="0.2">
      <c r="B128" s="584" t="s">
        <v>487</v>
      </c>
      <c r="C128" s="585" t="s">
        <v>842</v>
      </c>
      <c r="D128" s="586" t="s">
        <v>861</v>
      </c>
      <c r="E128" s="587" t="s">
        <v>580</v>
      </c>
      <c r="F128" s="588" t="s">
        <v>756</v>
      </c>
      <c r="G128" s="589" t="s">
        <v>54</v>
      </c>
      <c r="H128" s="588" t="s">
        <v>489</v>
      </c>
      <c r="I128" s="591">
        <f>MAX(X128:AV128)</f>
        <v>41.539999999999992</v>
      </c>
      <c r="J128" s="591">
        <f>SUMPRODUCT($X$2:$CY$2,$X128:$CY128)*365</f>
        <v>260373.73527183887</v>
      </c>
      <c r="K128" s="591">
        <f>SUMPRODUCT($X$2:$CY$2,$X129:$CY129)+SUMPRODUCT($X$2:$CY$2,$X130:$CY130)+SUMPRODUCT($X$2:$CY$2,$X131:$CY131)</f>
        <v>439070.70841890108</v>
      </c>
      <c r="L128" s="591">
        <f>SUMPRODUCT($X$2:$CY$2,$X132:$CY132) +SUMPRODUCT($X$2:$CY$2,$X133:$CY133)</f>
        <v>328248.26351906266</v>
      </c>
      <c r="M128" s="591">
        <f>SUMPRODUCT($X$2:$CY$2,$X134:$CY134)*-1</f>
        <v>-30851.627717166957</v>
      </c>
      <c r="N128" s="591">
        <f>SUMPRODUCT($X$2:$CY$2,$X137:$CY137) +SUMPRODUCT($X$2:$CY$2,$X138:$CY138)</f>
        <v>11101.600819128873</v>
      </c>
      <c r="O128" s="591">
        <f>SUMPRODUCT($X$2:$CY$2,$X135:$CY135) +SUMPRODUCT($X$2:$CY$2,$X136:$CY136) +SUMPRODUCT($X$2:$CY$2,$X139:$CY139)</f>
        <v>185038.02405995835</v>
      </c>
      <c r="P128" s="591">
        <f>SUM(K128:O128)</f>
        <v>932606.96909988415</v>
      </c>
      <c r="Q128" s="591">
        <f>(SUM(K128:M128)*100000)/(J128*1000)</f>
        <v>282.85008987250586</v>
      </c>
      <c r="R128" s="592">
        <f>(P128*100000)/(J128*1000)</f>
        <v>358.18012447615399</v>
      </c>
      <c r="S128" s="654">
        <v>3</v>
      </c>
      <c r="T128" s="655">
        <v>3</v>
      </c>
      <c r="U128" s="595" t="s">
        <v>490</v>
      </c>
      <c r="V128" s="596" t="s">
        <v>124</v>
      </c>
      <c r="W128" s="597" t="s">
        <v>75</v>
      </c>
      <c r="X128" s="598">
        <v>1.5099999999999998</v>
      </c>
      <c r="Y128" s="598">
        <v>3.5399999999999991</v>
      </c>
      <c r="Z128" s="598">
        <v>5.7399999999999993</v>
      </c>
      <c r="AA128" s="598">
        <v>8.2899999999999991</v>
      </c>
      <c r="AB128" s="598">
        <v>11.36999999999999</v>
      </c>
      <c r="AC128" s="598">
        <v>15.379999999999988</v>
      </c>
      <c r="AD128" s="598">
        <v>19.559999999999988</v>
      </c>
      <c r="AE128" s="598">
        <v>23.95000000000001</v>
      </c>
      <c r="AF128" s="598">
        <v>28.20000000000001</v>
      </c>
      <c r="AG128" s="598">
        <v>32.149999999999991</v>
      </c>
      <c r="AH128" s="598">
        <v>36.749999999999993</v>
      </c>
      <c r="AI128" s="598">
        <v>39.710000000000015</v>
      </c>
      <c r="AJ128" s="598">
        <v>41.539999999999992</v>
      </c>
      <c r="AK128" s="598">
        <v>41.39</v>
      </c>
      <c r="AL128" s="598">
        <v>40.009999999999984</v>
      </c>
      <c r="AM128" s="598">
        <v>38.400000000000041</v>
      </c>
      <c r="AN128" s="598">
        <v>36.849999999999966</v>
      </c>
      <c r="AO128" s="598">
        <v>35.36</v>
      </c>
      <c r="AP128" s="598">
        <v>33.879999999999995</v>
      </c>
      <c r="AQ128" s="598">
        <v>32.42</v>
      </c>
      <c r="AR128" s="598">
        <v>30.980000000000025</v>
      </c>
      <c r="AS128" s="598">
        <v>29.61</v>
      </c>
      <c r="AT128" s="598">
        <v>28.259999999999977</v>
      </c>
      <c r="AU128" s="598">
        <v>26.93</v>
      </c>
      <c r="AV128" s="598">
        <v>25.750000000000007</v>
      </c>
      <c r="AW128" s="598">
        <v>25.750000000000007</v>
      </c>
      <c r="AX128" s="598">
        <v>25.750000000000007</v>
      </c>
      <c r="AY128" s="598">
        <v>25.750000000000007</v>
      </c>
      <c r="AZ128" s="598">
        <v>25.750000000000007</v>
      </c>
      <c r="BA128" s="598">
        <v>25.750000000000007</v>
      </c>
      <c r="BB128" s="598">
        <v>25.750000000000007</v>
      </c>
      <c r="BC128" s="598">
        <v>25.750000000000007</v>
      </c>
      <c r="BD128" s="598">
        <v>25.750000000000007</v>
      </c>
      <c r="BE128" s="598">
        <v>25.750000000000007</v>
      </c>
      <c r="BF128" s="598">
        <v>25.750000000000007</v>
      </c>
      <c r="BG128" s="598">
        <v>25.750000000000007</v>
      </c>
      <c r="BH128" s="598">
        <v>25.750000000000007</v>
      </c>
      <c r="BI128" s="598">
        <v>25.750000000000007</v>
      </c>
      <c r="BJ128" s="598">
        <v>25.750000000000007</v>
      </c>
      <c r="BK128" s="598">
        <v>25.750000000000007</v>
      </c>
      <c r="BL128" s="598">
        <v>25.750000000000007</v>
      </c>
      <c r="BM128" s="598">
        <v>25.750000000000007</v>
      </c>
      <c r="BN128" s="598">
        <v>25.750000000000007</v>
      </c>
      <c r="BO128" s="598">
        <v>25.750000000000007</v>
      </c>
      <c r="BP128" s="598">
        <v>25.750000000000007</v>
      </c>
      <c r="BQ128" s="598">
        <v>25.750000000000007</v>
      </c>
      <c r="BR128" s="598">
        <v>25.750000000000007</v>
      </c>
      <c r="BS128" s="598">
        <v>25.750000000000007</v>
      </c>
      <c r="BT128" s="598">
        <v>25.750000000000007</v>
      </c>
      <c r="BU128" s="598">
        <v>25.750000000000007</v>
      </c>
      <c r="BV128" s="598">
        <v>25.750000000000007</v>
      </c>
      <c r="BW128" s="598">
        <v>25.750000000000007</v>
      </c>
      <c r="BX128" s="598">
        <v>25.750000000000007</v>
      </c>
      <c r="BY128" s="598">
        <v>25.750000000000007</v>
      </c>
      <c r="BZ128" s="598">
        <v>25.750000000000007</v>
      </c>
      <c r="CA128" s="598">
        <v>25.750000000000007</v>
      </c>
      <c r="CB128" s="598">
        <v>25.750000000000007</v>
      </c>
      <c r="CC128" s="598">
        <v>25.750000000000007</v>
      </c>
      <c r="CD128" s="598">
        <v>25.750000000000007</v>
      </c>
      <c r="CE128" s="598">
        <v>25.750000000000007</v>
      </c>
      <c r="CF128" s="598">
        <v>25.750000000000007</v>
      </c>
      <c r="CG128" s="598">
        <v>25.750000000000007</v>
      </c>
      <c r="CH128" s="598">
        <v>25.750000000000007</v>
      </c>
      <c r="CI128" s="598">
        <v>25.750000000000007</v>
      </c>
      <c r="CJ128" s="598">
        <v>25.750000000000007</v>
      </c>
      <c r="CK128" s="598">
        <v>25.750000000000007</v>
      </c>
      <c r="CL128" s="598">
        <v>25.750000000000007</v>
      </c>
      <c r="CM128" s="598">
        <v>25.750000000000007</v>
      </c>
      <c r="CN128" s="598">
        <v>25.750000000000007</v>
      </c>
      <c r="CO128" s="598">
        <v>25.750000000000007</v>
      </c>
      <c r="CP128" s="598">
        <v>25.750000000000007</v>
      </c>
      <c r="CQ128" s="598">
        <v>25.750000000000007</v>
      </c>
      <c r="CR128" s="598">
        <v>25.750000000000007</v>
      </c>
      <c r="CS128" s="598">
        <v>25.750000000000007</v>
      </c>
      <c r="CT128" s="598">
        <v>25.750000000000007</v>
      </c>
      <c r="CU128" s="598">
        <v>25.750000000000007</v>
      </c>
      <c r="CV128" s="598">
        <v>25.750000000000007</v>
      </c>
      <c r="CW128" s="598">
        <v>25.750000000000007</v>
      </c>
      <c r="CX128" s="598">
        <v>25.750000000000007</v>
      </c>
      <c r="CY128" s="598">
        <v>25.750000000000007</v>
      </c>
      <c r="CZ128" s="601">
        <v>0</v>
      </c>
      <c r="DA128" s="602">
        <v>0</v>
      </c>
      <c r="DB128" s="602">
        <v>0</v>
      </c>
      <c r="DC128" s="602">
        <v>0</v>
      </c>
      <c r="DD128" s="602">
        <v>0</v>
      </c>
      <c r="DE128" s="602">
        <v>0</v>
      </c>
      <c r="DF128" s="602">
        <v>0</v>
      </c>
      <c r="DG128" s="602">
        <v>0</v>
      </c>
      <c r="DH128" s="602">
        <v>0</v>
      </c>
      <c r="DI128" s="602">
        <v>0</v>
      </c>
      <c r="DJ128" s="602">
        <v>0</v>
      </c>
      <c r="DK128" s="602">
        <v>0</v>
      </c>
      <c r="DL128" s="602">
        <v>0</v>
      </c>
      <c r="DM128" s="602">
        <v>0</v>
      </c>
      <c r="DN128" s="602">
        <v>0</v>
      </c>
      <c r="DO128" s="602">
        <v>0</v>
      </c>
      <c r="DP128" s="602">
        <v>0</v>
      </c>
      <c r="DQ128" s="602">
        <v>0</v>
      </c>
      <c r="DR128" s="602">
        <v>0</v>
      </c>
      <c r="DS128" s="602">
        <v>0</v>
      </c>
      <c r="DT128" s="602">
        <v>0</v>
      </c>
      <c r="DU128" s="602">
        <v>0</v>
      </c>
      <c r="DV128" s="602">
        <v>0</v>
      </c>
      <c r="DW128" s="603">
        <v>0</v>
      </c>
    </row>
    <row r="129" spans="2:127" x14ac:dyDescent="0.2">
      <c r="B129" s="604"/>
      <c r="C129" s="662" t="s">
        <v>837</v>
      </c>
      <c r="D129" s="606"/>
      <c r="E129" s="607"/>
      <c r="F129" s="607"/>
      <c r="G129" s="606"/>
      <c r="H129" s="607"/>
      <c r="I129" s="608"/>
      <c r="J129" s="608"/>
      <c r="K129" s="608"/>
      <c r="L129" s="608"/>
      <c r="M129" s="608"/>
      <c r="N129" s="608"/>
      <c r="O129" s="608"/>
      <c r="P129" s="608"/>
      <c r="Q129" s="608"/>
      <c r="R129" s="609"/>
      <c r="S129" s="608"/>
      <c r="T129" s="608"/>
      <c r="U129" s="610" t="s">
        <v>491</v>
      </c>
      <c r="V129" s="596" t="s">
        <v>124</v>
      </c>
      <c r="W129" s="597" t="s">
        <v>492</v>
      </c>
      <c r="X129" s="598">
        <v>9026.9182008486332</v>
      </c>
      <c r="Y129" s="598">
        <v>12461.605833292959</v>
      </c>
      <c r="Z129" s="598">
        <v>14080.549845413656</v>
      </c>
      <c r="AA129" s="598">
        <v>16727.138330808692</v>
      </c>
      <c r="AB129" s="598">
        <v>21293.653991805961</v>
      </c>
      <c r="AC129" s="598">
        <v>25773.682614984791</v>
      </c>
      <c r="AD129" s="598">
        <v>26309.13715573616</v>
      </c>
      <c r="AE129" s="598">
        <v>28939.351630688208</v>
      </c>
      <c r="AF129" s="598">
        <v>29699.787385720003</v>
      </c>
      <c r="AG129" s="598">
        <v>30103.871697770479</v>
      </c>
      <c r="AH129" s="598">
        <v>36925.223977296286</v>
      </c>
      <c r="AI129" s="598">
        <v>27676.424742998886</v>
      </c>
      <c r="AJ129" s="598">
        <v>19952.762448560457</v>
      </c>
      <c r="AK129" s="598">
        <v>15944.265197170687</v>
      </c>
      <c r="AL129" s="598">
        <v>5189.7767467233634</v>
      </c>
      <c r="AM129" s="598">
        <v>6281.6677102083331</v>
      </c>
      <c r="AN129" s="598">
        <v>6412.1708885537801</v>
      </c>
      <c r="AO129" s="598">
        <v>7053.2175556149668</v>
      </c>
      <c r="AP129" s="598">
        <v>7238.5540788983672</v>
      </c>
      <c r="AQ129" s="598">
        <v>7337.039165920175</v>
      </c>
      <c r="AR129" s="598">
        <v>13391.528928584063</v>
      </c>
      <c r="AS129" s="598">
        <v>12808.48844492876</v>
      </c>
      <c r="AT129" s="598">
        <v>11713.727687781171</v>
      </c>
      <c r="AU129" s="598">
        <v>12024.432915128156</v>
      </c>
      <c r="AV129" s="598">
        <v>11625.099912660333</v>
      </c>
      <c r="AW129" s="598">
        <v>14070.935670866666</v>
      </c>
      <c r="AX129" s="598">
        <v>14363.262790360468</v>
      </c>
      <c r="AY129" s="598">
        <v>15799.207324577525</v>
      </c>
      <c r="AZ129" s="598">
        <v>16214.361136732343</v>
      </c>
      <c r="BA129" s="598">
        <v>16434.967731661192</v>
      </c>
      <c r="BB129" s="598">
        <v>21157.993222224381</v>
      </c>
      <c r="BC129" s="598">
        <v>16488.784627038236</v>
      </c>
      <c r="BD129" s="598">
        <v>12451.273281918173</v>
      </c>
      <c r="BE129" s="598">
        <v>10555.750700431305</v>
      </c>
      <c r="BF129" s="598">
        <v>5189.7767467233634</v>
      </c>
      <c r="BG129" s="598">
        <v>6281.6677102083331</v>
      </c>
      <c r="BH129" s="598">
        <v>6412.1708885537801</v>
      </c>
      <c r="BI129" s="598">
        <v>7053.2175556149668</v>
      </c>
      <c r="BJ129" s="598">
        <v>7238.5540788983672</v>
      </c>
      <c r="BK129" s="598">
        <v>7337.039165920175</v>
      </c>
      <c r="BL129" s="598">
        <v>13391.528928584063</v>
      </c>
      <c r="BM129" s="598">
        <v>12808.48844492876</v>
      </c>
      <c r="BN129" s="598">
        <v>11713.727687781171</v>
      </c>
      <c r="BO129" s="598">
        <v>12024.432915128156</v>
      </c>
      <c r="BP129" s="598">
        <v>11625.099912660333</v>
      </c>
      <c r="BQ129" s="598">
        <v>14070.935670866666</v>
      </c>
      <c r="BR129" s="598">
        <v>14363.262790360468</v>
      </c>
      <c r="BS129" s="598">
        <v>15799.207324577525</v>
      </c>
      <c r="BT129" s="598">
        <v>16214.361136732343</v>
      </c>
      <c r="BU129" s="598">
        <v>16434.967731661192</v>
      </c>
      <c r="BV129" s="598">
        <v>21157.993222224381</v>
      </c>
      <c r="BW129" s="598">
        <v>16488.784627038236</v>
      </c>
      <c r="BX129" s="598">
        <v>12451.273281918173</v>
      </c>
      <c r="BY129" s="598">
        <v>10555.750700431305</v>
      </c>
      <c r="BZ129" s="598">
        <v>5189.7767467233634</v>
      </c>
      <c r="CA129" s="598">
        <v>6281.6677102083331</v>
      </c>
      <c r="CB129" s="598">
        <v>6412.1708885537801</v>
      </c>
      <c r="CC129" s="598">
        <v>7053.2175556149668</v>
      </c>
      <c r="CD129" s="598">
        <v>7238.5540788983672</v>
      </c>
      <c r="CE129" s="598">
        <v>7337.039165920175</v>
      </c>
      <c r="CF129" s="598">
        <v>13391.528928584063</v>
      </c>
      <c r="CG129" s="598">
        <v>12808.48844492876</v>
      </c>
      <c r="CH129" s="598">
        <v>11713.727687781171</v>
      </c>
      <c r="CI129" s="598">
        <v>12024.432915128156</v>
      </c>
      <c r="CJ129" s="598">
        <v>11625.099912660333</v>
      </c>
      <c r="CK129" s="598">
        <v>14070.935670866666</v>
      </c>
      <c r="CL129" s="598">
        <v>14363.262790360468</v>
      </c>
      <c r="CM129" s="598">
        <v>15799.207324577525</v>
      </c>
      <c r="CN129" s="598">
        <v>16214.361136732343</v>
      </c>
      <c r="CO129" s="598">
        <v>16434.967731661192</v>
      </c>
      <c r="CP129" s="598">
        <v>21157.993222224381</v>
      </c>
      <c r="CQ129" s="598">
        <v>16488.784627038236</v>
      </c>
      <c r="CR129" s="598">
        <v>12451.273281918173</v>
      </c>
      <c r="CS129" s="598">
        <v>10555.750700431305</v>
      </c>
      <c r="CT129" s="598">
        <v>5189.7767467233634</v>
      </c>
      <c r="CU129" s="598">
        <v>6281.6677102083331</v>
      </c>
      <c r="CV129" s="598">
        <v>6412.1708885537801</v>
      </c>
      <c r="CW129" s="598">
        <v>7053.2175556149668</v>
      </c>
      <c r="CX129" s="598">
        <v>7238.5540788983672</v>
      </c>
      <c r="CY129" s="598">
        <v>7337.039165920175</v>
      </c>
      <c r="CZ129" s="601">
        <v>0</v>
      </c>
      <c r="DA129" s="602">
        <v>0</v>
      </c>
      <c r="DB129" s="602">
        <v>0</v>
      </c>
      <c r="DC129" s="602">
        <v>0</v>
      </c>
      <c r="DD129" s="602">
        <v>0</v>
      </c>
      <c r="DE129" s="602">
        <v>0</v>
      </c>
      <c r="DF129" s="602">
        <v>0</v>
      </c>
      <c r="DG129" s="602">
        <v>0</v>
      </c>
      <c r="DH129" s="602">
        <v>0</v>
      </c>
      <c r="DI129" s="602">
        <v>0</v>
      </c>
      <c r="DJ129" s="602">
        <v>0</v>
      </c>
      <c r="DK129" s="602">
        <v>0</v>
      </c>
      <c r="DL129" s="602">
        <v>0</v>
      </c>
      <c r="DM129" s="602">
        <v>0</v>
      </c>
      <c r="DN129" s="602">
        <v>0</v>
      </c>
      <c r="DO129" s="602">
        <v>0</v>
      </c>
      <c r="DP129" s="602">
        <v>0</v>
      </c>
      <c r="DQ129" s="602">
        <v>0</v>
      </c>
      <c r="DR129" s="602">
        <v>0</v>
      </c>
      <c r="DS129" s="602">
        <v>0</v>
      </c>
      <c r="DT129" s="602">
        <v>0</v>
      </c>
      <c r="DU129" s="602">
        <v>0</v>
      </c>
      <c r="DV129" s="602">
        <v>0</v>
      </c>
      <c r="DW129" s="603">
        <v>0</v>
      </c>
    </row>
    <row r="130" spans="2:127" x14ac:dyDescent="0.2">
      <c r="B130" s="611"/>
      <c r="C130" s="612"/>
      <c r="D130" s="613"/>
      <c r="E130" s="613"/>
      <c r="F130" s="613"/>
      <c r="G130" s="613"/>
      <c r="H130" s="613"/>
      <c r="I130" s="614"/>
      <c r="J130" s="614"/>
      <c r="K130" s="614"/>
      <c r="L130" s="614"/>
      <c r="M130" s="614"/>
      <c r="N130" s="614"/>
      <c r="O130" s="614"/>
      <c r="P130" s="614"/>
      <c r="Q130" s="614"/>
      <c r="R130" s="615"/>
      <c r="S130" s="614"/>
      <c r="T130" s="614"/>
      <c r="U130" s="610" t="s">
        <v>493</v>
      </c>
      <c r="V130" s="596" t="s">
        <v>124</v>
      </c>
      <c r="W130" s="597" t="s">
        <v>492</v>
      </c>
      <c r="X130" s="598">
        <v>0</v>
      </c>
      <c r="Y130" s="598">
        <v>0</v>
      </c>
      <c r="Z130" s="598">
        <v>0</v>
      </c>
      <c r="AA130" s="598">
        <v>0</v>
      </c>
      <c r="AB130" s="598">
        <v>0</v>
      </c>
      <c r="AC130" s="598">
        <v>0</v>
      </c>
      <c r="AD130" s="598">
        <v>0</v>
      </c>
      <c r="AE130" s="598">
        <v>0</v>
      </c>
      <c r="AF130" s="598">
        <v>0</v>
      </c>
      <c r="AG130" s="598">
        <v>0</v>
      </c>
      <c r="AH130" s="598">
        <v>0</v>
      </c>
      <c r="AI130" s="598">
        <v>0</v>
      </c>
      <c r="AJ130" s="598">
        <v>0</v>
      </c>
      <c r="AK130" s="598">
        <v>0</v>
      </c>
      <c r="AL130" s="598">
        <v>0</v>
      </c>
      <c r="AM130" s="598">
        <v>0</v>
      </c>
      <c r="AN130" s="598">
        <v>0</v>
      </c>
      <c r="AO130" s="598">
        <v>0</v>
      </c>
      <c r="AP130" s="598">
        <v>0</v>
      </c>
      <c r="AQ130" s="598">
        <v>0</v>
      </c>
      <c r="AR130" s="598">
        <v>0</v>
      </c>
      <c r="AS130" s="598">
        <v>0</v>
      </c>
      <c r="AT130" s="598">
        <v>0</v>
      </c>
      <c r="AU130" s="598">
        <v>0</v>
      </c>
      <c r="AV130" s="598">
        <v>0</v>
      </c>
      <c r="AW130" s="598">
        <v>0</v>
      </c>
      <c r="AX130" s="598">
        <v>0</v>
      </c>
      <c r="AY130" s="598">
        <v>0</v>
      </c>
      <c r="AZ130" s="598">
        <v>0</v>
      </c>
      <c r="BA130" s="598">
        <v>0</v>
      </c>
      <c r="BB130" s="598">
        <v>0</v>
      </c>
      <c r="BC130" s="598">
        <v>0</v>
      </c>
      <c r="BD130" s="598">
        <v>0</v>
      </c>
      <c r="BE130" s="598">
        <v>0</v>
      </c>
      <c r="BF130" s="598">
        <v>0</v>
      </c>
      <c r="BG130" s="598">
        <v>0</v>
      </c>
      <c r="BH130" s="598">
        <v>0</v>
      </c>
      <c r="BI130" s="598">
        <v>0</v>
      </c>
      <c r="BJ130" s="598">
        <v>0</v>
      </c>
      <c r="BK130" s="598">
        <v>0</v>
      </c>
      <c r="BL130" s="598">
        <v>0</v>
      </c>
      <c r="BM130" s="598">
        <v>0</v>
      </c>
      <c r="BN130" s="598">
        <v>0</v>
      </c>
      <c r="BO130" s="598">
        <v>0</v>
      </c>
      <c r="BP130" s="598">
        <v>0</v>
      </c>
      <c r="BQ130" s="598">
        <v>0</v>
      </c>
      <c r="BR130" s="598">
        <v>0</v>
      </c>
      <c r="BS130" s="598">
        <v>0</v>
      </c>
      <c r="BT130" s="598">
        <v>0</v>
      </c>
      <c r="BU130" s="598">
        <v>0</v>
      </c>
      <c r="BV130" s="598">
        <v>0</v>
      </c>
      <c r="BW130" s="598">
        <v>0</v>
      </c>
      <c r="BX130" s="598">
        <v>0</v>
      </c>
      <c r="BY130" s="598">
        <v>0</v>
      </c>
      <c r="BZ130" s="598">
        <v>0</v>
      </c>
      <c r="CA130" s="598">
        <v>0</v>
      </c>
      <c r="CB130" s="598">
        <v>0</v>
      </c>
      <c r="CC130" s="598">
        <v>0</v>
      </c>
      <c r="CD130" s="598">
        <v>0</v>
      </c>
      <c r="CE130" s="598">
        <v>0</v>
      </c>
      <c r="CF130" s="598">
        <v>0</v>
      </c>
      <c r="CG130" s="598">
        <v>0</v>
      </c>
      <c r="CH130" s="598">
        <v>0</v>
      </c>
      <c r="CI130" s="598">
        <v>0</v>
      </c>
      <c r="CJ130" s="598">
        <v>0</v>
      </c>
      <c r="CK130" s="598">
        <v>0</v>
      </c>
      <c r="CL130" s="598">
        <v>0</v>
      </c>
      <c r="CM130" s="598">
        <v>0</v>
      </c>
      <c r="CN130" s="598">
        <v>0</v>
      </c>
      <c r="CO130" s="598">
        <v>0</v>
      </c>
      <c r="CP130" s="598">
        <v>0</v>
      </c>
      <c r="CQ130" s="598">
        <v>0</v>
      </c>
      <c r="CR130" s="598">
        <v>0</v>
      </c>
      <c r="CS130" s="598">
        <v>0</v>
      </c>
      <c r="CT130" s="598">
        <v>0</v>
      </c>
      <c r="CU130" s="598">
        <v>0</v>
      </c>
      <c r="CV130" s="598">
        <v>0</v>
      </c>
      <c r="CW130" s="598">
        <v>0</v>
      </c>
      <c r="CX130" s="598">
        <v>0</v>
      </c>
      <c r="CY130" s="598">
        <v>0</v>
      </c>
      <c r="CZ130" s="601">
        <v>0</v>
      </c>
      <c r="DA130" s="602">
        <v>0</v>
      </c>
      <c r="DB130" s="602">
        <v>0</v>
      </c>
      <c r="DC130" s="602">
        <v>0</v>
      </c>
      <c r="DD130" s="602">
        <v>0</v>
      </c>
      <c r="DE130" s="602">
        <v>0</v>
      </c>
      <c r="DF130" s="602">
        <v>0</v>
      </c>
      <c r="DG130" s="602">
        <v>0</v>
      </c>
      <c r="DH130" s="602">
        <v>0</v>
      </c>
      <c r="DI130" s="602">
        <v>0</v>
      </c>
      <c r="DJ130" s="602">
        <v>0</v>
      </c>
      <c r="DK130" s="602">
        <v>0</v>
      </c>
      <c r="DL130" s="602">
        <v>0</v>
      </c>
      <c r="DM130" s="602">
        <v>0</v>
      </c>
      <c r="DN130" s="602">
        <v>0</v>
      </c>
      <c r="DO130" s="602">
        <v>0</v>
      </c>
      <c r="DP130" s="602">
        <v>0</v>
      </c>
      <c r="DQ130" s="602">
        <v>0</v>
      </c>
      <c r="DR130" s="602">
        <v>0</v>
      </c>
      <c r="DS130" s="602">
        <v>0</v>
      </c>
      <c r="DT130" s="602">
        <v>0</v>
      </c>
      <c r="DU130" s="602">
        <v>0</v>
      </c>
      <c r="DV130" s="602">
        <v>0</v>
      </c>
      <c r="DW130" s="603">
        <v>0</v>
      </c>
    </row>
    <row r="131" spans="2:127" x14ac:dyDescent="0.2">
      <c r="B131" s="611"/>
      <c r="C131" s="612"/>
      <c r="D131" s="613"/>
      <c r="E131" s="613"/>
      <c r="F131" s="613"/>
      <c r="G131" s="613"/>
      <c r="H131" s="613"/>
      <c r="I131" s="614"/>
      <c r="J131" s="614"/>
      <c r="K131" s="614"/>
      <c r="L131" s="614"/>
      <c r="M131" s="614"/>
      <c r="N131" s="614"/>
      <c r="O131" s="614"/>
      <c r="P131" s="614"/>
      <c r="Q131" s="614"/>
      <c r="R131" s="615"/>
      <c r="S131" s="614"/>
      <c r="T131" s="614"/>
      <c r="U131" s="616" t="s">
        <v>809</v>
      </c>
      <c r="V131" s="617" t="s">
        <v>124</v>
      </c>
      <c r="W131" s="618" t="s">
        <v>492</v>
      </c>
      <c r="X131" s="598">
        <v>0</v>
      </c>
      <c r="Y131" s="598">
        <v>0</v>
      </c>
      <c r="Z131" s="598">
        <v>0</v>
      </c>
      <c r="AA131" s="598">
        <v>0</v>
      </c>
      <c r="AB131" s="598">
        <v>0</v>
      </c>
      <c r="AC131" s="598">
        <v>0</v>
      </c>
      <c r="AD131" s="598">
        <v>0</v>
      </c>
      <c r="AE131" s="598">
        <v>0</v>
      </c>
      <c r="AF131" s="598">
        <v>0</v>
      </c>
      <c r="AG131" s="598">
        <v>0</v>
      </c>
      <c r="AH131" s="598">
        <v>0</v>
      </c>
      <c r="AI131" s="598">
        <v>0</v>
      </c>
      <c r="AJ131" s="598">
        <v>0</v>
      </c>
      <c r="AK131" s="598">
        <v>0</v>
      </c>
      <c r="AL131" s="598">
        <v>0</v>
      </c>
      <c r="AM131" s="598">
        <v>0</v>
      </c>
      <c r="AN131" s="598">
        <v>0</v>
      </c>
      <c r="AO131" s="598">
        <v>0</v>
      </c>
      <c r="AP131" s="598">
        <v>0</v>
      </c>
      <c r="AQ131" s="598">
        <v>0</v>
      </c>
      <c r="AR131" s="598">
        <v>0</v>
      </c>
      <c r="AS131" s="598">
        <v>0</v>
      </c>
      <c r="AT131" s="598">
        <v>0</v>
      </c>
      <c r="AU131" s="598">
        <v>0</v>
      </c>
      <c r="AV131" s="598">
        <v>0</v>
      </c>
      <c r="AW131" s="598">
        <v>0</v>
      </c>
      <c r="AX131" s="598">
        <v>0</v>
      </c>
      <c r="AY131" s="598">
        <v>0</v>
      </c>
      <c r="AZ131" s="598">
        <v>0</v>
      </c>
      <c r="BA131" s="598">
        <v>0</v>
      </c>
      <c r="BB131" s="598">
        <v>0</v>
      </c>
      <c r="BC131" s="598">
        <v>0</v>
      </c>
      <c r="BD131" s="598">
        <v>0</v>
      </c>
      <c r="BE131" s="598">
        <v>0</v>
      </c>
      <c r="BF131" s="598">
        <v>0</v>
      </c>
      <c r="BG131" s="598">
        <v>0</v>
      </c>
      <c r="BH131" s="598">
        <v>0</v>
      </c>
      <c r="BI131" s="598">
        <v>0</v>
      </c>
      <c r="BJ131" s="598">
        <v>0</v>
      </c>
      <c r="BK131" s="598">
        <v>0</v>
      </c>
      <c r="BL131" s="598">
        <v>0</v>
      </c>
      <c r="BM131" s="598">
        <v>0</v>
      </c>
      <c r="BN131" s="598">
        <v>0</v>
      </c>
      <c r="BO131" s="598">
        <v>0</v>
      </c>
      <c r="BP131" s="598">
        <v>0</v>
      </c>
      <c r="BQ131" s="598">
        <v>0</v>
      </c>
      <c r="BR131" s="598">
        <v>0</v>
      </c>
      <c r="BS131" s="598">
        <v>0</v>
      </c>
      <c r="BT131" s="598">
        <v>0</v>
      </c>
      <c r="BU131" s="598">
        <v>0</v>
      </c>
      <c r="BV131" s="598">
        <v>0</v>
      </c>
      <c r="BW131" s="598">
        <v>0</v>
      </c>
      <c r="BX131" s="598">
        <v>0</v>
      </c>
      <c r="BY131" s="598">
        <v>0</v>
      </c>
      <c r="BZ131" s="598">
        <v>0</v>
      </c>
      <c r="CA131" s="598">
        <v>0</v>
      </c>
      <c r="CB131" s="598">
        <v>0</v>
      </c>
      <c r="CC131" s="598">
        <v>0</v>
      </c>
      <c r="CD131" s="598">
        <v>0</v>
      </c>
      <c r="CE131" s="598">
        <v>0</v>
      </c>
      <c r="CF131" s="598">
        <v>0</v>
      </c>
      <c r="CG131" s="598">
        <v>0</v>
      </c>
      <c r="CH131" s="598">
        <v>0</v>
      </c>
      <c r="CI131" s="598">
        <v>0</v>
      </c>
      <c r="CJ131" s="598">
        <v>0</v>
      </c>
      <c r="CK131" s="598">
        <v>0</v>
      </c>
      <c r="CL131" s="598">
        <v>0</v>
      </c>
      <c r="CM131" s="598">
        <v>0</v>
      </c>
      <c r="CN131" s="598">
        <v>0</v>
      </c>
      <c r="CO131" s="598">
        <v>0</v>
      </c>
      <c r="CP131" s="598">
        <v>0</v>
      </c>
      <c r="CQ131" s="598">
        <v>0</v>
      </c>
      <c r="CR131" s="598">
        <v>0</v>
      </c>
      <c r="CS131" s="598">
        <v>0</v>
      </c>
      <c r="CT131" s="598">
        <v>0</v>
      </c>
      <c r="CU131" s="598">
        <v>0</v>
      </c>
      <c r="CV131" s="598">
        <v>0</v>
      </c>
      <c r="CW131" s="598">
        <v>0</v>
      </c>
      <c r="CX131" s="598">
        <v>0</v>
      </c>
      <c r="CY131" s="598">
        <v>0</v>
      </c>
      <c r="CZ131" s="601">
        <v>0</v>
      </c>
      <c r="DA131" s="602">
        <v>0</v>
      </c>
      <c r="DB131" s="602">
        <v>0</v>
      </c>
      <c r="DC131" s="602">
        <v>0</v>
      </c>
      <c r="DD131" s="602">
        <v>0</v>
      </c>
      <c r="DE131" s="602">
        <v>0</v>
      </c>
      <c r="DF131" s="602">
        <v>0</v>
      </c>
      <c r="DG131" s="602">
        <v>0</v>
      </c>
      <c r="DH131" s="602">
        <v>0</v>
      </c>
      <c r="DI131" s="602">
        <v>0</v>
      </c>
      <c r="DJ131" s="602">
        <v>0</v>
      </c>
      <c r="DK131" s="602">
        <v>0</v>
      </c>
      <c r="DL131" s="602">
        <v>0</v>
      </c>
      <c r="DM131" s="602">
        <v>0</v>
      </c>
      <c r="DN131" s="602">
        <v>0</v>
      </c>
      <c r="DO131" s="602">
        <v>0</v>
      </c>
      <c r="DP131" s="602">
        <v>0</v>
      </c>
      <c r="DQ131" s="602">
        <v>0</v>
      </c>
      <c r="DR131" s="602">
        <v>0</v>
      </c>
      <c r="DS131" s="602">
        <v>0</v>
      </c>
      <c r="DT131" s="602">
        <v>0</v>
      </c>
      <c r="DU131" s="602">
        <v>0</v>
      </c>
      <c r="DV131" s="602">
        <v>0</v>
      </c>
      <c r="DW131" s="603">
        <v>0</v>
      </c>
    </row>
    <row r="132" spans="2:127" x14ac:dyDescent="0.2">
      <c r="B132" s="619"/>
      <c r="C132" s="620"/>
      <c r="D132" s="621"/>
      <c r="E132" s="621"/>
      <c r="F132" s="621"/>
      <c r="G132" s="621"/>
      <c r="H132" s="621"/>
      <c r="I132" s="622"/>
      <c r="J132" s="622"/>
      <c r="K132" s="622"/>
      <c r="L132" s="622"/>
      <c r="M132" s="622"/>
      <c r="N132" s="622"/>
      <c r="O132" s="622"/>
      <c r="P132" s="622"/>
      <c r="Q132" s="622"/>
      <c r="R132" s="623"/>
      <c r="S132" s="622"/>
      <c r="T132" s="622"/>
      <c r="U132" s="610" t="s">
        <v>494</v>
      </c>
      <c r="V132" s="596" t="s">
        <v>124</v>
      </c>
      <c r="W132" s="624" t="s">
        <v>492</v>
      </c>
      <c r="X132" s="598">
        <v>440.01551064336502</v>
      </c>
      <c r="Y132" s="598">
        <v>1047.454254649846</v>
      </c>
      <c r="Z132" s="598">
        <v>1733.8081345140261</v>
      </c>
      <c r="AA132" s="598">
        <v>2549.1694959962924</v>
      </c>
      <c r="AB132" s="598">
        <v>3587.1248453409644</v>
      </c>
      <c r="AC132" s="598">
        <v>4843.4583873826314</v>
      </c>
      <c r="AD132" s="598">
        <v>6125.892565093387</v>
      </c>
      <c r="AE132" s="598">
        <v>7536.5360762163809</v>
      </c>
      <c r="AF132" s="598">
        <v>8984.2468919960556</v>
      </c>
      <c r="AG132" s="598">
        <v>10451.654725180089</v>
      </c>
      <c r="AH132" s="598">
        <v>12144.325767055765</v>
      </c>
      <c r="AI132" s="598">
        <v>13345.360669466998</v>
      </c>
      <c r="AJ132" s="598">
        <v>14150.673516127466</v>
      </c>
      <c r="AK132" s="598">
        <v>14729.150649432821</v>
      </c>
      <c r="AL132" s="598">
        <v>14729.150649432821</v>
      </c>
      <c r="AM132" s="598">
        <v>14729.150649432821</v>
      </c>
      <c r="AN132" s="598">
        <v>14729.150649432821</v>
      </c>
      <c r="AO132" s="598">
        <v>14729.150649432821</v>
      </c>
      <c r="AP132" s="598">
        <v>14729.150649432821</v>
      </c>
      <c r="AQ132" s="598">
        <v>14729.150649432821</v>
      </c>
      <c r="AR132" s="598">
        <v>14729.150649432821</v>
      </c>
      <c r="AS132" s="598">
        <v>14729.150649432821</v>
      </c>
      <c r="AT132" s="598">
        <v>14729.150649432821</v>
      </c>
      <c r="AU132" s="598">
        <v>14729.150649432821</v>
      </c>
      <c r="AV132" s="598">
        <v>14729.150649432821</v>
      </c>
      <c r="AW132" s="598">
        <v>14729.150649432821</v>
      </c>
      <c r="AX132" s="598">
        <v>14729.150649432821</v>
      </c>
      <c r="AY132" s="598">
        <v>14729.150649432821</v>
      </c>
      <c r="AZ132" s="598">
        <v>14729.150649432821</v>
      </c>
      <c r="BA132" s="598">
        <v>14729.150649432821</v>
      </c>
      <c r="BB132" s="598">
        <v>14729.150649432821</v>
      </c>
      <c r="BC132" s="598">
        <v>14729.150649432821</v>
      </c>
      <c r="BD132" s="598">
        <v>14729.150649432821</v>
      </c>
      <c r="BE132" s="598">
        <v>14729.150649432821</v>
      </c>
      <c r="BF132" s="598">
        <v>14729.150649432821</v>
      </c>
      <c r="BG132" s="598">
        <v>14729.150649432821</v>
      </c>
      <c r="BH132" s="598">
        <v>14729.150649432821</v>
      </c>
      <c r="BI132" s="598">
        <v>14729.150649432821</v>
      </c>
      <c r="BJ132" s="598">
        <v>14729.150649432821</v>
      </c>
      <c r="BK132" s="598">
        <v>14729.150649432821</v>
      </c>
      <c r="BL132" s="598">
        <v>14729.150649432821</v>
      </c>
      <c r="BM132" s="598">
        <v>14729.150649432821</v>
      </c>
      <c r="BN132" s="598">
        <v>14729.150649432821</v>
      </c>
      <c r="BO132" s="598">
        <v>14729.150649432821</v>
      </c>
      <c r="BP132" s="598">
        <v>14729.150649432821</v>
      </c>
      <c r="BQ132" s="598">
        <v>14729.150649432821</v>
      </c>
      <c r="BR132" s="598">
        <v>14729.150649432821</v>
      </c>
      <c r="BS132" s="598">
        <v>14729.150649432821</v>
      </c>
      <c r="BT132" s="598">
        <v>14729.150649432821</v>
      </c>
      <c r="BU132" s="598">
        <v>14729.150649432821</v>
      </c>
      <c r="BV132" s="598">
        <v>14729.150649432821</v>
      </c>
      <c r="BW132" s="598">
        <v>14729.150649432821</v>
      </c>
      <c r="BX132" s="598">
        <v>14729.150649432821</v>
      </c>
      <c r="BY132" s="598">
        <v>14729.150649432821</v>
      </c>
      <c r="BZ132" s="598">
        <v>14729.150649432821</v>
      </c>
      <c r="CA132" s="598">
        <v>14729.150649432821</v>
      </c>
      <c r="CB132" s="598">
        <v>14729.150649432821</v>
      </c>
      <c r="CC132" s="598">
        <v>14729.150649432821</v>
      </c>
      <c r="CD132" s="598">
        <v>14729.150649432821</v>
      </c>
      <c r="CE132" s="598">
        <v>14729.150649432821</v>
      </c>
      <c r="CF132" s="598">
        <v>14729.150649432821</v>
      </c>
      <c r="CG132" s="598">
        <v>14729.150649432821</v>
      </c>
      <c r="CH132" s="598">
        <v>14729.150649432821</v>
      </c>
      <c r="CI132" s="598">
        <v>14729.150649432821</v>
      </c>
      <c r="CJ132" s="598">
        <v>14729.150649432821</v>
      </c>
      <c r="CK132" s="598">
        <v>14729.150649432821</v>
      </c>
      <c r="CL132" s="598">
        <v>14729.150649432821</v>
      </c>
      <c r="CM132" s="598">
        <v>14729.150649432821</v>
      </c>
      <c r="CN132" s="598">
        <v>14729.150649432821</v>
      </c>
      <c r="CO132" s="598">
        <v>14729.150649432821</v>
      </c>
      <c r="CP132" s="598">
        <v>14729.150649432821</v>
      </c>
      <c r="CQ132" s="598">
        <v>14729.150649432821</v>
      </c>
      <c r="CR132" s="598">
        <v>14729.150649432821</v>
      </c>
      <c r="CS132" s="598">
        <v>14729.150649432821</v>
      </c>
      <c r="CT132" s="598">
        <v>14729.150649432821</v>
      </c>
      <c r="CU132" s="598">
        <v>14729.150649432821</v>
      </c>
      <c r="CV132" s="598">
        <v>14729.150649432821</v>
      </c>
      <c r="CW132" s="598">
        <v>14729.150649432821</v>
      </c>
      <c r="CX132" s="598">
        <v>14729.150649432821</v>
      </c>
      <c r="CY132" s="598">
        <v>14729.150649432821</v>
      </c>
      <c r="CZ132" s="601">
        <v>0</v>
      </c>
      <c r="DA132" s="602">
        <v>0</v>
      </c>
      <c r="DB132" s="602">
        <v>0</v>
      </c>
      <c r="DC132" s="602">
        <v>0</v>
      </c>
      <c r="DD132" s="602">
        <v>0</v>
      </c>
      <c r="DE132" s="602">
        <v>0</v>
      </c>
      <c r="DF132" s="602">
        <v>0</v>
      </c>
      <c r="DG132" s="602">
        <v>0</v>
      </c>
      <c r="DH132" s="602">
        <v>0</v>
      </c>
      <c r="DI132" s="602">
        <v>0</v>
      </c>
      <c r="DJ132" s="602">
        <v>0</v>
      </c>
      <c r="DK132" s="602">
        <v>0</v>
      </c>
      <c r="DL132" s="602">
        <v>0</v>
      </c>
      <c r="DM132" s="602">
        <v>0</v>
      </c>
      <c r="DN132" s="602">
        <v>0</v>
      </c>
      <c r="DO132" s="602">
        <v>0</v>
      </c>
      <c r="DP132" s="602">
        <v>0</v>
      </c>
      <c r="DQ132" s="602">
        <v>0</v>
      </c>
      <c r="DR132" s="602">
        <v>0</v>
      </c>
      <c r="DS132" s="602">
        <v>0</v>
      </c>
      <c r="DT132" s="602">
        <v>0</v>
      </c>
      <c r="DU132" s="602">
        <v>0</v>
      </c>
      <c r="DV132" s="602">
        <v>0</v>
      </c>
      <c r="DW132" s="603">
        <v>0</v>
      </c>
    </row>
    <row r="133" spans="2:127" x14ac:dyDescent="0.2">
      <c r="B133" s="625"/>
      <c r="C133" s="626"/>
      <c r="D133" s="627"/>
      <c r="E133" s="627"/>
      <c r="F133" s="627"/>
      <c r="G133" s="627"/>
      <c r="H133" s="627"/>
      <c r="I133" s="628"/>
      <c r="J133" s="628"/>
      <c r="K133" s="628"/>
      <c r="L133" s="628"/>
      <c r="M133" s="628"/>
      <c r="N133" s="628"/>
      <c r="O133" s="628"/>
      <c r="P133" s="628"/>
      <c r="Q133" s="628"/>
      <c r="R133" s="629"/>
      <c r="S133" s="628"/>
      <c r="T133" s="628"/>
      <c r="U133" s="616" t="s">
        <v>495</v>
      </c>
      <c r="V133" s="617" t="s">
        <v>124</v>
      </c>
      <c r="W133" s="630" t="s">
        <v>492</v>
      </c>
      <c r="X133" s="598">
        <v>0</v>
      </c>
      <c r="Y133" s="598">
        <v>0</v>
      </c>
      <c r="Z133" s="598">
        <v>0</v>
      </c>
      <c r="AA133" s="598">
        <v>0</v>
      </c>
      <c r="AB133" s="598">
        <v>0</v>
      </c>
      <c r="AC133" s="598">
        <v>0</v>
      </c>
      <c r="AD133" s="598">
        <v>0</v>
      </c>
      <c r="AE133" s="598">
        <v>0</v>
      </c>
      <c r="AF133" s="598">
        <v>0</v>
      </c>
      <c r="AG133" s="598">
        <v>0</v>
      </c>
      <c r="AH133" s="598">
        <v>0</v>
      </c>
      <c r="AI133" s="598">
        <v>0</v>
      </c>
      <c r="AJ133" s="598">
        <v>0</v>
      </c>
      <c r="AK133" s="598">
        <v>0</v>
      </c>
      <c r="AL133" s="598">
        <v>0</v>
      </c>
      <c r="AM133" s="598">
        <v>0</v>
      </c>
      <c r="AN133" s="598">
        <v>0</v>
      </c>
      <c r="AO133" s="598">
        <v>0</v>
      </c>
      <c r="AP133" s="598">
        <v>0</v>
      </c>
      <c r="AQ133" s="598">
        <v>0</v>
      </c>
      <c r="AR133" s="598">
        <v>0</v>
      </c>
      <c r="AS133" s="598">
        <v>0</v>
      </c>
      <c r="AT133" s="598">
        <v>0</v>
      </c>
      <c r="AU133" s="598">
        <v>0</v>
      </c>
      <c r="AV133" s="598">
        <v>0</v>
      </c>
      <c r="AW133" s="598">
        <v>0</v>
      </c>
      <c r="AX133" s="598">
        <v>0</v>
      </c>
      <c r="AY133" s="598">
        <v>0</v>
      </c>
      <c r="AZ133" s="598">
        <v>0</v>
      </c>
      <c r="BA133" s="598">
        <v>0</v>
      </c>
      <c r="BB133" s="598">
        <v>0</v>
      </c>
      <c r="BC133" s="598">
        <v>0</v>
      </c>
      <c r="BD133" s="598">
        <v>0</v>
      </c>
      <c r="BE133" s="598">
        <v>0</v>
      </c>
      <c r="BF133" s="598">
        <v>0</v>
      </c>
      <c r="BG133" s="598">
        <v>0</v>
      </c>
      <c r="BH133" s="598">
        <v>0</v>
      </c>
      <c r="BI133" s="598">
        <v>0</v>
      </c>
      <c r="BJ133" s="598">
        <v>0</v>
      </c>
      <c r="BK133" s="598">
        <v>0</v>
      </c>
      <c r="BL133" s="598">
        <v>0</v>
      </c>
      <c r="BM133" s="598">
        <v>0</v>
      </c>
      <c r="BN133" s="598">
        <v>0</v>
      </c>
      <c r="BO133" s="598">
        <v>0</v>
      </c>
      <c r="BP133" s="598">
        <v>0</v>
      </c>
      <c r="BQ133" s="598">
        <v>0</v>
      </c>
      <c r="BR133" s="598">
        <v>0</v>
      </c>
      <c r="BS133" s="598">
        <v>0</v>
      </c>
      <c r="BT133" s="598">
        <v>0</v>
      </c>
      <c r="BU133" s="598">
        <v>0</v>
      </c>
      <c r="BV133" s="598">
        <v>0</v>
      </c>
      <c r="BW133" s="598">
        <v>0</v>
      </c>
      <c r="BX133" s="598">
        <v>0</v>
      </c>
      <c r="BY133" s="598">
        <v>0</v>
      </c>
      <c r="BZ133" s="598">
        <v>0</v>
      </c>
      <c r="CA133" s="598">
        <v>0</v>
      </c>
      <c r="CB133" s="598">
        <v>0</v>
      </c>
      <c r="CC133" s="598">
        <v>0</v>
      </c>
      <c r="CD133" s="598">
        <v>0</v>
      </c>
      <c r="CE133" s="598">
        <v>0</v>
      </c>
      <c r="CF133" s="598">
        <v>0</v>
      </c>
      <c r="CG133" s="598">
        <v>0</v>
      </c>
      <c r="CH133" s="598">
        <v>0</v>
      </c>
      <c r="CI133" s="598">
        <v>0</v>
      </c>
      <c r="CJ133" s="598">
        <v>0</v>
      </c>
      <c r="CK133" s="598">
        <v>0</v>
      </c>
      <c r="CL133" s="598">
        <v>0</v>
      </c>
      <c r="CM133" s="598">
        <v>0</v>
      </c>
      <c r="CN133" s="598">
        <v>0</v>
      </c>
      <c r="CO133" s="598">
        <v>0</v>
      </c>
      <c r="CP133" s="598">
        <v>0</v>
      </c>
      <c r="CQ133" s="598">
        <v>0</v>
      </c>
      <c r="CR133" s="598">
        <v>0</v>
      </c>
      <c r="CS133" s="598">
        <v>0</v>
      </c>
      <c r="CT133" s="598">
        <v>0</v>
      </c>
      <c r="CU133" s="598">
        <v>0</v>
      </c>
      <c r="CV133" s="598">
        <v>0</v>
      </c>
      <c r="CW133" s="598">
        <v>0</v>
      </c>
      <c r="CX133" s="598">
        <v>0</v>
      </c>
      <c r="CY133" s="598">
        <v>0</v>
      </c>
      <c r="CZ133" s="601">
        <v>0</v>
      </c>
      <c r="DA133" s="602">
        <v>0</v>
      </c>
      <c r="DB133" s="602">
        <v>0</v>
      </c>
      <c r="DC133" s="602">
        <v>0</v>
      </c>
      <c r="DD133" s="602">
        <v>0</v>
      </c>
      <c r="DE133" s="602">
        <v>0</v>
      </c>
      <c r="DF133" s="602">
        <v>0</v>
      </c>
      <c r="DG133" s="602">
        <v>0</v>
      </c>
      <c r="DH133" s="602">
        <v>0</v>
      </c>
      <c r="DI133" s="602">
        <v>0</v>
      </c>
      <c r="DJ133" s="602">
        <v>0</v>
      </c>
      <c r="DK133" s="602">
        <v>0</v>
      </c>
      <c r="DL133" s="602">
        <v>0</v>
      </c>
      <c r="DM133" s="602">
        <v>0</v>
      </c>
      <c r="DN133" s="602">
        <v>0</v>
      </c>
      <c r="DO133" s="602">
        <v>0</v>
      </c>
      <c r="DP133" s="602">
        <v>0</v>
      </c>
      <c r="DQ133" s="602">
        <v>0</v>
      </c>
      <c r="DR133" s="602">
        <v>0</v>
      </c>
      <c r="DS133" s="602">
        <v>0</v>
      </c>
      <c r="DT133" s="602">
        <v>0</v>
      </c>
      <c r="DU133" s="602">
        <v>0</v>
      </c>
      <c r="DV133" s="602">
        <v>0</v>
      </c>
      <c r="DW133" s="603">
        <v>0</v>
      </c>
    </row>
    <row r="134" spans="2:127" x14ac:dyDescent="0.2">
      <c r="B134" s="625"/>
      <c r="C134" s="626"/>
      <c r="D134" s="627"/>
      <c r="E134" s="627"/>
      <c r="F134" s="627"/>
      <c r="G134" s="627"/>
      <c r="H134" s="627"/>
      <c r="I134" s="628"/>
      <c r="J134" s="628"/>
      <c r="K134" s="628"/>
      <c r="L134" s="628"/>
      <c r="M134" s="628"/>
      <c r="N134" s="628"/>
      <c r="O134" s="628"/>
      <c r="P134" s="628"/>
      <c r="Q134" s="628"/>
      <c r="R134" s="629"/>
      <c r="S134" s="628"/>
      <c r="T134" s="628"/>
      <c r="U134" s="631" t="s">
        <v>496</v>
      </c>
      <c r="V134" s="632" t="s">
        <v>124</v>
      </c>
      <c r="W134" s="630" t="s">
        <v>492</v>
      </c>
      <c r="X134" s="598">
        <v>41.263351622775225</v>
      </c>
      <c r="Y134" s="598">
        <v>96.736599168625361</v>
      </c>
      <c r="Z134" s="598">
        <v>156.75238578580058</v>
      </c>
      <c r="AA134" s="598">
        <v>226.16330485584555</v>
      </c>
      <c r="AB134" s="598">
        <v>329.69614974088705</v>
      </c>
      <c r="AC134" s="598">
        <v>506.58822704375956</v>
      </c>
      <c r="AD134" s="598">
        <v>756.93326644798185</v>
      </c>
      <c r="AE134" s="598">
        <v>1036.2784436958086</v>
      </c>
      <c r="AF134" s="598">
        <v>1289.7335111448258</v>
      </c>
      <c r="AG134" s="598">
        <v>1486.8235167499186</v>
      </c>
      <c r="AH134" s="598">
        <v>1666.9930651220791</v>
      </c>
      <c r="AI134" s="598">
        <v>1774.509165450663</v>
      </c>
      <c r="AJ134" s="598">
        <v>1835.9327410551784</v>
      </c>
      <c r="AK134" s="598">
        <v>1818.468500673938</v>
      </c>
      <c r="AL134" s="598">
        <v>1757.8705834366915</v>
      </c>
      <c r="AM134" s="598">
        <v>1687.0087704311097</v>
      </c>
      <c r="AN134" s="598">
        <v>1619.319916937809</v>
      </c>
      <c r="AO134" s="598">
        <v>1553.9396938720138</v>
      </c>
      <c r="AP134" s="598">
        <v>1489.4924369018734</v>
      </c>
      <c r="AQ134" s="598">
        <v>1424.4338820522958</v>
      </c>
      <c r="AR134" s="598">
        <v>1361.9008504415626</v>
      </c>
      <c r="AS134" s="598">
        <v>1302.5609501799534</v>
      </c>
      <c r="AT134" s="598">
        <v>1242.4513012364635</v>
      </c>
      <c r="AU134" s="598">
        <v>1184.9364746467065</v>
      </c>
      <c r="AV134" s="598">
        <v>1133.9367861568076</v>
      </c>
      <c r="AW134" s="598">
        <v>1133.9367861568076</v>
      </c>
      <c r="AX134" s="598">
        <v>1133.9367861568076</v>
      </c>
      <c r="AY134" s="598">
        <v>1133.9367861568076</v>
      </c>
      <c r="AZ134" s="598">
        <v>1133.9367861568076</v>
      </c>
      <c r="BA134" s="598">
        <v>1133.9367861568076</v>
      </c>
      <c r="BB134" s="598">
        <v>1133.9367861568076</v>
      </c>
      <c r="BC134" s="598">
        <v>1133.9367861568076</v>
      </c>
      <c r="BD134" s="598">
        <v>1133.9367861568076</v>
      </c>
      <c r="BE134" s="598">
        <v>1133.9367861568076</v>
      </c>
      <c r="BF134" s="598">
        <v>1133.9367861568076</v>
      </c>
      <c r="BG134" s="598">
        <v>1133.9367861568076</v>
      </c>
      <c r="BH134" s="598">
        <v>1133.9367861568076</v>
      </c>
      <c r="BI134" s="598">
        <v>1133.9367861568076</v>
      </c>
      <c r="BJ134" s="598">
        <v>1133.9367861568076</v>
      </c>
      <c r="BK134" s="598">
        <v>1133.9367861568076</v>
      </c>
      <c r="BL134" s="598">
        <v>1133.9367861568076</v>
      </c>
      <c r="BM134" s="598">
        <v>1133.9367861568076</v>
      </c>
      <c r="BN134" s="598">
        <v>1133.9367861568076</v>
      </c>
      <c r="BO134" s="598">
        <v>1133.9367861568076</v>
      </c>
      <c r="BP134" s="598">
        <v>1133.9367861568076</v>
      </c>
      <c r="BQ134" s="598">
        <v>1133.9367861568076</v>
      </c>
      <c r="BR134" s="598">
        <v>1133.9367861568076</v>
      </c>
      <c r="BS134" s="598">
        <v>1133.9367861568076</v>
      </c>
      <c r="BT134" s="598">
        <v>1133.9367861568076</v>
      </c>
      <c r="BU134" s="598">
        <v>1133.9367861568076</v>
      </c>
      <c r="BV134" s="598">
        <v>1133.9367861568076</v>
      </c>
      <c r="BW134" s="598">
        <v>1133.9367861568076</v>
      </c>
      <c r="BX134" s="598">
        <v>1133.9367861568076</v>
      </c>
      <c r="BY134" s="598">
        <v>1133.9367861568076</v>
      </c>
      <c r="BZ134" s="598">
        <v>1133.9367861568076</v>
      </c>
      <c r="CA134" s="598">
        <v>1133.9367861568076</v>
      </c>
      <c r="CB134" s="598">
        <v>1133.9367861568076</v>
      </c>
      <c r="CC134" s="598">
        <v>1133.9367861568076</v>
      </c>
      <c r="CD134" s="598">
        <v>1133.9367861568076</v>
      </c>
      <c r="CE134" s="598">
        <v>1133.9367861568076</v>
      </c>
      <c r="CF134" s="598">
        <v>1133.9367861568076</v>
      </c>
      <c r="CG134" s="598">
        <v>1133.9367861568076</v>
      </c>
      <c r="CH134" s="598">
        <v>1133.9367861568076</v>
      </c>
      <c r="CI134" s="598">
        <v>1133.9367861568076</v>
      </c>
      <c r="CJ134" s="598">
        <v>1133.9367861568076</v>
      </c>
      <c r="CK134" s="598">
        <v>1133.9367861568076</v>
      </c>
      <c r="CL134" s="598">
        <v>1133.9367861568076</v>
      </c>
      <c r="CM134" s="598">
        <v>1133.9367861568076</v>
      </c>
      <c r="CN134" s="598">
        <v>1133.9367861568076</v>
      </c>
      <c r="CO134" s="598">
        <v>1133.9367861568076</v>
      </c>
      <c r="CP134" s="598">
        <v>1133.9367861568076</v>
      </c>
      <c r="CQ134" s="598">
        <v>1133.9367861568076</v>
      </c>
      <c r="CR134" s="598">
        <v>1133.9367861568076</v>
      </c>
      <c r="CS134" s="598">
        <v>1133.9367861568076</v>
      </c>
      <c r="CT134" s="598">
        <v>1133.9367861568076</v>
      </c>
      <c r="CU134" s="598">
        <v>1133.9367861568076</v>
      </c>
      <c r="CV134" s="598">
        <v>1133.9367861568076</v>
      </c>
      <c r="CW134" s="598">
        <v>1133.9367861568076</v>
      </c>
      <c r="CX134" s="598">
        <v>1133.9367861568076</v>
      </c>
      <c r="CY134" s="598">
        <v>1133.9367861568076</v>
      </c>
      <c r="CZ134" s="601">
        <v>0</v>
      </c>
      <c r="DA134" s="602">
        <v>0</v>
      </c>
      <c r="DB134" s="602">
        <v>0</v>
      </c>
      <c r="DC134" s="602">
        <v>0</v>
      </c>
      <c r="DD134" s="602">
        <v>0</v>
      </c>
      <c r="DE134" s="602">
        <v>0</v>
      </c>
      <c r="DF134" s="602">
        <v>0</v>
      </c>
      <c r="DG134" s="602">
        <v>0</v>
      </c>
      <c r="DH134" s="602">
        <v>0</v>
      </c>
      <c r="DI134" s="602">
        <v>0</v>
      </c>
      <c r="DJ134" s="602">
        <v>0</v>
      </c>
      <c r="DK134" s="602">
        <v>0</v>
      </c>
      <c r="DL134" s="602">
        <v>0</v>
      </c>
      <c r="DM134" s="602">
        <v>0</v>
      </c>
      <c r="DN134" s="602">
        <v>0</v>
      </c>
      <c r="DO134" s="602">
        <v>0</v>
      </c>
      <c r="DP134" s="602">
        <v>0</v>
      </c>
      <c r="DQ134" s="602">
        <v>0</v>
      </c>
      <c r="DR134" s="602">
        <v>0</v>
      </c>
      <c r="DS134" s="602">
        <v>0</v>
      </c>
      <c r="DT134" s="602">
        <v>0</v>
      </c>
      <c r="DU134" s="602">
        <v>0</v>
      </c>
      <c r="DV134" s="602">
        <v>0</v>
      </c>
      <c r="DW134" s="603">
        <v>0</v>
      </c>
    </row>
    <row r="135" spans="2:127" x14ac:dyDescent="0.2">
      <c r="B135" s="625"/>
      <c r="C135" s="626"/>
      <c r="D135" s="627"/>
      <c r="E135" s="627"/>
      <c r="F135" s="627"/>
      <c r="G135" s="627"/>
      <c r="H135" s="627"/>
      <c r="I135" s="628"/>
      <c r="J135" s="628"/>
      <c r="K135" s="628"/>
      <c r="L135" s="628"/>
      <c r="M135" s="628"/>
      <c r="N135" s="628"/>
      <c r="O135" s="628"/>
      <c r="P135" s="628"/>
      <c r="Q135" s="628"/>
      <c r="R135" s="629"/>
      <c r="S135" s="628"/>
      <c r="T135" s="628"/>
      <c r="U135" s="616" t="s">
        <v>497</v>
      </c>
      <c r="V135" s="617" t="s">
        <v>124</v>
      </c>
      <c r="W135" s="630" t="s">
        <v>492</v>
      </c>
      <c r="X135" s="598">
        <v>4360.9937259863909</v>
      </c>
      <c r="Y135" s="598">
        <v>6020.3253918482333</v>
      </c>
      <c r="Z135" s="598">
        <v>6802.4533033338885</v>
      </c>
      <c r="AA135" s="598">
        <v>8081.0464536507388</v>
      </c>
      <c r="AB135" s="598">
        <v>10287.175467355049</v>
      </c>
      <c r="AC135" s="598">
        <v>12451.521735174958</v>
      </c>
      <c r="AD135" s="598">
        <v>12710.205135291302</v>
      </c>
      <c r="AE135" s="598">
        <v>13980.887838739987</v>
      </c>
      <c r="AF135" s="598">
        <v>14348.261895192345</v>
      </c>
      <c r="AG135" s="598">
        <v>14543.47903468697</v>
      </c>
      <c r="AH135" s="598">
        <v>16776.06269602981</v>
      </c>
      <c r="AI135" s="598">
        <v>11903.456917797748</v>
      </c>
      <c r="AJ135" s="598">
        <v>7981.4556232519262</v>
      </c>
      <c r="AK135" s="598">
        <v>5733.2868681893733</v>
      </c>
      <c r="AL135" s="598">
        <v>0</v>
      </c>
      <c r="AM135" s="598">
        <v>0</v>
      </c>
      <c r="AN135" s="598">
        <v>0</v>
      </c>
      <c r="AO135" s="598">
        <v>0</v>
      </c>
      <c r="AP135" s="598">
        <v>0</v>
      </c>
      <c r="AQ135" s="598">
        <v>0</v>
      </c>
      <c r="AR135" s="598">
        <v>2813.4591750536761</v>
      </c>
      <c r="AS135" s="598">
        <v>3883.9633291774398</v>
      </c>
      <c r="AT135" s="598">
        <v>4388.5467078515676</v>
      </c>
      <c r="AU135" s="598">
        <v>5213.4205453176091</v>
      </c>
      <c r="AV135" s="598">
        <v>6636.686503709836</v>
      </c>
      <c r="AW135" s="598">
        <v>8032.9966678144156</v>
      </c>
      <c r="AX135" s="598">
        <v>8199.8841322825738</v>
      </c>
      <c r="AY135" s="598">
        <v>9019.6546101204185</v>
      </c>
      <c r="AZ135" s="598">
        <v>9256.6629560952315</v>
      </c>
      <c r="BA135" s="598">
        <v>9382.6056853787195</v>
      </c>
      <c r="BB135" s="598">
        <v>10822.938641753062</v>
      </c>
      <c r="BC135" s="598">
        <v>7679.4171660174343</v>
      </c>
      <c r="BD135" s="598">
        <v>5149.1703415470502</v>
      </c>
      <c r="BE135" s="598">
        <v>3698.7827903544394</v>
      </c>
      <c r="BF135" s="598">
        <v>0</v>
      </c>
      <c r="BG135" s="598">
        <v>0</v>
      </c>
      <c r="BH135" s="598">
        <v>0</v>
      </c>
      <c r="BI135" s="598">
        <v>0</v>
      </c>
      <c r="BJ135" s="598">
        <v>0</v>
      </c>
      <c r="BK135" s="598">
        <v>0</v>
      </c>
      <c r="BL135" s="598">
        <v>2813.4591750536761</v>
      </c>
      <c r="BM135" s="598">
        <v>3883.9633291774398</v>
      </c>
      <c r="BN135" s="598">
        <v>4388.5467078515676</v>
      </c>
      <c r="BO135" s="598">
        <v>5213.4205453176091</v>
      </c>
      <c r="BP135" s="598">
        <v>6636.686503709836</v>
      </c>
      <c r="BQ135" s="598">
        <v>8032.9966678144156</v>
      </c>
      <c r="BR135" s="598">
        <v>8199.8841322825738</v>
      </c>
      <c r="BS135" s="598">
        <v>9019.6546101204185</v>
      </c>
      <c r="BT135" s="598">
        <v>9256.6629560952315</v>
      </c>
      <c r="BU135" s="598">
        <v>9382.6056853787195</v>
      </c>
      <c r="BV135" s="598">
        <v>10822.938641753062</v>
      </c>
      <c r="BW135" s="598">
        <v>7679.4171660174343</v>
      </c>
      <c r="BX135" s="598">
        <v>5149.1703415470502</v>
      </c>
      <c r="BY135" s="598">
        <v>3698.7827903544394</v>
      </c>
      <c r="BZ135" s="598">
        <v>0</v>
      </c>
      <c r="CA135" s="598">
        <v>0</v>
      </c>
      <c r="CB135" s="598">
        <v>0</v>
      </c>
      <c r="CC135" s="598">
        <v>0</v>
      </c>
      <c r="CD135" s="598">
        <v>0</v>
      </c>
      <c r="CE135" s="598">
        <v>0</v>
      </c>
      <c r="CF135" s="598">
        <v>2813.4591750536761</v>
      </c>
      <c r="CG135" s="598">
        <v>3883.9633291774398</v>
      </c>
      <c r="CH135" s="598">
        <v>4388.5467078515676</v>
      </c>
      <c r="CI135" s="598">
        <v>5213.4205453176091</v>
      </c>
      <c r="CJ135" s="598">
        <v>6636.686503709836</v>
      </c>
      <c r="CK135" s="598">
        <v>8032.9966678144156</v>
      </c>
      <c r="CL135" s="598">
        <v>8199.8841322825738</v>
      </c>
      <c r="CM135" s="598">
        <v>9019.6546101204185</v>
      </c>
      <c r="CN135" s="598">
        <v>9256.6629560952315</v>
      </c>
      <c r="CO135" s="598">
        <v>9382.6056853787195</v>
      </c>
      <c r="CP135" s="598">
        <v>10822.938641753062</v>
      </c>
      <c r="CQ135" s="598">
        <v>7679.4171660174343</v>
      </c>
      <c r="CR135" s="598">
        <v>5149.1703415470502</v>
      </c>
      <c r="CS135" s="598">
        <v>3698.7827903544394</v>
      </c>
      <c r="CT135" s="598">
        <v>0</v>
      </c>
      <c r="CU135" s="598">
        <v>0</v>
      </c>
      <c r="CV135" s="598">
        <v>0</v>
      </c>
      <c r="CW135" s="598">
        <v>0</v>
      </c>
      <c r="CX135" s="598">
        <v>0</v>
      </c>
      <c r="CY135" s="598">
        <v>0</v>
      </c>
      <c r="CZ135" s="601">
        <v>0</v>
      </c>
      <c r="DA135" s="602">
        <v>0</v>
      </c>
      <c r="DB135" s="602">
        <v>0</v>
      </c>
      <c r="DC135" s="602">
        <v>0</v>
      </c>
      <c r="DD135" s="602">
        <v>0</v>
      </c>
      <c r="DE135" s="602">
        <v>0</v>
      </c>
      <c r="DF135" s="602">
        <v>0</v>
      </c>
      <c r="DG135" s="602">
        <v>0</v>
      </c>
      <c r="DH135" s="602">
        <v>0</v>
      </c>
      <c r="DI135" s="602">
        <v>0</v>
      </c>
      <c r="DJ135" s="602">
        <v>0</v>
      </c>
      <c r="DK135" s="602">
        <v>0</v>
      </c>
      <c r="DL135" s="602">
        <v>0</v>
      </c>
      <c r="DM135" s="602">
        <v>0</v>
      </c>
      <c r="DN135" s="602">
        <v>0</v>
      </c>
      <c r="DO135" s="602">
        <v>0</v>
      </c>
      <c r="DP135" s="602">
        <v>0</v>
      </c>
      <c r="DQ135" s="602">
        <v>0</v>
      </c>
      <c r="DR135" s="602">
        <v>0</v>
      </c>
      <c r="DS135" s="602">
        <v>0</v>
      </c>
      <c r="DT135" s="602">
        <v>0</v>
      </c>
      <c r="DU135" s="602">
        <v>0</v>
      </c>
      <c r="DV135" s="602">
        <v>0</v>
      </c>
      <c r="DW135" s="603">
        <v>0</v>
      </c>
    </row>
    <row r="136" spans="2:127" x14ac:dyDescent="0.2">
      <c r="B136" s="633"/>
      <c r="C136" s="626"/>
      <c r="D136" s="627"/>
      <c r="E136" s="627"/>
      <c r="F136" s="627"/>
      <c r="G136" s="627"/>
      <c r="H136" s="627"/>
      <c r="I136" s="628"/>
      <c r="J136" s="628"/>
      <c r="K136" s="628"/>
      <c r="L136" s="628"/>
      <c r="M136" s="628"/>
      <c r="N136" s="628"/>
      <c r="O136" s="628"/>
      <c r="P136" s="628"/>
      <c r="Q136" s="628"/>
      <c r="R136" s="629"/>
      <c r="S136" s="628"/>
      <c r="T136" s="628"/>
      <c r="U136" s="616" t="s">
        <v>498</v>
      </c>
      <c r="V136" s="617" t="s">
        <v>124</v>
      </c>
      <c r="W136" s="630" t="s">
        <v>492</v>
      </c>
      <c r="X136" s="598">
        <v>0</v>
      </c>
      <c r="Y136" s="598">
        <v>1</v>
      </c>
      <c r="Z136" s="598">
        <v>2</v>
      </c>
      <c r="AA136" s="598">
        <v>3</v>
      </c>
      <c r="AB136" s="598">
        <v>4</v>
      </c>
      <c r="AC136" s="598">
        <v>5</v>
      </c>
      <c r="AD136" s="598">
        <v>6</v>
      </c>
      <c r="AE136" s="598">
        <v>7</v>
      </c>
      <c r="AF136" s="598">
        <v>8</v>
      </c>
      <c r="AG136" s="598">
        <v>9</v>
      </c>
      <c r="AH136" s="598">
        <v>10</v>
      </c>
      <c r="AI136" s="598">
        <v>11</v>
      </c>
      <c r="AJ136" s="598">
        <v>12</v>
      </c>
      <c r="AK136" s="598">
        <v>13</v>
      </c>
      <c r="AL136" s="598">
        <v>14</v>
      </c>
      <c r="AM136" s="598">
        <v>15</v>
      </c>
      <c r="AN136" s="598">
        <v>16</v>
      </c>
      <c r="AO136" s="598">
        <v>17</v>
      </c>
      <c r="AP136" s="598">
        <v>18</v>
      </c>
      <c r="AQ136" s="598">
        <v>19</v>
      </c>
      <c r="AR136" s="598">
        <v>20</v>
      </c>
      <c r="AS136" s="598">
        <v>21</v>
      </c>
      <c r="AT136" s="598">
        <v>22</v>
      </c>
      <c r="AU136" s="598">
        <v>23</v>
      </c>
      <c r="AV136" s="598">
        <v>24</v>
      </c>
      <c r="AW136" s="598">
        <v>25</v>
      </c>
      <c r="AX136" s="598">
        <v>26</v>
      </c>
      <c r="AY136" s="598">
        <v>27</v>
      </c>
      <c r="AZ136" s="598">
        <v>28</v>
      </c>
      <c r="BA136" s="598">
        <v>29</v>
      </c>
      <c r="BB136" s="598">
        <v>30</v>
      </c>
      <c r="BC136" s="598">
        <v>31</v>
      </c>
      <c r="BD136" s="598">
        <v>32</v>
      </c>
      <c r="BE136" s="598">
        <v>33</v>
      </c>
      <c r="BF136" s="598">
        <v>34</v>
      </c>
      <c r="BG136" s="598">
        <v>35</v>
      </c>
      <c r="BH136" s="598">
        <v>36</v>
      </c>
      <c r="BI136" s="598">
        <v>37</v>
      </c>
      <c r="BJ136" s="598">
        <v>38</v>
      </c>
      <c r="BK136" s="598">
        <v>39</v>
      </c>
      <c r="BL136" s="598">
        <v>40</v>
      </c>
      <c r="BM136" s="598">
        <v>41</v>
      </c>
      <c r="BN136" s="598">
        <v>42</v>
      </c>
      <c r="BO136" s="598">
        <v>43</v>
      </c>
      <c r="BP136" s="598">
        <v>44</v>
      </c>
      <c r="BQ136" s="598">
        <v>45</v>
      </c>
      <c r="BR136" s="598">
        <v>46</v>
      </c>
      <c r="BS136" s="598">
        <v>47</v>
      </c>
      <c r="BT136" s="598">
        <v>48</v>
      </c>
      <c r="BU136" s="598">
        <v>49</v>
      </c>
      <c r="BV136" s="598">
        <v>50</v>
      </c>
      <c r="BW136" s="598">
        <v>51</v>
      </c>
      <c r="BX136" s="598">
        <v>52</v>
      </c>
      <c r="BY136" s="598">
        <v>53</v>
      </c>
      <c r="BZ136" s="598">
        <v>54</v>
      </c>
      <c r="CA136" s="598">
        <v>55</v>
      </c>
      <c r="CB136" s="598">
        <v>56</v>
      </c>
      <c r="CC136" s="598">
        <v>57</v>
      </c>
      <c r="CD136" s="598">
        <v>58</v>
      </c>
      <c r="CE136" s="598">
        <v>59</v>
      </c>
      <c r="CF136" s="598">
        <v>60</v>
      </c>
      <c r="CG136" s="598">
        <v>61</v>
      </c>
      <c r="CH136" s="598">
        <v>62</v>
      </c>
      <c r="CI136" s="598">
        <v>63</v>
      </c>
      <c r="CJ136" s="598">
        <v>64</v>
      </c>
      <c r="CK136" s="598">
        <v>65</v>
      </c>
      <c r="CL136" s="598">
        <v>66</v>
      </c>
      <c r="CM136" s="598">
        <v>67</v>
      </c>
      <c r="CN136" s="598">
        <v>68</v>
      </c>
      <c r="CO136" s="598">
        <v>69</v>
      </c>
      <c r="CP136" s="598">
        <v>70</v>
      </c>
      <c r="CQ136" s="598">
        <v>71</v>
      </c>
      <c r="CR136" s="598">
        <v>72</v>
      </c>
      <c r="CS136" s="598">
        <v>73</v>
      </c>
      <c r="CT136" s="598">
        <v>74</v>
      </c>
      <c r="CU136" s="598">
        <v>75</v>
      </c>
      <c r="CV136" s="598">
        <v>76</v>
      </c>
      <c r="CW136" s="598">
        <v>77</v>
      </c>
      <c r="CX136" s="598">
        <v>78</v>
      </c>
      <c r="CY136" s="598">
        <v>79</v>
      </c>
      <c r="CZ136" s="601">
        <v>0</v>
      </c>
      <c r="DA136" s="602">
        <v>0</v>
      </c>
      <c r="DB136" s="602">
        <v>0</v>
      </c>
      <c r="DC136" s="602">
        <v>0</v>
      </c>
      <c r="DD136" s="602">
        <v>0</v>
      </c>
      <c r="DE136" s="602">
        <v>0</v>
      </c>
      <c r="DF136" s="602">
        <v>0</v>
      </c>
      <c r="DG136" s="602">
        <v>0</v>
      </c>
      <c r="DH136" s="602">
        <v>0</v>
      </c>
      <c r="DI136" s="602">
        <v>0</v>
      </c>
      <c r="DJ136" s="602">
        <v>0</v>
      </c>
      <c r="DK136" s="602">
        <v>0</v>
      </c>
      <c r="DL136" s="602">
        <v>0</v>
      </c>
      <c r="DM136" s="602">
        <v>0</v>
      </c>
      <c r="DN136" s="602">
        <v>0</v>
      </c>
      <c r="DO136" s="602">
        <v>0</v>
      </c>
      <c r="DP136" s="602">
        <v>0</v>
      </c>
      <c r="DQ136" s="602">
        <v>0</v>
      </c>
      <c r="DR136" s="602">
        <v>0</v>
      </c>
      <c r="DS136" s="602">
        <v>0</v>
      </c>
      <c r="DT136" s="602">
        <v>0</v>
      </c>
      <c r="DU136" s="602">
        <v>0</v>
      </c>
      <c r="DV136" s="602">
        <v>0</v>
      </c>
      <c r="DW136" s="603">
        <v>0</v>
      </c>
    </row>
    <row r="137" spans="2:127" x14ac:dyDescent="0.2">
      <c r="B137" s="633"/>
      <c r="C137" s="626"/>
      <c r="D137" s="627"/>
      <c r="E137" s="627"/>
      <c r="F137" s="627"/>
      <c r="G137" s="627"/>
      <c r="H137" s="627"/>
      <c r="I137" s="628"/>
      <c r="J137" s="628"/>
      <c r="K137" s="628"/>
      <c r="L137" s="628"/>
      <c r="M137" s="628"/>
      <c r="N137" s="628"/>
      <c r="O137" s="628"/>
      <c r="P137" s="628"/>
      <c r="Q137" s="628"/>
      <c r="R137" s="629"/>
      <c r="S137" s="628"/>
      <c r="T137" s="628"/>
      <c r="U137" s="616" t="s">
        <v>499</v>
      </c>
      <c r="V137" s="617" t="s">
        <v>124</v>
      </c>
      <c r="W137" s="630" t="s">
        <v>492</v>
      </c>
      <c r="X137" s="598">
        <v>264.7566287292957</v>
      </c>
      <c r="Y137" s="598">
        <v>365.49492036670921</v>
      </c>
      <c r="Z137" s="598">
        <v>412.97803134806929</v>
      </c>
      <c r="AA137" s="598">
        <v>490.6016266257011</v>
      </c>
      <c r="AB137" s="598">
        <v>624.53607297213046</v>
      </c>
      <c r="AC137" s="598">
        <v>755.93388211280353</v>
      </c>
      <c r="AD137" s="598">
        <v>771.63859283387751</v>
      </c>
      <c r="AE137" s="598">
        <v>848.78194361308726</v>
      </c>
      <c r="AF137" s="598">
        <v>871.08528151732435</v>
      </c>
      <c r="AG137" s="598">
        <v>882.93694537430065</v>
      </c>
      <c r="AH137" s="598">
        <v>1018.4774576229263</v>
      </c>
      <c r="AI137" s="598">
        <v>722.660779124996</v>
      </c>
      <c r="AJ137" s="598">
        <v>484.55545133505063</v>
      </c>
      <c r="AK137" s="598">
        <v>348.06876554641872</v>
      </c>
      <c r="AL137" s="598">
        <v>0</v>
      </c>
      <c r="AM137" s="598">
        <v>0</v>
      </c>
      <c r="AN137" s="598">
        <v>0</v>
      </c>
      <c r="AO137" s="598">
        <v>0</v>
      </c>
      <c r="AP137" s="598">
        <v>0</v>
      </c>
      <c r="AQ137" s="598">
        <v>0</v>
      </c>
      <c r="AR137" s="598">
        <v>167.13566756898001</v>
      </c>
      <c r="AS137" s="598">
        <v>230.72977549891937</v>
      </c>
      <c r="AT137" s="598">
        <v>260.7049322691621</v>
      </c>
      <c r="AU137" s="598">
        <v>309.70718568996853</v>
      </c>
      <c r="AV137" s="598">
        <v>394.25737507722016</v>
      </c>
      <c r="AW137" s="598">
        <v>477.20623514252344</v>
      </c>
      <c r="AX137" s="598">
        <v>487.12031103532462</v>
      </c>
      <c r="AY137" s="598">
        <v>535.81939552236224</v>
      </c>
      <c r="AZ137" s="598">
        <v>549.89905535007745</v>
      </c>
      <c r="BA137" s="598">
        <v>557.38077831975704</v>
      </c>
      <c r="BB137" s="598">
        <v>642.94484561447291</v>
      </c>
      <c r="BC137" s="598">
        <v>456.20157774584436</v>
      </c>
      <c r="BD137" s="598">
        <v>305.89035380065184</v>
      </c>
      <c r="BE137" s="598">
        <v>219.72898570555935</v>
      </c>
      <c r="BF137" s="598">
        <v>0</v>
      </c>
      <c r="BG137" s="598">
        <v>0</v>
      </c>
      <c r="BH137" s="598">
        <v>0</v>
      </c>
      <c r="BI137" s="598">
        <v>0</v>
      </c>
      <c r="BJ137" s="598">
        <v>0</v>
      </c>
      <c r="BK137" s="598">
        <v>0</v>
      </c>
      <c r="BL137" s="598">
        <v>167.13566756898001</v>
      </c>
      <c r="BM137" s="598">
        <v>230.72977549891937</v>
      </c>
      <c r="BN137" s="598">
        <v>260.7049322691621</v>
      </c>
      <c r="BO137" s="598">
        <v>309.70718568996853</v>
      </c>
      <c r="BP137" s="598">
        <v>394.25737507722016</v>
      </c>
      <c r="BQ137" s="598">
        <v>477.20623514252344</v>
      </c>
      <c r="BR137" s="598">
        <v>487.12031103532462</v>
      </c>
      <c r="BS137" s="598">
        <v>535.81939552236224</v>
      </c>
      <c r="BT137" s="598">
        <v>549.89905535007745</v>
      </c>
      <c r="BU137" s="598">
        <v>557.38077831975704</v>
      </c>
      <c r="BV137" s="598">
        <v>642.94484561447291</v>
      </c>
      <c r="BW137" s="598">
        <v>456.20157774584436</v>
      </c>
      <c r="BX137" s="598">
        <v>305.89035380065184</v>
      </c>
      <c r="BY137" s="598">
        <v>219.72898570555935</v>
      </c>
      <c r="BZ137" s="598">
        <v>0</v>
      </c>
      <c r="CA137" s="598">
        <v>0</v>
      </c>
      <c r="CB137" s="598">
        <v>0</v>
      </c>
      <c r="CC137" s="598">
        <v>0</v>
      </c>
      <c r="CD137" s="598">
        <v>0</v>
      </c>
      <c r="CE137" s="598">
        <v>0</v>
      </c>
      <c r="CF137" s="598">
        <v>167.13566756898001</v>
      </c>
      <c r="CG137" s="598">
        <v>230.72977549891937</v>
      </c>
      <c r="CH137" s="598">
        <v>260.7049322691621</v>
      </c>
      <c r="CI137" s="598">
        <v>309.70718568996853</v>
      </c>
      <c r="CJ137" s="598">
        <v>394.25737507722016</v>
      </c>
      <c r="CK137" s="598">
        <v>477.20623514252344</v>
      </c>
      <c r="CL137" s="598">
        <v>487.12031103532462</v>
      </c>
      <c r="CM137" s="598">
        <v>535.81939552236224</v>
      </c>
      <c r="CN137" s="598">
        <v>549.89905535007745</v>
      </c>
      <c r="CO137" s="598">
        <v>557.38077831975704</v>
      </c>
      <c r="CP137" s="598">
        <v>642.94484561447291</v>
      </c>
      <c r="CQ137" s="598">
        <v>456.20157774584436</v>
      </c>
      <c r="CR137" s="598">
        <v>305.89035380065184</v>
      </c>
      <c r="CS137" s="598">
        <v>219.72898570555935</v>
      </c>
      <c r="CT137" s="598">
        <v>0</v>
      </c>
      <c r="CU137" s="598">
        <v>0</v>
      </c>
      <c r="CV137" s="598">
        <v>0</v>
      </c>
      <c r="CW137" s="598">
        <v>0</v>
      </c>
      <c r="CX137" s="598">
        <v>0</v>
      </c>
      <c r="CY137" s="598">
        <v>0</v>
      </c>
      <c r="CZ137" s="601">
        <v>0</v>
      </c>
      <c r="DA137" s="602">
        <v>0</v>
      </c>
      <c r="DB137" s="602">
        <v>0</v>
      </c>
      <c r="DC137" s="602">
        <v>0</v>
      </c>
      <c r="DD137" s="602">
        <v>0</v>
      </c>
      <c r="DE137" s="602">
        <v>0</v>
      </c>
      <c r="DF137" s="602">
        <v>0</v>
      </c>
      <c r="DG137" s="602">
        <v>0</v>
      </c>
      <c r="DH137" s="602">
        <v>0</v>
      </c>
      <c r="DI137" s="602">
        <v>0</v>
      </c>
      <c r="DJ137" s="602">
        <v>0</v>
      </c>
      <c r="DK137" s="602">
        <v>0</v>
      </c>
      <c r="DL137" s="602">
        <v>0</v>
      </c>
      <c r="DM137" s="602">
        <v>0</v>
      </c>
      <c r="DN137" s="602">
        <v>0</v>
      </c>
      <c r="DO137" s="602">
        <v>0</v>
      </c>
      <c r="DP137" s="602">
        <v>0</v>
      </c>
      <c r="DQ137" s="602">
        <v>0</v>
      </c>
      <c r="DR137" s="602">
        <v>0</v>
      </c>
      <c r="DS137" s="602">
        <v>0</v>
      </c>
      <c r="DT137" s="602">
        <v>0</v>
      </c>
      <c r="DU137" s="602">
        <v>0</v>
      </c>
      <c r="DV137" s="602">
        <v>0</v>
      </c>
      <c r="DW137" s="603">
        <v>0</v>
      </c>
    </row>
    <row r="138" spans="2:127" x14ac:dyDescent="0.2">
      <c r="B138" s="633"/>
      <c r="C138" s="626"/>
      <c r="D138" s="627"/>
      <c r="E138" s="627"/>
      <c r="F138" s="627"/>
      <c r="G138" s="627"/>
      <c r="H138" s="627"/>
      <c r="I138" s="628"/>
      <c r="J138" s="628"/>
      <c r="K138" s="628"/>
      <c r="L138" s="628"/>
      <c r="M138" s="628"/>
      <c r="N138" s="628"/>
      <c r="O138" s="628"/>
      <c r="P138" s="628"/>
      <c r="Q138" s="628"/>
      <c r="R138" s="629"/>
      <c r="S138" s="628"/>
      <c r="T138" s="628"/>
      <c r="U138" s="616" t="s">
        <v>500</v>
      </c>
      <c r="V138" s="617" t="s">
        <v>124</v>
      </c>
      <c r="W138" s="630" t="s">
        <v>492</v>
      </c>
      <c r="X138" s="598">
        <v>0</v>
      </c>
      <c r="Y138" s="598">
        <v>0</v>
      </c>
      <c r="Z138" s="598">
        <v>0</v>
      </c>
      <c r="AA138" s="598">
        <v>0</v>
      </c>
      <c r="AB138" s="598">
        <v>0</v>
      </c>
      <c r="AC138" s="598">
        <v>0</v>
      </c>
      <c r="AD138" s="598">
        <v>0</v>
      </c>
      <c r="AE138" s="598">
        <v>0</v>
      </c>
      <c r="AF138" s="598">
        <v>0</v>
      </c>
      <c r="AG138" s="598">
        <v>0</v>
      </c>
      <c r="AH138" s="598">
        <v>0</v>
      </c>
      <c r="AI138" s="598">
        <v>0</v>
      </c>
      <c r="AJ138" s="598">
        <v>0</v>
      </c>
      <c r="AK138" s="598">
        <v>0</v>
      </c>
      <c r="AL138" s="598">
        <v>0</v>
      </c>
      <c r="AM138" s="598">
        <v>0</v>
      </c>
      <c r="AN138" s="598">
        <v>0</v>
      </c>
      <c r="AO138" s="598">
        <v>0</v>
      </c>
      <c r="AP138" s="598">
        <v>0</v>
      </c>
      <c r="AQ138" s="598">
        <v>0</v>
      </c>
      <c r="AR138" s="598">
        <v>0</v>
      </c>
      <c r="AS138" s="598">
        <v>0</v>
      </c>
      <c r="AT138" s="598">
        <v>0</v>
      </c>
      <c r="AU138" s="598">
        <v>0</v>
      </c>
      <c r="AV138" s="598">
        <v>0</v>
      </c>
      <c r="AW138" s="598">
        <v>0</v>
      </c>
      <c r="AX138" s="598">
        <v>0</v>
      </c>
      <c r="AY138" s="598">
        <v>0</v>
      </c>
      <c r="AZ138" s="598">
        <v>0</v>
      </c>
      <c r="BA138" s="598">
        <v>0</v>
      </c>
      <c r="BB138" s="598">
        <v>0</v>
      </c>
      <c r="BC138" s="598">
        <v>0</v>
      </c>
      <c r="BD138" s="598">
        <v>0</v>
      </c>
      <c r="BE138" s="598">
        <v>0</v>
      </c>
      <c r="BF138" s="598">
        <v>0</v>
      </c>
      <c r="BG138" s="598">
        <v>0</v>
      </c>
      <c r="BH138" s="598">
        <v>0</v>
      </c>
      <c r="BI138" s="598">
        <v>0</v>
      </c>
      <c r="BJ138" s="598">
        <v>0</v>
      </c>
      <c r="BK138" s="598">
        <v>0</v>
      </c>
      <c r="BL138" s="598">
        <v>0</v>
      </c>
      <c r="BM138" s="598">
        <v>0</v>
      </c>
      <c r="BN138" s="598">
        <v>0</v>
      </c>
      <c r="BO138" s="598">
        <v>0</v>
      </c>
      <c r="BP138" s="598">
        <v>0</v>
      </c>
      <c r="BQ138" s="598">
        <v>0</v>
      </c>
      <c r="BR138" s="598">
        <v>0</v>
      </c>
      <c r="BS138" s="598">
        <v>0</v>
      </c>
      <c r="BT138" s="598">
        <v>0</v>
      </c>
      <c r="BU138" s="598">
        <v>0</v>
      </c>
      <c r="BV138" s="598">
        <v>0</v>
      </c>
      <c r="BW138" s="598">
        <v>0</v>
      </c>
      <c r="BX138" s="598">
        <v>0</v>
      </c>
      <c r="BY138" s="598">
        <v>0</v>
      </c>
      <c r="BZ138" s="598">
        <v>0</v>
      </c>
      <c r="CA138" s="598">
        <v>0</v>
      </c>
      <c r="CB138" s="598">
        <v>0</v>
      </c>
      <c r="CC138" s="598">
        <v>0</v>
      </c>
      <c r="CD138" s="598">
        <v>0</v>
      </c>
      <c r="CE138" s="598">
        <v>0</v>
      </c>
      <c r="CF138" s="598">
        <v>0</v>
      </c>
      <c r="CG138" s="598">
        <v>0</v>
      </c>
      <c r="CH138" s="598">
        <v>0</v>
      </c>
      <c r="CI138" s="598">
        <v>0</v>
      </c>
      <c r="CJ138" s="598">
        <v>0</v>
      </c>
      <c r="CK138" s="598">
        <v>0</v>
      </c>
      <c r="CL138" s="598">
        <v>0</v>
      </c>
      <c r="CM138" s="598">
        <v>0</v>
      </c>
      <c r="CN138" s="598">
        <v>0</v>
      </c>
      <c r="CO138" s="598">
        <v>0</v>
      </c>
      <c r="CP138" s="598">
        <v>0</v>
      </c>
      <c r="CQ138" s="598">
        <v>0</v>
      </c>
      <c r="CR138" s="598">
        <v>0</v>
      </c>
      <c r="CS138" s="598">
        <v>0</v>
      </c>
      <c r="CT138" s="598">
        <v>0</v>
      </c>
      <c r="CU138" s="598">
        <v>0</v>
      </c>
      <c r="CV138" s="598">
        <v>0</v>
      </c>
      <c r="CW138" s="598">
        <v>0</v>
      </c>
      <c r="CX138" s="598">
        <v>0</v>
      </c>
      <c r="CY138" s="598">
        <v>0</v>
      </c>
      <c r="CZ138" s="601">
        <v>0</v>
      </c>
      <c r="DA138" s="602">
        <v>0</v>
      </c>
      <c r="DB138" s="602">
        <v>0</v>
      </c>
      <c r="DC138" s="602">
        <v>0</v>
      </c>
      <c r="DD138" s="602">
        <v>0</v>
      </c>
      <c r="DE138" s="602">
        <v>0</v>
      </c>
      <c r="DF138" s="602">
        <v>0</v>
      </c>
      <c r="DG138" s="602">
        <v>0</v>
      </c>
      <c r="DH138" s="602">
        <v>0</v>
      </c>
      <c r="DI138" s="602">
        <v>0</v>
      </c>
      <c r="DJ138" s="602">
        <v>0</v>
      </c>
      <c r="DK138" s="602">
        <v>0</v>
      </c>
      <c r="DL138" s="602">
        <v>0</v>
      </c>
      <c r="DM138" s="602">
        <v>0</v>
      </c>
      <c r="DN138" s="602">
        <v>0</v>
      </c>
      <c r="DO138" s="602">
        <v>0</v>
      </c>
      <c r="DP138" s="602">
        <v>0</v>
      </c>
      <c r="DQ138" s="602">
        <v>0</v>
      </c>
      <c r="DR138" s="602">
        <v>0</v>
      </c>
      <c r="DS138" s="602">
        <v>0</v>
      </c>
      <c r="DT138" s="602">
        <v>0</v>
      </c>
      <c r="DU138" s="602">
        <v>0</v>
      </c>
      <c r="DV138" s="602">
        <v>0</v>
      </c>
      <c r="DW138" s="603">
        <v>0</v>
      </c>
    </row>
    <row r="139" spans="2:127" x14ac:dyDescent="0.2">
      <c r="B139" s="633"/>
      <c r="C139" s="626"/>
      <c r="D139" s="627"/>
      <c r="E139" s="627"/>
      <c r="F139" s="627"/>
      <c r="G139" s="627"/>
      <c r="H139" s="627"/>
      <c r="I139" s="628"/>
      <c r="J139" s="628"/>
      <c r="K139" s="628"/>
      <c r="L139" s="628"/>
      <c r="M139" s="628"/>
      <c r="N139" s="628"/>
      <c r="O139" s="628"/>
      <c r="P139" s="628"/>
      <c r="Q139" s="628"/>
      <c r="R139" s="629"/>
      <c r="S139" s="628"/>
      <c r="T139" s="628"/>
      <c r="U139" s="634" t="s">
        <v>501</v>
      </c>
      <c r="V139" s="617" t="s">
        <v>124</v>
      </c>
      <c r="W139" s="630" t="s">
        <v>492</v>
      </c>
      <c r="X139" s="598">
        <v>0</v>
      </c>
      <c r="Y139" s="598">
        <v>0</v>
      </c>
      <c r="Z139" s="598">
        <v>0</v>
      </c>
      <c r="AA139" s="598">
        <v>0</v>
      </c>
      <c r="AB139" s="598">
        <v>0</v>
      </c>
      <c r="AC139" s="598">
        <v>0</v>
      </c>
      <c r="AD139" s="598">
        <v>0</v>
      </c>
      <c r="AE139" s="598">
        <v>0</v>
      </c>
      <c r="AF139" s="598">
        <v>0</v>
      </c>
      <c r="AG139" s="598">
        <v>0</v>
      </c>
      <c r="AH139" s="598">
        <v>0</v>
      </c>
      <c r="AI139" s="598">
        <v>0</v>
      </c>
      <c r="AJ139" s="598">
        <v>0</v>
      </c>
      <c r="AK139" s="598">
        <v>0</v>
      </c>
      <c r="AL139" s="598">
        <v>0</v>
      </c>
      <c r="AM139" s="598">
        <v>0</v>
      </c>
      <c r="AN139" s="598">
        <v>0</v>
      </c>
      <c r="AO139" s="598">
        <v>0</v>
      </c>
      <c r="AP139" s="598">
        <v>0</v>
      </c>
      <c r="AQ139" s="598">
        <v>0</v>
      </c>
      <c r="AR139" s="598">
        <v>0</v>
      </c>
      <c r="AS139" s="598">
        <v>0</v>
      </c>
      <c r="AT139" s="598">
        <v>0</v>
      </c>
      <c r="AU139" s="598">
        <v>0</v>
      </c>
      <c r="AV139" s="598">
        <v>0</v>
      </c>
      <c r="AW139" s="598">
        <v>0</v>
      </c>
      <c r="AX139" s="598">
        <v>0</v>
      </c>
      <c r="AY139" s="598">
        <v>0</v>
      </c>
      <c r="AZ139" s="598">
        <v>0</v>
      </c>
      <c r="BA139" s="598">
        <v>0</v>
      </c>
      <c r="BB139" s="598">
        <v>0</v>
      </c>
      <c r="BC139" s="598">
        <v>0</v>
      </c>
      <c r="BD139" s="598">
        <v>0</v>
      </c>
      <c r="BE139" s="598">
        <v>0</v>
      </c>
      <c r="BF139" s="598">
        <v>0</v>
      </c>
      <c r="BG139" s="598">
        <v>0</v>
      </c>
      <c r="BH139" s="598">
        <v>0</v>
      </c>
      <c r="BI139" s="598">
        <v>0</v>
      </c>
      <c r="BJ139" s="598">
        <v>0</v>
      </c>
      <c r="BK139" s="598">
        <v>0</v>
      </c>
      <c r="BL139" s="598">
        <v>0</v>
      </c>
      <c r="BM139" s="598">
        <v>0</v>
      </c>
      <c r="BN139" s="598">
        <v>0</v>
      </c>
      <c r="BO139" s="598">
        <v>0</v>
      </c>
      <c r="BP139" s="598">
        <v>0</v>
      </c>
      <c r="BQ139" s="598">
        <v>0</v>
      </c>
      <c r="BR139" s="598">
        <v>0</v>
      </c>
      <c r="BS139" s="598">
        <v>0</v>
      </c>
      <c r="BT139" s="598">
        <v>0</v>
      </c>
      <c r="BU139" s="598">
        <v>0</v>
      </c>
      <c r="BV139" s="598">
        <v>0</v>
      </c>
      <c r="BW139" s="598">
        <v>0</v>
      </c>
      <c r="BX139" s="598">
        <v>0</v>
      </c>
      <c r="BY139" s="598">
        <v>0</v>
      </c>
      <c r="BZ139" s="598">
        <v>0</v>
      </c>
      <c r="CA139" s="598">
        <v>0</v>
      </c>
      <c r="CB139" s="598">
        <v>0</v>
      </c>
      <c r="CC139" s="598">
        <v>0</v>
      </c>
      <c r="CD139" s="598">
        <v>0</v>
      </c>
      <c r="CE139" s="598">
        <v>0</v>
      </c>
      <c r="CF139" s="598">
        <v>0</v>
      </c>
      <c r="CG139" s="598">
        <v>0</v>
      </c>
      <c r="CH139" s="598">
        <v>0</v>
      </c>
      <c r="CI139" s="598">
        <v>0</v>
      </c>
      <c r="CJ139" s="598">
        <v>0</v>
      </c>
      <c r="CK139" s="598">
        <v>0</v>
      </c>
      <c r="CL139" s="598">
        <v>0</v>
      </c>
      <c r="CM139" s="598">
        <v>0</v>
      </c>
      <c r="CN139" s="598">
        <v>0</v>
      </c>
      <c r="CO139" s="598">
        <v>0</v>
      </c>
      <c r="CP139" s="598">
        <v>0</v>
      </c>
      <c r="CQ139" s="598">
        <v>0</v>
      </c>
      <c r="CR139" s="598">
        <v>0</v>
      </c>
      <c r="CS139" s="598">
        <v>0</v>
      </c>
      <c r="CT139" s="598">
        <v>0</v>
      </c>
      <c r="CU139" s="598">
        <v>0</v>
      </c>
      <c r="CV139" s="598">
        <v>0</v>
      </c>
      <c r="CW139" s="598">
        <v>0</v>
      </c>
      <c r="CX139" s="598">
        <v>0</v>
      </c>
      <c r="CY139" s="598">
        <v>0</v>
      </c>
      <c r="CZ139" s="601">
        <v>0</v>
      </c>
      <c r="DA139" s="602">
        <v>0</v>
      </c>
      <c r="DB139" s="602">
        <v>0</v>
      </c>
      <c r="DC139" s="602">
        <v>0</v>
      </c>
      <c r="DD139" s="602">
        <v>0</v>
      </c>
      <c r="DE139" s="602">
        <v>0</v>
      </c>
      <c r="DF139" s="602">
        <v>0</v>
      </c>
      <c r="DG139" s="602">
        <v>0</v>
      </c>
      <c r="DH139" s="602">
        <v>0</v>
      </c>
      <c r="DI139" s="602">
        <v>0</v>
      </c>
      <c r="DJ139" s="602">
        <v>0</v>
      </c>
      <c r="DK139" s="602">
        <v>0</v>
      </c>
      <c r="DL139" s="602">
        <v>0</v>
      </c>
      <c r="DM139" s="602">
        <v>0</v>
      </c>
      <c r="DN139" s="602">
        <v>0</v>
      </c>
      <c r="DO139" s="602">
        <v>0</v>
      </c>
      <c r="DP139" s="602">
        <v>0</v>
      </c>
      <c r="DQ139" s="602">
        <v>0</v>
      </c>
      <c r="DR139" s="602">
        <v>0</v>
      </c>
      <c r="DS139" s="602">
        <v>0</v>
      </c>
      <c r="DT139" s="602">
        <v>0</v>
      </c>
      <c r="DU139" s="602">
        <v>0</v>
      </c>
      <c r="DV139" s="602">
        <v>0</v>
      </c>
      <c r="DW139" s="603">
        <v>0</v>
      </c>
    </row>
    <row r="140" spans="2:127" ht="15.75" thickBot="1" x14ac:dyDescent="0.25">
      <c r="B140" s="635"/>
      <c r="C140" s="636"/>
      <c r="D140" s="637"/>
      <c r="E140" s="637"/>
      <c r="F140" s="637"/>
      <c r="G140" s="637"/>
      <c r="H140" s="637"/>
      <c r="I140" s="638"/>
      <c r="J140" s="638"/>
      <c r="K140" s="638"/>
      <c r="L140" s="638"/>
      <c r="M140" s="638"/>
      <c r="N140" s="638"/>
      <c r="O140" s="638"/>
      <c r="P140" s="638"/>
      <c r="Q140" s="638"/>
      <c r="R140" s="639"/>
      <c r="S140" s="638"/>
      <c r="T140" s="638"/>
      <c r="U140" s="640" t="s">
        <v>127</v>
      </c>
      <c r="V140" s="641" t="s">
        <v>502</v>
      </c>
      <c r="W140" s="642" t="s">
        <v>492</v>
      </c>
      <c r="X140" s="643">
        <f>SUM(X129:X139)</f>
        <v>14133.947417830461</v>
      </c>
      <c r="Y140" s="643">
        <f t="shared" ref="Y140:CJ140" si="80">SUM(Y129:Y139)</f>
        <v>19992.616999326372</v>
      </c>
      <c r="Z140" s="643">
        <f t="shared" si="80"/>
        <v>23188.541700395439</v>
      </c>
      <c r="AA140" s="643">
        <f t="shared" si="80"/>
        <v>28077.119211937272</v>
      </c>
      <c r="AB140" s="643">
        <f t="shared" si="80"/>
        <v>36126.186527214988</v>
      </c>
      <c r="AC140" s="643">
        <f t="shared" si="80"/>
        <v>44336.18484669894</v>
      </c>
      <c r="AD140" s="643">
        <f t="shared" si="80"/>
        <v>46679.806715402709</v>
      </c>
      <c r="AE140" s="643">
        <f t="shared" si="80"/>
        <v>52348.83593295348</v>
      </c>
      <c r="AF140" s="643">
        <f t="shared" si="80"/>
        <v>55201.114965570552</v>
      </c>
      <c r="AG140" s="643">
        <f t="shared" si="80"/>
        <v>57477.765919761754</v>
      </c>
      <c r="AH140" s="643">
        <f t="shared" si="80"/>
        <v>68541.082963126872</v>
      </c>
      <c r="AI140" s="643">
        <f t="shared" si="80"/>
        <v>55433.412274839291</v>
      </c>
      <c r="AJ140" s="643">
        <f t="shared" si="80"/>
        <v>44417.379780330077</v>
      </c>
      <c r="AK140" s="643">
        <f t="shared" si="80"/>
        <v>38586.239981013241</v>
      </c>
      <c r="AL140" s="643">
        <f t="shared" si="80"/>
        <v>21690.797979592877</v>
      </c>
      <c r="AM140" s="643">
        <f t="shared" si="80"/>
        <v>22712.827130072263</v>
      </c>
      <c r="AN140" s="643">
        <f t="shared" si="80"/>
        <v>22776.641454924411</v>
      </c>
      <c r="AO140" s="643">
        <f t="shared" si="80"/>
        <v>23353.3078989198</v>
      </c>
      <c r="AP140" s="643">
        <f t="shared" si="80"/>
        <v>23475.197165233061</v>
      </c>
      <c r="AQ140" s="643">
        <f t="shared" si="80"/>
        <v>23509.623697405292</v>
      </c>
      <c r="AR140" s="643">
        <f t="shared" si="80"/>
        <v>32483.175271081098</v>
      </c>
      <c r="AS140" s="643">
        <f t="shared" si="80"/>
        <v>32975.893149217889</v>
      </c>
      <c r="AT140" s="643">
        <f t="shared" si="80"/>
        <v>32356.581278571186</v>
      </c>
      <c r="AU140" s="643">
        <f t="shared" si="80"/>
        <v>33484.647770215262</v>
      </c>
      <c r="AV140" s="643">
        <f t="shared" si="80"/>
        <v>34543.131227037018</v>
      </c>
      <c r="AW140" s="643">
        <f t="shared" si="80"/>
        <v>38469.226009413236</v>
      </c>
      <c r="AX140" s="643">
        <f t="shared" si="80"/>
        <v>38939.354669267988</v>
      </c>
      <c r="AY140" s="643">
        <f t="shared" si="80"/>
        <v>41244.768765809931</v>
      </c>
      <c r="AZ140" s="643">
        <f t="shared" si="80"/>
        <v>41912.010583767275</v>
      </c>
      <c r="BA140" s="643">
        <f t="shared" si="80"/>
        <v>42267.041630949294</v>
      </c>
      <c r="BB140" s="643">
        <f t="shared" si="80"/>
        <v>48516.964145181548</v>
      </c>
      <c r="BC140" s="643">
        <f t="shared" si="80"/>
        <v>40518.490806391143</v>
      </c>
      <c r="BD140" s="643">
        <f t="shared" si="80"/>
        <v>33801.421412855496</v>
      </c>
      <c r="BE140" s="643">
        <f t="shared" si="80"/>
        <v>30370.349912080928</v>
      </c>
      <c r="BF140" s="643">
        <f t="shared" si="80"/>
        <v>21086.864182312991</v>
      </c>
      <c r="BG140" s="643">
        <f t="shared" si="80"/>
        <v>22179.755145797961</v>
      </c>
      <c r="BH140" s="643">
        <f t="shared" si="80"/>
        <v>22311.258324143408</v>
      </c>
      <c r="BI140" s="643">
        <f t="shared" si="80"/>
        <v>22953.304991204594</v>
      </c>
      <c r="BJ140" s="643">
        <f t="shared" si="80"/>
        <v>23139.641514487994</v>
      </c>
      <c r="BK140" s="643">
        <f t="shared" si="80"/>
        <v>23239.126601509801</v>
      </c>
      <c r="BL140" s="643">
        <f t="shared" si="80"/>
        <v>32275.211206796343</v>
      </c>
      <c r="BM140" s="643">
        <f t="shared" si="80"/>
        <v>32827.268985194743</v>
      </c>
      <c r="BN140" s="643">
        <f t="shared" si="80"/>
        <v>32268.06676349153</v>
      </c>
      <c r="BO140" s="643">
        <f t="shared" si="80"/>
        <v>33453.648081725361</v>
      </c>
      <c r="BP140" s="643">
        <f t="shared" si="80"/>
        <v>34563.131227037018</v>
      </c>
      <c r="BQ140" s="643">
        <f t="shared" si="80"/>
        <v>38489.226009413236</v>
      </c>
      <c r="BR140" s="643">
        <f t="shared" si="80"/>
        <v>38959.354669267988</v>
      </c>
      <c r="BS140" s="643">
        <f t="shared" si="80"/>
        <v>41264.768765809931</v>
      </c>
      <c r="BT140" s="643">
        <f t="shared" si="80"/>
        <v>41932.010583767275</v>
      </c>
      <c r="BU140" s="643">
        <f t="shared" si="80"/>
        <v>42287.041630949294</v>
      </c>
      <c r="BV140" s="643">
        <f t="shared" si="80"/>
        <v>48536.964145181548</v>
      </c>
      <c r="BW140" s="643">
        <f t="shared" si="80"/>
        <v>40538.490806391143</v>
      </c>
      <c r="BX140" s="643">
        <f t="shared" si="80"/>
        <v>33821.421412855496</v>
      </c>
      <c r="BY140" s="643">
        <f t="shared" si="80"/>
        <v>30390.349912080928</v>
      </c>
      <c r="BZ140" s="643">
        <f t="shared" si="80"/>
        <v>21106.864182312991</v>
      </c>
      <c r="CA140" s="643">
        <f t="shared" si="80"/>
        <v>22199.755145797961</v>
      </c>
      <c r="CB140" s="643">
        <f t="shared" si="80"/>
        <v>22331.258324143408</v>
      </c>
      <c r="CC140" s="643">
        <f t="shared" si="80"/>
        <v>22973.304991204594</v>
      </c>
      <c r="CD140" s="643">
        <f t="shared" si="80"/>
        <v>23159.641514487994</v>
      </c>
      <c r="CE140" s="643">
        <f t="shared" si="80"/>
        <v>23259.126601509801</v>
      </c>
      <c r="CF140" s="643">
        <f t="shared" si="80"/>
        <v>32295.211206796343</v>
      </c>
      <c r="CG140" s="643">
        <f t="shared" si="80"/>
        <v>32847.268985194743</v>
      </c>
      <c r="CH140" s="643">
        <f t="shared" si="80"/>
        <v>32288.06676349153</v>
      </c>
      <c r="CI140" s="643">
        <f t="shared" si="80"/>
        <v>33473.648081725361</v>
      </c>
      <c r="CJ140" s="643">
        <f t="shared" si="80"/>
        <v>34583.131227037018</v>
      </c>
      <c r="CK140" s="643">
        <f t="shared" ref="CK140:DW140" si="81">SUM(CK129:CK139)</f>
        <v>38509.226009413236</v>
      </c>
      <c r="CL140" s="643">
        <f t="shared" si="81"/>
        <v>38979.354669267988</v>
      </c>
      <c r="CM140" s="643">
        <f t="shared" si="81"/>
        <v>41284.768765809931</v>
      </c>
      <c r="CN140" s="643">
        <f t="shared" si="81"/>
        <v>41952.010583767275</v>
      </c>
      <c r="CO140" s="643">
        <f t="shared" si="81"/>
        <v>42307.041630949294</v>
      </c>
      <c r="CP140" s="643">
        <f t="shared" si="81"/>
        <v>48556.964145181548</v>
      </c>
      <c r="CQ140" s="643">
        <f t="shared" si="81"/>
        <v>40558.490806391143</v>
      </c>
      <c r="CR140" s="643">
        <f t="shared" si="81"/>
        <v>33841.421412855496</v>
      </c>
      <c r="CS140" s="643">
        <f t="shared" si="81"/>
        <v>30410.349912080928</v>
      </c>
      <c r="CT140" s="643">
        <f t="shared" si="81"/>
        <v>21126.864182312991</v>
      </c>
      <c r="CU140" s="643">
        <f t="shared" si="81"/>
        <v>22219.755145797961</v>
      </c>
      <c r="CV140" s="643">
        <f t="shared" si="81"/>
        <v>22351.258324143408</v>
      </c>
      <c r="CW140" s="643">
        <f t="shared" si="81"/>
        <v>22993.304991204594</v>
      </c>
      <c r="CX140" s="643">
        <f t="shared" si="81"/>
        <v>23179.641514487994</v>
      </c>
      <c r="CY140" s="644">
        <f t="shared" si="81"/>
        <v>23279.126601509801</v>
      </c>
      <c r="CZ140" s="645">
        <f t="shared" si="81"/>
        <v>0</v>
      </c>
      <c r="DA140" s="646">
        <f t="shared" si="81"/>
        <v>0</v>
      </c>
      <c r="DB140" s="646">
        <f t="shared" si="81"/>
        <v>0</v>
      </c>
      <c r="DC140" s="646">
        <f t="shared" si="81"/>
        <v>0</v>
      </c>
      <c r="DD140" s="646">
        <f t="shared" si="81"/>
        <v>0</v>
      </c>
      <c r="DE140" s="646">
        <f t="shared" si="81"/>
        <v>0</v>
      </c>
      <c r="DF140" s="646">
        <f t="shared" si="81"/>
        <v>0</v>
      </c>
      <c r="DG140" s="646">
        <f t="shared" si="81"/>
        <v>0</v>
      </c>
      <c r="DH140" s="646">
        <f t="shared" si="81"/>
        <v>0</v>
      </c>
      <c r="DI140" s="646">
        <f t="shared" si="81"/>
        <v>0</v>
      </c>
      <c r="DJ140" s="646">
        <f t="shared" si="81"/>
        <v>0</v>
      </c>
      <c r="DK140" s="646">
        <f t="shared" si="81"/>
        <v>0</v>
      </c>
      <c r="DL140" s="646">
        <f t="shared" si="81"/>
        <v>0</v>
      </c>
      <c r="DM140" s="646">
        <f t="shared" si="81"/>
        <v>0</v>
      </c>
      <c r="DN140" s="646">
        <f t="shared" si="81"/>
        <v>0</v>
      </c>
      <c r="DO140" s="646">
        <f t="shared" si="81"/>
        <v>0</v>
      </c>
      <c r="DP140" s="646">
        <f t="shared" si="81"/>
        <v>0</v>
      </c>
      <c r="DQ140" s="646">
        <f t="shared" si="81"/>
        <v>0</v>
      </c>
      <c r="DR140" s="646">
        <f t="shared" si="81"/>
        <v>0</v>
      </c>
      <c r="DS140" s="646">
        <f t="shared" si="81"/>
        <v>0</v>
      </c>
      <c r="DT140" s="646">
        <f t="shared" si="81"/>
        <v>0</v>
      </c>
      <c r="DU140" s="646">
        <f t="shared" si="81"/>
        <v>0</v>
      </c>
      <c r="DV140" s="646">
        <f t="shared" si="81"/>
        <v>0</v>
      </c>
      <c r="DW140" s="647">
        <f t="shared" si="81"/>
        <v>0</v>
      </c>
    </row>
    <row r="141" spans="2:127" x14ac:dyDescent="0.2">
      <c r="B141" s="660" t="s">
        <v>534</v>
      </c>
      <c r="C141" s="661" t="s">
        <v>535</v>
      </c>
      <c r="D141" s="568"/>
      <c r="E141" s="568"/>
      <c r="F141" s="568"/>
      <c r="G141" s="568"/>
      <c r="H141" s="568"/>
      <c r="I141" s="568"/>
      <c r="J141" s="568"/>
      <c r="K141" s="568"/>
      <c r="L141" s="568"/>
      <c r="M141" s="568"/>
      <c r="N141" s="568"/>
      <c r="O141" s="568"/>
      <c r="P141" s="568"/>
      <c r="Q141" s="568"/>
      <c r="R141" s="570"/>
      <c r="S141" s="648"/>
      <c r="T141" s="570"/>
      <c r="U141" s="648"/>
      <c r="V141" s="568"/>
      <c r="W141" s="568"/>
      <c r="X141" s="566">
        <f t="shared" ref="X141:BC141" si="82">SUMIF($C:$C,"61.5x",X:X)</f>
        <v>0</v>
      </c>
      <c r="Y141" s="566">
        <f t="shared" si="82"/>
        <v>0</v>
      </c>
      <c r="Z141" s="566">
        <f t="shared" si="82"/>
        <v>0</v>
      </c>
      <c r="AA141" s="566">
        <f t="shared" si="82"/>
        <v>0</v>
      </c>
      <c r="AB141" s="566">
        <f t="shared" si="82"/>
        <v>0</v>
      </c>
      <c r="AC141" s="566">
        <f t="shared" si="82"/>
        <v>0</v>
      </c>
      <c r="AD141" s="566">
        <f t="shared" si="82"/>
        <v>0</v>
      </c>
      <c r="AE141" s="566">
        <f t="shared" si="82"/>
        <v>0</v>
      </c>
      <c r="AF141" s="566">
        <f t="shared" si="82"/>
        <v>0</v>
      </c>
      <c r="AG141" s="566">
        <f t="shared" si="82"/>
        <v>0</v>
      </c>
      <c r="AH141" s="566">
        <f t="shared" si="82"/>
        <v>0</v>
      </c>
      <c r="AI141" s="566">
        <f t="shared" si="82"/>
        <v>0</v>
      </c>
      <c r="AJ141" s="566">
        <f t="shared" si="82"/>
        <v>0</v>
      </c>
      <c r="AK141" s="566">
        <f t="shared" si="82"/>
        <v>0</v>
      </c>
      <c r="AL141" s="566">
        <f t="shared" si="82"/>
        <v>0</v>
      </c>
      <c r="AM141" s="566">
        <f t="shared" si="82"/>
        <v>0</v>
      </c>
      <c r="AN141" s="566">
        <f t="shared" si="82"/>
        <v>0</v>
      </c>
      <c r="AO141" s="566">
        <f t="shared" si="82"/>
        <v>0</v>
      </c>
      <c r="AP141" s="566">
        <f t="shared" si="82"/>
        <v>0</v>
      </c>
      <c r="AQ141" s="566">
        <f t="shared" si="82"/>
        <v>0</v>
      </c>
      <c r="AR141" s="566">
        <f t="shared" si="82"/>
        <v>0</v>
      </c>
      <c r="AS141" s="566">
        <f t="shared" si="82"/>
        <v>0</v>
      </c>
      <c r="AT141" s="566">
        <f t="shared" si="82"/>
        <v>0</v>
      </c>
      <c r="AU141" s="566">
        <f t="shared" si="82"/>
        <v>0</v>
      </c>
      <c r="AV141" s="566">
        <f t="shared" si="82"/>
        <v>0</v>
      </c>
      <c r="AW141" s="566">
        <f t="shared" si="82"/>
        <v>0</v>
      </c>
      <c r="AX141" s="566">
        <f t="shared" si="82"/>
        <v>0</v>
      </c>
      <c r="AY141" s="566">
        <f t="shared" si="82"/>
        <v>0</v>
      </c>
      <c r="AZ141" s="566">
        <f t="shared" si="82"/>
        <v>0</v>
      </c>
      <c r="BA141" s="566">
        <f t="shared" si="82"/>
        <v>0</v>
      </c>
      <c r="BB141" s="566">
        <f t="shared" si="82"/>
        <v>0</v>
      </c>
      <c r="BC141" s="566">
        <f t="shared" si="82"/>
        <v>0</v>
      </c>
      <c r="BD141" s="566">
        <f t="shared" ref="BD141:CI141" si="83">SUMIF($C:$C,"61.5x",BD:BD)</f>
        <v>0</v>
      </c>
      <c r="BE141" s="566">
        <f t="shared" si="83"/>
        <v>0</v>
      </c>
      <c r="BF141" s="566">
        <f t="shared" si="83"/>
        <v>0</v>
      </c>
      <c r="BG141" s="566">
        <f t="shared" si="83"/>
        <v>0</v>
      </c>
      <c r="BH141" s="566">
        <f t="shared" si="83"/>
        <v>0</v>
      </c>
      <c r="BI141" s="566">
        <f t="shared" si="83"/>
        <v>0</v>
      </c>
      <c r="BJ141" s="566">
        <f t="shared" si="83"/>
        <v>0</v>
      </c>
      <c r="BK141" s="566">
        <f t="shared" si="83"/>
        <v>0</v>
      </c>
      <c r="BL141" s="566">
        <f t="shared" si="83"/>
        <v>0</v>
      </c>
      <c r="BM141" s="566">
        <f t="shared" si="83"/>
        <v>0</v>
      </c>
      <c r="BN141" s="566">
        <f t="shared" si="83"/>
        <v>0</v>
      </c>
      <c r="BO141" s="566">
        <f t="shared" si="83"/>
        <v>0</v>
      </c>
      <c r="BP141" s="566">
        <f t="shared" si="83"/>
        <v>0</v>
      </c>
      <c r="BQ141" s="566">
        <f t="shared" si="83"/>
        <v>0</v>
      </c>
      <c r="BR141" s="566">
        <f t="shared" si="83"/>
        <v>0</v>
      </c>
      <c r="BS141" s="566">
        <f t="shared" si="83"/>
        <v>0</v>
      </c>
      <c r="BT141" s="566">
        <f t="shared" si="83"/>
        <v>0</v>
      </c>
      <c r="BU141" s="566">
        <f t="shared" si="83"/>
        <v>0</v>
      </c>
      <c r="BV141" s="566">
        <f t="shared" si="83"/>
        <v>0</v>
      </c>
      <c r="BW141" s="566">
        <f t="shared" si="83"/>
        <v>0</v>
      </c>
      <c r="BX141" s="566">
        <f t="shared" si="83"/>
        <v>0</v>
      </c>
      <c r="BY141" s="566">
        <f t="shared" si="83"/>
        <v>0</v>
      </c>
      <c r="BZ141" s="566">
        <f t="shared" si="83"/>
        <v>0</v>
      </c>
      <c r="CA141" s="566">
        <f t="shared" si="83"/>
        <v>0</v>
      </c>
      <c r="CB141" s="566">
        <f t="shared" si="83"/>
        <v>0</v>
      </c>
      <c r="CC141" s="566">
        <f t="shared" si="83"/>
        <v>0</v>
      </c>
      <c r="CD141" s="566">
        <f t="shared" si="83"/>
        <v>0</v>
      </c>
      <c r="CE141" s="566">
        <f t="shared" si="83"/>
        <v>0</v>
      </c>
      <c r="CF141" s="566">
        <f t="shared" si="83"/>
        <v>0</v>
      </c>
      <c r="CG141" s="566">
        <f t="shared" si="83"/>
        <v>0</v>
      </c>
      <c r="CH141" s="566">
        <f t="shared" si="83"/>
        <v>0</v>
      </c>
      <c r="CI141" s="566">
        <f t="shared" si="83"/>
        <v>0</v>
      </c>
      <c r="CJ141" s="566">
        <f t="shared" ref="CJ141:DO141" si="84">SUMIF($C:$C,"61.5x",CJ:CJ)</f>
        <v>0</v>
      </c>
      <c r="CK141" s="566">
        <f t="shared" si="84"/>
        <v>0</v>
      </c>
      <c r="CL141" s="566">
        <f t="shared" si="84"/>
        <v>0</v>
      </c>
      <c r="CM141" s="566">
        <f t="shared" si="84"/>
        <v>0</v>
      </c>
      <c r="CN141" s="566">
        <f t="shared" si="84"/>
        <v>0</v>
      </c>
      <c r="CO141" s="566">
        <f t="shared" si="84"/>
        <v>0</v>
      </c>
      <c r="CP141" s="566">
        <f t="shared" si="84"/>
        <v>0</v>
      </c>
      <c r="CQ141" s="566">
        <f t="shared" si="84"/>
        <v>0</v>
      </c>
      <c r="CR141" s="566">
        <f t="shared" si="84"/>
        <v>0</v>
      </c>
      <c r="CS141" s="566">
        <f t="shared" si="84"/>
        <v>0</v>
      </c>
      <c r="CT141" s="566">
        <f t="shared" si="84"/>
        <v>0</v>
      </c>
      <c r="CU141" s="566">
        <f t="shared" si="84"/>
        <v>0</v>
      </c>
      <c r="CV141" s="566">
        <f t="shared" si="84"/>
        <v>0</v>
      </c>
      <c r="CW141" s="566">
        <f t="shared" si="84"/>
        <v>0</v>
      </c>
      <c r="CX141" s="566">
        <f t="shared" si="84"/>
        <v>0</v>
      </c>
      <c r="CY141" s="581">
        <f t="shared" si="84"/>
        <v>0</v>
      </c>
      <c r="CZ141" s="582">
        <f t="shared" si="84"/>
        <v>0</v>
      </c>
      <c r="DA141" s="582">
        <f t="shared" si="84"/>
        <v>0</v>
      </c>
      <c r="DB141" s="582">
        <f t="shared" si="84"/>
        <v>0</v>
      </c>
      <c r="DC141" s="582">
        <f t="shared" si="84"/>
        <v>0</v>
      </c>
      <c r="DD141" s="582">
        <f t="shared" si="84"/>
        <v>0</v>
      </c>
      <c r="DE141" s="582">
        <f t="shared" si="84"/>
        <v>0</v>
      </c>
      <c r="DF141" s="582">
        <f t="shared" si="84"/>
        <v>0</v>
      </c>
      <c r="DG141" s="582">
        <f t="shared" si="84"/>
        <v>0</v>
      </c>
      <c r="DH141" s="582">
        <f t="shared" si="84"/>
        <v>0</v>
      </c>
      <c r="DI141" s="582">
        <f t="shared" si="84"/>
        <v>0</v>
      </c>
      <c r="DJ141" s="582">
        <f t="shared" si="84"/>
        <v>0</v>
      </c>
      <c r="DK141" s="582">
        <f t="shared" si="84"/>
        <v>0</v>
      </c>
      <c r="DL141" s="582">
        <f t="shared" si="84"/>
        <v>0</v>
      </c>
      <c r="DM141" s="582">
        <f t="shared" si="84"/>
        <v>0</v>
      </c>
      <c r="DN141" s="582">
        <f t="shared" si="84"/>
        <v>0</v>
      </c>
      <c r="DO141" s="582">
        <f t="shared" si="84"/>
        <v>0</v>
      </c>
      <c r="DP141" s="582">
        <f t="shared" ref="DP141:DW141" si="85">SUMIF($C:$C,"61.5x",DP:DP)</f>
        <v>0</v>
      </c>
      <c r="DQ141" s="582">
        <f t="shared" si="85"/>
        <v>0</v>
      </c>
      <c r="DR141" s="582">
        <f t="shared" si="85"/>
        <v>0</v>
      </c>
      <c r="DS141" s="582">
        <f t="shared" si="85"/>
        <v>0</v>
      </c>
      <c r="DT141" s="582">
        <f t="shared" si="85"/>
        <v>0</v>
      </c>
      <c r="DU141" s="582">
        <f t="shared" si="85"/>
        <v>0</v>
      </c>
      <c r="DV141" s="582">
        <f t="shared" si="85"/>
        <v>0</v>
      </c>
      <c r="DW141" s="649">
        <f t="shared" si="85"/>
        <v>0</v>
      </c>
    </row>
    <row r="142" spans="2:127" x14ac:dyDescent="0.2">
      <c r="B142" s="660" t="s">
        <v>536</v>
      </c>
      <c r="C142" s="569" t="s">
        <v>537</v>
      </c>
      <c r="D142" s="568"/>
      <c r="E142" s="568"/>
      <c r="F142" s="568"/>
      <c r="G142" s="568"/>
      <c r="H142" s="568"/>
      <c r="I142" s="568"/>
      <c r="J142" s="568"/>
      <c r="K142" s="568"/>
      <c r="L142" s="568"/>
      <c r="M142" s="568"/>
      <c r="N142" s="568"/>
      <c r="O142" s="568"/>
      <c r="P142" s="568"/>
      <c r="Q142" s="568"/>
      <c r="R142" s="570"/>
      <c r="S142" s="648"/>
      <c r="T142" s="570"/>
      <c r="U142" s="648"/>
      <c r="V142" s="568"/>
      <c r="W142" s="568"/>
      <c r="X142" s="566">
        <f t="shared" ref="X142:BC142" si="86">SUMIF($C:$C,"61.6x",X:X)</f>
        <v>0</v>
      </c>
      <c r="Y142" s="566">
        <f t="shared" si="86"/>
        <v>0</v>
      </c>
      <c r="Z142" s="566">
        <f t="shared" si="86"/>
        <v>0</v>
      </c>
      <c r="AA142" s="566">
        <f t="shared" si="86"/>
        <v>0</v>
      </c>
      <c r="AB142" s="566">
        <f t="shared" si="86"/>
        <v>0</v>
      </c>
      <c r="AC142" s="566">
        <f t="shared" si="86"/>
        <v>0</v>
      </c>
      <c r="AD142" s="566">
        <f t="shared" si="86"/>
        <v>0</v>
      </c>
      <c r="AE142" s="566">
        <f t="shared" si="86"/>
        <v>0</v>
      </c>
      <c r="AF142" s="566">
        <f t="shared" si="86"/>
        <v>0</v>
      </c>
      <c r="AG142" s="566">
        <f t="shared" si="86"/>
        <v>0</v>
      </c>
      <c r="AH142" s="566">
        <f t="shared" si="86"/>
        <v>0</v>
      </c>
      <c r="AI142" s="566">
        <f t="shared" si="86"/>
        <v>0</v>
      </c>
      <c r="AJ142" s="566">
        <f t="shared" si="86"/>
        <v>0</v>
      </c>
      <c r="AK142" s="566">
        <f t="shared" si="86"/>
        <v>0</v>
      </c>
      <c r="AL142" s="566">
        <f t="shared" si="86"/>
        <v>0</v>
      </c>
      <c r="AM142" s="566">
        <f t="shared" si="86"/>
        <v>0</v>
      </c>
      <c r="AN142" s="566">
        <f t="shared" si="86"/>
        <v>0</v>
      </c>
      <c r="AO142" s="566">
        <f t="shared" si="86"/>
        <v>0</v>
      </c>
      <c r="AP142" s="566">
        <f t="shared" si="86"/>
        <v>0</v>
      </c>
      <c r="AQ142" s="566">
        <f t="shared" si="86"/>
        <v>0</v>
      </c>
      <c r="AR142" s="566">
        <f t="shared" si="86"/>
        <v>0</v>
      </c>
      <c r="AS142" s="566">
        <f t="shared" si="86"/>
        <v>0</v>
      </c>
      <c r="AT142" s="566">
        <f t="shared" si="86"/>
        <v>0</v>
      </c>
      <c r="AU142" s="566">
        <f t="shared" si="86"/>
        <v>0</v>
      </c>
      <c r="AV142" s="566">
        <f t="shared" si="86"/>
        <v>0</v>
      </c>
      <c r="AW142" s="566">
        <f t="shared" si="86"/>
        <v>0</v>
      </c>
      <c r="AX142" s="566">
        <f t="shared" si="86"/>
        <v>0</v>
      </c>
      <c r="AY142" s="566">
        <f t="shared" si="86"/>
        <v>0</v>
      </c>
      <c r="AZ142" s="566">
        <f t="shared" si="86"/>
        <v>0</v>
      </c>
      <c r="BA142" s="566">
        <f t="shared" si="86"/>
        <v>0</v>
      </c>
      <c r="BB142" s="566">
        <f t="shared" si="86"/>
        <v>0</v>
      </c>
      <c r="BC142" s="566">
        <f t="shared" si="86"/>
        <v>0</v>
      </c>
      <c r="BD142" s="566">
        <f t="shared" ref="BD142:CI142" si="87">SUMIF($C:$C,"61.6x",BD:BD)</f>
        <v>0</v>
      </c>
      <c r="BE142" s="566">
        <f t="shared" si="87"/>
        <v>0</v>
      </c>
      <c r="BF142" s="566">
        <f t="shared" si="87"/>
        <v>0</v>
      </c>
      <c r="BG142" s="566">
        <f t="shared" si="87"/>
        <v>0</v>
      </c>
      <c r="BH142" s="566">
        <f t="shared" si="87"/>
        <v>0</v>
      </c>
      <c r="BI142" s="566">
        <f t="shared" si="87"/>
        <v>0</v>
      </c>
      <c r="BJ142" s="566">
        <f t="shared" si="87"/>
        <v>0</v>
      </c>
      <c r="BK142" s="566">
        <f t="shared" si="87"/>
        <v>0</v>
      </c>
      <c r="BL142" s="566">
        <f t="shared" si="87"/>
        <v>0</v>
      </c>
      <c r="BM142" s="566">
        <f t="shared" si="87"/>
        <v>0</v>
      </c>
      <c r="BN142" s="566">
        <f t="shared" si="87"/>
        <v>0</v>
      </c>
      <c r="BO142" s="566">
        <f t="shared" si="87"/>
        <v>0</v>
      </c>
      <c r="BP142" s="566">
        <f t="shared" si="87"/>
        <v>0</v>
      </c>
      <c r="BQ142" s="566">
        <f t="shared" si="87"/>
        <v>0</v>
      </c>
      <c r="BR142" s="566">
        <f t="shared" si="87"/>
        <v>0</v>
      </c>
      <c r="BS142" s="566">
        <f t="shared" si="87"/>
        <v>0</v>
      </c>
      <c r="BT142" s="566">
        <f t="shared" si="87"/>
        <v>0</v>
      </c>
      <c r="BU142" s="566">
        <f t="shared" si="87"/>
        <v>0</v>
      </c>
      <c r="BV142" s="566">
        <f t="shared" si="87"/>
        <v>0</v>
      </c>
      <c r="BW142" s="566">
        <f t="shared" si="87"/>
        <v>0</v>
      </c>
      <c r="BX142" s="566">
        <f t="shared" si="87"/>
        <v>0</v>
      </c>
      <c r="BY142" s="566">
        <f t="shared" si="87"/>
        <v>0</v>
      </c>
      <c r="BZ142" s="566">
        <f t="shared" si="87"/>
        <v>0</v>
      </c>
      <c r="CA142" s="566">
        <f t="shared" si="87"/>
        <v>0</v>
      </c>
      <c r="CB142" s="566">
        <f t="shared" si="87"/>
        <v>0</v>
      </c>
      <c r="CC142" s="566">
        <f t="shared" si="87"/>
        <v>0</v>
      </c>
      <c r="CD142" s="566">
        <f t="shared" si="87"/>
        <v>0</v>
      </c>
      <c r="CE142" s="566">
        <f t="shared" si="87"/>
        <v>0</v>
      </c>
      <c r="CF142" s="566">
        <f t="shared" si="87"/>
        <v>0</v>
      </c>
      <c r="CG142" s="566">
        <f t="shared" si="87"/>
        <v>0</v>
      </c>
      <c r="CH142" s="566">
        <f t="shared" si="87"/>
        <v>0</v>
      </c>
      <c r="CI142" s="566">
        <f t="shared" si="87"/>
        <v>0</v>
      </c>
      <c r="CJ142" s="566">
        <f t="shared" ref="CJ142:DO142" si="88">SUMIF($C:$C,"61.6x",CJ:CJ)</f>
        <v>0</v>
      </c>
      <c r="CK142" s="566">
        <f t="shared" si="88"/>
        <v>0</v>
      </c>
      <c r="CL142" s="566">
        <f t="shared" si="88"/>
        <v>0</v>
      </c>
      <c r="CM142" s="566">
        <f t="shared" si="88"/>
        <v>0</v>
      </c>
      <c r="CN142" s="566">
        <f t="shared" si="88"/>
        <v>0</v>
      </c>
      <c r="CO142" s="566">
        <f t="shared" si="88"/>
        <v>0</v>
      </c>
      <c r="CP142" s="566">
        <f t="shared" si="88"/>
        <v>0</v>
      </c>
      <c r="CQ142" s="566">
        <f t="shared" si="88"/>
        <v>0</v>
      </c>
      <c r="CR142" s="566">
        <f t="shared" si="88"/>
        <v>0</v>
      </c>
      <c r="CS142" s="566">
        <f t="shared" si="88"/>
        <v>0</v>
      </c>
      <c r="CT142" s="566">
        <f t="shared" si="88"/>
        <v>0</v>
      </c>
      <c r="CU142" s="566">
        <f t="shared" si="88"/>
        <v>0</v>
      </c>
      <c r="CV142" s="566">
        <f t="shared" si="88"/>
        <v>0</v>
      </c>
      <c r="CW142" s="566">
        <f t="shared" si="88"/>
        <v>0</v>
      </c>
      <c r="CX142" s="566">
        <f t="shared" si="88"/>
        <v>0</v>
      </c>
      <c r="CY142" s="581">
        <f t="shared" si="88"/>
        <v>0</v>
      </c>
      <c r="CZ142" s="582">
        <f t="shared" si="88"/>
        <v>0</v>
      </c>
      <c r="DA142" s="582">
        <f t="shared" si="88"/>
        <v>0</v>
      </c>
      <c r="DB142" s="582">
        <f t="shared" si="88"/>
        <v>0</v>
      </c>
      <c r="DC142" s="582">
        <f t="shared" si="88"/>
        <v>0</v>
      </c>
      <c r="DD142" s="582">
        <f t="shared" si="88"/>
        <v>0</v>
      </c>
      <c r="DE142" s="582">
        <f t="shared" si="88"/>
        <v>0</v>
      </c>
      <c r="DF142" s="582">
        <f t="shared" si="88"/>
        <v>0</v>
      </c>
      <c r="DG142" s="582">
        <f t="shared" si="88"/>
        <v>0</v>
      </c>
      <c r="DH142" s="582">
        <f t="shared" si="88"/>
        <v>0</v>
      </c>
      <c r="DI142" s="582">
        <f t="shared" si="88"/>
        <v>0</v>
      </c>
      <c r="DJ142" s="582">
        <f t="shared" si="88"/>
        <v>0</v>
      </c>
      <c r="DK142" s="582">
        <f t="shared" si="88"/>
        <v>0</v>
      </c>
      <c r="DL142" s="582">
        <f t="shared" si="88"/>
        <v>0</v>
      </c>
      <c r="DM142" s="582">
        <f t="shared" si="88"/>
        <v>0</v>
      </c>
      <c r="DN142" s="582">
        <f t="shared" si="88"/>
        <v>0</v>
      </c>
      <c r="DO142" s="582">
        <f t="shared" si="88"/>
        <v>0</v>
      </c>
      <c r="DP142" s="582">
        <f t="shared" ref="DP142:DW142" si="89">SUMIF($C:$C,"61.6x",DP:DP)</f>
        <v>0</v>
      </c>
      <c r="DQ142" s="582">
        <f t="shared" si="89"/>
        <v>0</v>
      </c>
      <c r="DR142" s="582">
        <f t="shared" si="89"/>
        <v>0</v>
      </c>
      <c r="DS142" s="582">
        <f t="shared" si="89"/>
        <v>0</v>
      </c>
      <c r="DT142" s="582">
        <f t="shared" si="89"/>
        <v>0</v>
      </c>
      <c r="DU142" s="582">
        <f t="shared" si="89"/>
        <v>0</v>
      </c>
      <c r="DV142" s="582">
        <f t="shared" si="89"/>
        <v>0</v>
      </c>
      <c r="DW142" s="649">
        <f t="shared" si="89"/>
        <v>0</v>
      </c>
    </row>
    <row r="143" spans="2:127" x14ac:dyDescent="0.2">
      <c r="B143" s="660" t="s">
        <v>538</v>
      </c>
      <c r="C143" s="569" t="s">
        <v>539</v>
      </c>
      <c r="D143" s="568"/>
      <c r="E143" s="568"/>
      <c r="F143" s="568"/>
      <c r="G143" s="568"/>
      <c r="H143" s="568"/>
      <c r="I143" s="568"/>
      <c r="J143" s="568"/>
      <c r="K143" s="568"/>
      <c r="L143" s="568"/>
      <c r="M143" s="568"/>
      <c r="N143" s="568"/>
      <c r="O143" s="568"/>
      <c r="P143" s="568"/>
      <c r="Q143" s="568"/>
      <c r="R143" s="570"/>
      <c r="S143" s="648"/>
      <c r="T143" s="570"/>
      <c r="U143" s="648"/>
      <c r="V143" s="568"/>
      <c r="W143" s="568"/>
      <c r="X143" s="566">
        <f t="shared" ref="X143:BC143" si="90">SUMIF($C:$C,"61.7x",X:X)</f>
        <v>0</v>
      </c>
      <c r="Y143" s="566">
        <f t="shared" si="90"/>
        <v>0</v>
      </c>
      <c r="Z143" s="566">
        <f t="shared" si="90"/>
        <v>0</v>
      </c>
      <c r="AA143" s="566">
        <f t="shared" si="90"/>
        <v>0</v>
      </c>
      <c r="AB143" s="566">
        <f t="shared" si="90"/>
        <v>0</v>
      </c>
      <c r="AC143" s="566">
        <f t="shared" si="90"/>
        <v>0</v>
      </c>
      <c r="AD143" s="566">
        <f t="shared" si="90"/>
        <v>0</v>
      </c>
      <c r="AE143" s="566">
        <f t="shared" si="90"/>
        <v>0</v>
      </c>
      <c r="AF143" s="566">
        <f t="shared" si="90"/>
        <v>0</v>
      </c>
      <c r="AG143" s="566">
        <f t="shared" si="90"/>
        <v>0</v>
      </c>
      <c r="AH143" s="566">
        <f t="shared" si="90"/>
        <v>0</v>
      </c>
      <c r="AI143" s="566">
        <f t="shared" si="90"/>
        <v>0</v>
      </c>
      <c r="AJ143" s="566">
        <f t="shared" si="90"/>
        <v>0</v>
      </c>
      <c r="AK143" s="566">
        <f t="shared" si="90"/>
        <v>0</v>
      </c>
      <c r="AL143" s="566">
        <f t="shared" si="90"/>
        <v>0</v>
      </c>
      <c r="AM143" s="566">
        <f t="shared" si="90"/>
        <v>0</v>
      </c>
      <c r="AN143" s="566">
        <f t="shared" si="90"/>
        <v>0</v>
      </c>
      <c r="AO143" s="566">
        <f t="shared" si="90"/>
        <v>0</v>
      </c>
      <c r="AP143" s="566">
        <f t="shared" si="90"/>
        <v>0</v>
      </c>
      <c r="AQ143" s="566">
        <f t="shared" si="90"/>
        <v>0</v>
      </c>
      <c r="AR143" s="566">
        <f t="shared" si="90"/>
        <v>0</v>
      </c>
      <c r="AS143" s="566">
        <f t="shared" si="90"/>
        <v>0</v>
      </c>
      <c r="AT143" s="566">
        <f t="shared" si="90"/>
        <v>0</v>
      </c>
      <c r="AU143" s="566">
        <f t="shared" si="90"/>
        <v>0</v>
      </c>
      <c r="AV143" s="566">
        <f t="shared" si="90"/>
        <v>0</v>
      </c>
      <c r="AW143" s="566">
        <f t="shared" si="90"/>
        <v>0</v>
      </c>
      <c r="AX143" s="566">
        <f t="shared" si="90"/>
        <v>0</v>
      </c>
      <c r="AY143" s="566">
        <f t="shared" si="90"/>
        <v>0</v>
      </c>
      <c r="AZ143" s="566">
        <f t="shared" si="90"/>
        <v>0</v>
      </c>
      <c r="BA143" s="566">
        <f t="shared" si="90"/>
        <v>0</v>
      </c>
      <c r="BB143" s="566">
        <f t="shared" si="90"/>
        <v>0</v>
      </c>
      <c r="BC143" s="566">
        <f t="shared" si="90"/>
        <v>0</v>
      </c>
      <c r="BD143" s="566">
        <f t="shared" ref="BD143:CI143" si="91">SUMIF($C:$C,"61.7x",BD:BD)</f>
        <v>0</v>
      </c>
      <c r="BE143" s="566">
        <f t="shared" si="91"/>
        <v>0</v>
      </c>
      <c r="BF143" s="566">
        <f t="shared" si="91"/>
        <v>0</v>
      </c>
      <c r="BG143" s="566">
        <f t="shared" si="91"/>
        <v>0</v>
      </c>
      <c r="BH143" s="566">
        <f t="shared" si="91"/>
        <v>0</v>
      </c>
      <c r="BI143" s="566">
        <f t="shared" si="91"/>
        <v>0</v>
      </c>
      <c r="BJ143" s="566">
        <f t="shared" si="91"/>
        <v>0</v>
      </c>
      <c r="BK143" s="566">
        <f t="shared" si="91"/>
        <v>0</v>
      </c>
      <c r="BL143" s="566">
        <f t="shared" si="91"/>
        <v>0</v>
      </c>
      <c r="BM143" s="566">
        <f t="shared" si="91"/>
        <v>0</v>
      </c>
      <c r="BN143" s="566">
        <f t="shared" si="91"/>
        <v>0</v>
      </c>
      <c r="BO143" s="566">
        <f t="shared" si="91"/>
        <v>0</v>
      </c>
      <c r="BP143" s="566">
        <f t="shared" si="91"/>
        <v>0</v>
      </c>
      <c r="BQ143" s="566">
        <f t="shared" si="91"/>
        <v>0</v>
      </c>
      <c r="BR143" s="566">
        <f t="shared" si="91"/>
        <v>0</v>
      </c>
      <c r="BS143" s="566">
        <f t="shared" si="91"/>
        <v>0</v>
      </c>
      <c r="BT143" s="566">
        <f t="shared" si="91"/>
        <v>0</v>
      </c>
      <c r="BU143" s="566">
        <f t="shared" si="91"/>
        <v>0</v>
      </c>
      <c r="BV143" s="566">
        <f t="shared" si="91"/>
        <v>0</v>
      </c>
      <c r="BW143" s="566">
        <f t="shared" si="91"/>
        <v>0</v>
      </c>
      <c r="BX143" s="566">
        <f t="shared" si="91"/>
        <v>0</v>
      </c>
      <c r="BY143" s="566">
        <f t="shared" si="91"/>
        <v>0</v>
      </c>
      <c r="BZ143" s="566">
        <f t="shared" si="91"/>
        <v>0</v>
      </c>
      <c r="CA143" s="566">
        <f t="shared" si="91"/>
        <v>0</v>
      </c>
      <c r="CB143" s="566">
        <f t="shared" si="91"/>
        <v>0</v>
      </c>
      <c r="CC143" s="566">
        <f t="shared" si="91"/>
        <v>0</v>
      </c>
      <c r="CD143" s="566">
        <f t="shared" si="91"/>
        <v>0</v>
      </c>
      <c r="CE143" s="566">
        <f t="shared" si="91"/>
        <v>0</v>
      </c>
      <c r="CF143" s="566">
        <f t="shared" si="91"/>
        <v>0</v>
      </c>
      <c r="CG143" s="566">
        <f t="shared" si="91"/>
        <v>0</v>
      </c>
      <c r="CH143" s="566">
        <f t="shared" si="91"/>
        <v>0</v>
      </c>
      <c r="CI143" s="566">
        <f t="shared" si="91"/>
        <v>0</v>
      </c>
      <c r="CJ143" s="566">
        <f t="shared" ref="CJ143:DO143" si="92">SUMIF($C:$C,"61.7x",CJ:CJ)</f>
        <v>0</v>
      </c>
      <c r="CK143" s="566">
        <f t="shared" si="92"/>
        <v>0</v>
      </c>
      <c r="CL143" s="566">
        <f t="shared" si="92"/>
        <v>0</v>
      </c>
      <c r="CM143" s="566">
        <f t="shared" si="92"/>
        <v>0</v>
      </c>
      <c r="CN143" s="566">
        <f t="shared" si="92"/>
        <v>0</v>
      </c>
      <c r="CO143" s="566">
        <f t="shared" si="92"/>
        <v>0</v>
      </c>
      <c r="CP143" s="566">
        <f t="shared" si="92"/>
        <v>0</v>
      </c>
      <c r="CQ143" s="566">
        <f t="shared" si="92"/>
        <v>0</v>
      </c>
      <c r="CR143" s="566">
        <f t="shared" si="92"/>
        <v>0</v>
      </c>
      <c r="CS143" s="566">
        <f t="shared" si="92"/>
        <v>0</v>
      </c>
      <c r="CT143" s="566">
        <f t="shared" si="92"/>
        <v>0</v>
      </c>
      <c r="CU143" s="566">
        <f t="shared" si="92"/>
        <v>0</v>
      </c>
      <c r="CV143" s="566">
        <f t="shared" si="92"/>
        <v>0</v>
      </c>
      <c r="CW143" s="566">
        <f t="shared" si="92"/>
        <v>0</v>
      </c>
      <c r="CX143" s="566">
        <f t="shared" si="92"/>
        <v>0</v>
      </c>
      <c r="CY143" s="581">
        <f t="shared" si="92"/>
        <v>0</v>
      </c>
      <c r="CZ143" s="582">
        <f t="shared" si="92"/>
        <v>0</v>
      </c>
      <c r="DA143" s="582">
        <f t="shared" si="92"/>
        <v>0</v>
      </c>
      <c r="DB143" s="582">
        <f t="shared" si="92"/>
        <v>0</v>
      </c>
      <c r="DC143" s="582">
        <f t="shared" si="92"/>
        <v>0</v>
      </c>
      <c r="DD143" s="582">
        <f t="shared" si="92"/>
        <v>0</v>
      </c>
      <c r="DE143" s="582">
        <f t="shared" si="92"/>
        <v>0</v>
      </c>
      <c r="DF143" s="582">
        <f t="shared" si="92"/>
        <v>0</v>
      </c>
      <c r="DG143" s="582">
        <f t="shared" si="92"/>
        <v>0</v>
      </c>
      <c r="DH143" s="582">
        <f t="shared" si="92"/>
        <v>0</v>
      </c>
      <c r="DI143" s="582">
        <f t="shared" si="92"/>
        <v>0</v>
      </c>
      <c r="DJ143" s="582">
        <f t="shared" si="92"/>
        <v>0</v>
      </c>
      <c r="DK143" s="582">
        <f t="shared" si="92"/>
        <v>0</v>
      </c>
      <c r="DL143" s="582">
        <f t="shared" si="92"/>
        <v>0</v>
      </c>
      <c r="DM143" s="582">
        <f t="shared" si="92"/>
        <v>0</v>
      </c>
      <c r="DN143" s="582">
        <f t="shared" si="92"/>
        <v>0</v>
      </c>
      <c r="DO143" s="582">
        <f t="shared" si="92"/>
        <v>0</v>
      </c>
      <c r="DP143" s="582">
        <f t="shared" ref="DP143:DW143" si="93">SUMIF($C:$C,"61.7x",DP:DP)</f>
        <v>0</v>
      </c>
      <c r="DQ143" s="582">
        <f t="shared" si="93"/>
        <v>0</v>
      </c>
      <c r="DR143" s="582">
        <f t="shared" si="93"/>
        <v>0</v>
      </c>
      <c r="DS143" s="582">
        <f t="shared" si="93"/>
        <v>0</v>
      </c>
      <c r="DT143" s="582">
        <f t="shared" si="93"/>
        <v>0</v>
      </c>
      <c r="DU143" s="582">
        <f t="shared" si="93"/>
        <v>0</v>
      </c>
      <c r="DV143" s="582">
        <f t="shared" si="93"/>
        <v>0</v>
      </c>
      <c r="DW143" s="649">
        <f t="shared" si="93"/>
        <v>0</v>
      </c>
    </row>
    <row r="144" spans="2:127" x14ac:dyDescent="0.2">
      <c r="B144" s="660" t="s">
        <v>540</v>
      </c>
      <c r="C144" s="569" t="s">
        <v>541</v>
      </c>
      <c r="D144" s="568"/>
      <c r="E144" s="568"/>
      <c r="F144" s="568"/>
      <c r="G144" s="568"/>
      <c r="H144" s="568"/>
      <c r="I144" s="568"/>
      <c r="J144" s="568"/>
      <c r="K144" s="568"/>
      <c r="L144" s="568"/>
      <c r="M144" s="568"/>
      <c r="N144" s="568"/>
      <c r="O144" s="568"/>
      <c r="P144" s="568"/>
      <c r="Q144" s="568"/>
      <c r="R144" s="570"/>
      <c r="S144" s="648"/>
      <c r="T144" s="570"/>
      <c r="U144" s="648"/>
      <c r="V144" s="568"/>
      <c r="W144" s="568"/>
      <c r="X144" s="566">
        <f t="shared" ref="X144:BC144" si="94">SUMIF($C:$C,"61.8x",X:X)</f>
        <v>0</v>
      </c>
      <c r="Y144" s="566">
        <f t="shared" si="94"/>
        <v>0</v>
      </c>
      <c r="Z144" s="566">
        <f t="shared" si="94"/>
        <v>0</v>
      </c>
      <c r="AA144" s="566">
        <f t="shared" si="94"/>
        <v>0</v>
      </c>
      <c r="AB144" s="566">
        <f t="shared" si="94"/>
        <v>0</v>
      </c>
      <c r="AC144" s="566">
        <f t="shared" si="94"/>
        <v>0</v>
      </c>
      <c r="AD144" s="566">
        <f t="shared" si="94"/>
        <v>0</v>
      </c>
      <c r="AE144" s="566">
        <f t="shared" si="94"/>
        <v>0</v>
      </c>
      <c r="AF144" s="566">
        <f t="shared" si="94"/>
        <v>0</v>
      </c>
      <c r="AG144" s="566">
        <f t="shared" si="94"/>
        <v>0</v>
      </c>
      <c r="AH144" s="566">
        <f t="shared" si="94"/>
        <v>0</v>
      </c>
      <c r="AI144" s="566">
        <f t="shared" si="94"/>
        <v>0</v>
      </c>
      <c r="AJ144" s="566">
        <f t="shared" si="94"/>
        <v>0</v>
      </c>
      <c r="AK144" s="566">
        <f t="shared" si="94"/>
        <v>0</v>
      </c>
      <c r="AL144" s="566">
        <f t="shared" si="94"/>
        <v>0</v>
      </c>
      <c r="AM144" s="566">
        <f t="shared" si="94"/>
        <v>0</v>
      </c>
      <c r="AN144" s="566">
        <f t="shared" si="94"/>
        <v>0</v>
      </c>
      <c r="AO144" s="566">
        <f t="shared" si="94"/>
        <v>0</v>
      </c>
      <c r="AP144" s="566">
        <f t="shared" si="94"/>
        <v>0</v>
      </c>
      <c r="AQ144" s="566">
        <f t="shared" si="94"/>
        <v>0</v>
      </c>
      <c r="AR144" s="566">
        <f t="shared" si="94"/>
        <v>0</v>
      </c>
      <c r="AS144" s="566">
        <f t="shared" si="94"/>
        <v>0</v>
      </c>
      <c r="AT144" s="566">
        <f t="shared" si="94"/>
        <v>0</v>
      </c>
      <c r="AU144" s="566">
        <f t="shared" si="94"/>
        <v>0</v>
      </c>
      <c r="AV144" s="566">
        <f t="shared" si="94"/>
        <v>0</v>
      </c>
      <c r="AW144" s="566">
        <f t="shared" si="94"/>
        <v>0</v>
      </c>
      <c r="AX144" s="566">
        <f t="shared" si="94"/>
        <v>0</v>
      </c>
      <c r="AY144" s="566">
        <f t="shared" si="94"/>
        <v>0</v>
      </c>
      <c r="AZ144" s="566">
        <f t="shared" si="94"/>
        <v>0</v>
      </c>
      <c r="BA144" s="566">
        <f t="shared" si="94"/>
        <v>0</v>
      </c>
      <c r="BB144" s="566">
        <f t="shared" si="94"/>
        <v>0</v>
      </c>
      <c r="BC144" s="566">
        <f t="shared" si="94"/>
        <v>0</v>
      </c>
      <c r="BD144" s="566">
        <f t="shared" ref="BD144:CI144" si="95">SUMIF($C:$C,"61.8x",BD:BD)</f>
        <v>0</v>
      </c>
      <c r="BE144" s="566">
        <f t="shared" si="95"/>
        <v>0</v>
      </c>
      <c r="BF144" s="566">
        <f t="shared" si="95"/>
        <v>0</v>
      </c>
      <c r="BG144" s="566">
        <f t="shared" si="95"/>
        <v>0</v>
      </c>
      <c r="BH144" s="566">
        <f t="shared" si="95"/>
        <v>0</v>
      </c>
      <c r="BI144" s="566">
        <f t="shared" si="95"/>
        <v>0</v>
      </c>
      <c r="BJ144" s="566">
        <f t="shared" si="95"/>
        <v>0</v>
      </c>
      <c r="BK144" s="566">
        <f t="shared" si="95"/>
        <v>0</v>
      </c>
      <c r="BL144" s="566">
        <f t="shared" si="95"/>
        <v>0</v>
      </c>
      <c r="BM144" s="566">
        <f t="shared" si="95"/>
        <v>0</v>
      </c>
      <c r="BN144" s="566">
        <f t="shared" si="95"/>
        <v>0</v>
      </c>
      <c r="BO144" s="566">
        <f t="shared" si="95"/>
        <v>0</v>
      </c>
      <c r="BP144" s="566">
        <f t="shared" si="95"/>
        <v>0</v>
      </c>
      <c r="BQ144" s="566">
        <f t="shared" si="95"/>
        <v>0</v>
      </c>
      <c r="BR144" s="566">
        <f t="shared" si="95"/>
        <v>0</v>
      </c>
      <c r="BS144" s="566">
        <f t="shared" si="95"/>
        <v>0</v>
      </c>
      <c r="BT144" s="566">
        <f t="shared" si="95"/>
        <v>0</v>
      </c>
      <c r="BU144" s="566">
        <f t="shared" si="95"/>
        <v>0</v>
      </c>
      <c r="BV144" s="566">
        <f t="shared" si="95"/>
        <v>0</v>
      </c>
      <c r="BW144" s="566">
        <f t="shared" si="95"/>
        <v>0</v>
      </c>
      <c r="BX144" s="566">
        <f t="shared" si="95"/>
        <v>0</v>
      </c>
      <c r="BY144" s="566">
        <f t="shared" si="95"/>
        <v>0</v>
      </c>
      <c r="BZ144" s="566">
        <f t="shared" si="95"/>
        <v>0</v>
      </c>
      <c r="CA144" s="566">
        <f t="shared" si="95"/>
        <v>0</v>
      </c>
      <c r="CB144" s="566">
        <f t="shared" si="95"/>
        <v>0</v>
      </c>
      <c r="CC144" s="566">
        <f t="shared" si="95"/>
        <v>0</v>
      </c>
      <c r="CD144" s="566">
        <f t="shared" si="95"/>
        <v>0</v>
      </c>
      <c r="CE144" s="566">
        <f t="shared" si="95"/>
        <v>0</v>
      </c>
      <c r="CF144" s="566">
        <f t="shared" si="95"/>
        <v>0</v>
      </c>
      <c r="CG144" s="566">
        <f t="shared" si="95"/>
        <v>0</v>
      </c>
      <c r="CH144" s="566">
        <f t="shared" si="95"/>
        <v>0</v>
      </c>
      <c r="CI144" s="566">
        <f t="shared" si="95"/>
        <v>0</v>
      </c>
      <c r="CJ144" s="566">
        <f t="shared" ref="CJ144:DO144" si="96">SUMIF($C:$C,"61.8x",CJ:CJ)</f>
        <v>0</v>
      </c>
      <c r="CK144" s="566">
        <f t="shared" si="96"/>
        <v>0</v>
      </c>
      <c r="CL144" s="566">
        <f t="shared" si="96"/>
        <v>0</v>
      </c>
      <c r="CM144" s="566">
        <f t="shared" si="96"/>
        <v>0</v>
      </c>
      <c r="CN144" s="566">
        <f t="shared" si="96"/>
        <v>0</v>
      </c>
      <c r="CO144" s="566">
        <f t="shared" si="96"/>
        <v>0</v>
      </c>
      <c r="CP144" s="566">
        <f t="shared" si="96"/>
        <v>0</v>
      </c>
      <c r="CQ144" s="566">
        <f t="shared" si="96"/>
        <v>0</v>
      </c>
      <c r="CR144" s="566">
        <f t="shared" si="96"/>
        <v>0</v>
      </c>
      <c r="CS144" s="566">
        <f t="shared" si="96"/>
        <v>0</v>
      </c>
      <c r="CT144" s="566">
        <f t="shared" si="96"/>
        <v>0</v>
      </c>
      <c r="CU144" s="566">
        <f t="shared" si="96"/>
        <v>0</v>
      </c>
      <c r="CV144" s="566">
        <f t="shared" si="96"/>
        <v>0</v>
      </c>
      <c r="CW144" s="566">
        <f t="shared" si="96"/>
        <v>0</v>
      </c>
      <c r="CX144" s="566">
        <f t="shared" si="96"/>
        <v>0</v>
      </c>
      <c r="CY144" s="581">
        <f t="shared" si="96"/>
        <v>0</v>
      </c>
      <c r="CZ144" s="582">
        <f t="shared" si="96"/>
        <v>0</v>
      </c>
      <c r="DA144" s="582">
        <f t="shared" si="96"/>
        <v>0</v>
      </c>
      <c r="DB144" s="582">
        <f t="shared" si="96"/>
        <v>0</v>
      </c>
      <c r="DC144" s="582">
        <f t="shared" si="96"/>
        <v>0</v>
      </c>
      <c r="DD144" s="582">
        <f t="shared" si="96"/>
        <v>0</v>
      </c>
      <c r="DE144" s="582">
        <f t="shared" si="96"/>
        <v>0</v>
      </c>
      <c r="DF144" s="582">
        <f t="shared" si="96"/>
        <v>0</v>
      </c>
      <c r="DG144" s="582">
        <f t="shared" si="96"/>
        <v>0</v>
      </c>
      <c r="DH144" s="582">
        <f t="shared" si="96"/>
        <v>0</v>
      </c>
      <c r="DI144" s="582">
        <f t="shared" si="96"/>
        <v>0</v>
      </c>
      <c r="DJ144" s="582">
        <f t="shared" si="96"/>
        <v>0</v>
      </c>
      <c r="DK144" s="582">
        <f t="shared" si="96"/>
        <v>0</v>
      </c>
      <c r="DL144" s="582">
        <f t="shared" si="96"/>
        <v>0</v>
      </c>
      <c r="DM144" s="582">
        <f t="shared" si="96"/>
        <v>0</v>
      </c>
      <c r="DN144" s="582">
        <f t="shared" si="96"/>
        <v>0</v>
      </c>
      <c r="DO144" s="582">
        <f t="shared" si="96"/>
        <v>0</v>
      </c>
      <c r="DP144" s="582">
        <f t="shared" ref="DP144:DW144" si="97">SUMIF($C:$C,"61.8x",DP:DP)</f>
        <v>0</v>
      </c>
      <c r="DQ144" s="582">
        <f t="shared" si="97"/>
        <v>0</v>
      </c>
      <c r="DR144" s="582">
        <f t="shared" si="97"/>
        <v>0</v>
      </c>
      <c r="DS144" s="582">
        <f t="shared" si="97"/>
        <v>0</v>
      </c>
      <c r="DT144" s="582">
        <f t="shared" si="97"/>
        <v>0</v>
      </c>
      <c r="DU144" s="582">
        <f t="shared" si="97"/>
        <v>0</v>
      </c>
      <c r="DV144" s="582">
        <f t="shared" si="97"/>
        <v>0</v>
      </c>
      <c r="DW144" s="649">
        <f t="shared" si="97"/>
        <v>0</v>
      </c>
    </row>
    <row r="145" spans="2:127" x14ac:dyDescent="0.2">
      <c r="B145" s="660" t="s">
        <v>542</v>
      </c>
      <c r="C145" s="569" t="s">
        <v>543</v>
      </c>
      <c r="D145" s="568"/>
      <c r="E145" s="568"/>
      <c r="F145" s="568"/>
      <c r="G145" s="568"/>
      <c r="H145" s="568"/>
      <c r="I145" s="568"/>
      <c r="J145" s="568"/>
      <c r="K145" s="568"/>
      <c r="L145" s="568"/>
      <c r="M145" s="568"/>
      <c r="N145" s="568"/>
      <c r="O145" s="568"/>
      <c r="P145" s="568"/>
      <c r="Q145" s="568"/>
      <c r="R145" s="570"/>
      <c r="S145" s="648"/>
      <c r="T145" s="570"/>
      <c r="U145" s="648"/>
      <c r="V145" s="568"/>
      <c r="W145" s="568"/>
      <c r="X145" s="566">
        <f t="shared" ref="X145:BC145" si="98">SUMIF($C:$C,"61.9x",X:X)</f>
        <v>0</v>
      </c>
      <c r="Y145" s="566">
        <f t="shared" si="98"/>
        <v>0</v>
      </c>
      <c r="Z145" s="566">
        <f t="shared" si="98"/>
        <v>0</v>
      </c>
      <c r="AA145" s="566">
        <f t="shared" si="98"/>
        <v>0</v>
      </c>
      <c r="AB145" s="566">
        <f t="shared" si="98"/>
        <v>0</v>
      </c>
      <c r="AC145" s="566">
        <f t="shared" si="98"/>
        <v>0</v>
      </c>
      <c r="AD145" s="566">
        <f t="shared" si="98"/>
        <v>0</v>
      </c>
      <c r="AE145" s="566">
        <f t="shared" si="98"/>
        <v>0</v>
      </c>
      <c r="AF145" s="566">
        <f t="shared" si="98"/>
        <v>0</v>
      </c>
      <c r="AG145" s="566">
        <f t="shared" si="98"/>
        <v>0</v>
      </c>
      <c r="AH145" s="566">
        <f t="shared" si="98"/>
        <v>0</v>
      </c>
      <c r="AI145" s="566">
        <f t="shared" si="98"/>
        <v>0</v>
      </c>
      <c r="AJ145" s="566">
        <f t="shared" si="98"/>
        <v>0</v>
      </c>
      <c r="AK145" s="566">
        <f t="shared" si="98"/>
        <v>0</v>
      </c>
      <c r="AL145" s="566">
        <f t="shared" si="98"/>
        <v>0</v>
      </c>
      <c r="AM145" s="566">
        <f t="shared" si="98"/>
        <v>0</v>
      </c>
      <c r="AN145" s="566">
        <f t="shared" si="98"/>
        <v>0</v>
      </c>
      <c r="AO145" s="566">
        <f t="shared" si="98"/>
        <v>0</v>
      </c>
      <c r="AP145" s="566">
        <f t="shared" si="98"/>
        <v>0</v>
      </c>
      <c r="AQ145" s="566">
        <f t="shared" si="98"/>
        <v>0</v>
      </c>
      <c r="AR145" s="566">
        <f t="shared" si="98"/>
        <v>0</v>
      </c>
      <c r="AS145" s="566">
        <f t="shared" si="98"/>
        <v>0</v>
      </c>
      <c r="AT145" s="566">
        <f t="shared" si="98"/>
        <v>0</v>
      </c>
      <c r="AU145" s="566">
        <f t="shared" si="98"/>
        <v>0</v>
      </c>
      <c r="AV145" s="566">
        <f t="shared" si="98"/>
        <v>0</v>
      </c>
      <c r="AW145" s="566">
        <f t="shared" si="98"/>
        <v>0</v>
      </c>
      <c r="AX145" s="566">
        <f t="shared" si="98"/>
        <v>0</v>
      </c>
      <c r="AY145" s="566">
        <f t="shared" si="98"/>
        <v>0</v>
      </c>
      <c r="AZ145" s="566">
        <f t="shared" si="98"/>
        <v>0</v>
      </c>
      <c r="BA145" s="566">
        <f t="shared" si="98"/>
        <v>0</v>
      </c>
      <c r="BB145" s="566">
        <f t="shared" si="98"/>
        <v>0</v>
      </c>
      <c r="BC145" s="566">
        <f t="shared" si="98"/>
        <v>0</v>
      </c>
      <c r="BD145" s="566">
        <f t="shared" ref="BD145:CI145" si="99">SUMIF($C:$C,"61.9x",BD:BD)</f>
        <v>0</v>
      </c>
      <c r="BE145" s="566">
        <f t="shared" si="99"/>
        <v>0</v>
      </c>
      <c r="BF145" s="566">
        <f t="shared" si="99"/>
        <v>0</v>
      </c>
      <c r="BG145" s="566">
        <f t="shared" si="99"/>
        <v>0</v>
      </c>
      <c r="BH145" s="566">
        <f t="shared" si="99"/>
        <v>0</v>
      </c>
      <c r="BI145" s="566">
        <f t="shared" si="99"/>
        <v>0</v>
      </c>
      <c r="BJ145" s="566">
        <f t="shared" si="99"/>
        <v>0</v>
      </c>
      <c r="BK145" s="566">
        <f t="shared" si="99"/>
        <v>0</v>
      </c>
      <c r="BL145" s="566">
        <f t="shared" si="99"/>
        <v>0</v>
      </c>
      <c r="BM145" s="566">
        <f t="shared" si="99"/>
        <v>0</v>
      </c>
      <c r="BN145" s="566">
        <f t="shared" si="99"/>
        <v>0</v>
      </c>
      <c r="BO145" s="566">
        <f t="shared" si="99"/>
        <v>0</v>
      </c>
      <c r="BP145" s="566">
        <f t="shared" si="99"/>
        <v>0</v>
      </c>
      <c r="BQ145" s="566">
        <f t="shared" si="99"/>
        <v>0</v>
      </c>
      <c r="BR145" s="566">
        <f t="shared" si="99"/>
        <v>0</v>
      </c>
      <c r="BS145" s="566">
        <f t="shared" si="99"/>
        <v>0</v>
      </c>
      <c r="BT145" s="566">
        <f t="shared" si="99"/>
        <v>0</v>
      </c>
      <c r="BU145" s="566">
        <f t="shared" si="99"/>
        <v>0</v>
      </c>
      <c r="BV145" s="566">
        <f t="shared" si="99"/>
        <v>0</v>
      </c>
      <c r="BW145" s="566">
        <f t="shared" si="99"/>
        <v>0</v>
      </c>
      <c r="BX145" s="566">
        <f t="shared" si="99"/>
        <v>0</v>
      </c>
      <c r="BY145" s="566">
        <f t="shared" si="99"/>
        <v>0</v>
      </c>
      <c r="BZ145" s="566">
        <f t="shared" si="99"/>
        <v>0</v>
      </c>
      <c r="CA145" s="566">
        <f t="shared" si="99"/>
        <v>0</v>
      </c>
      <c r="CB145" s="566">
        <f t="shared" si="99"/>
        <v>0</v>
      </c>
      <c r="CC145" s="566">
        <f t="shared" si="99"/>
        <v>0</v>
      </c>
      <c r="CD145" s="566">
        <f t="shared" si="99"/>
        <v>0</v>
      </c>
      <c r="CE145" s="566">
        <f t="shared" si="99"/>
        <v>0</v>
      </c>
      <c r="CF145" s="566">
        <f t="shared" si="99"/>
        <v>0</v>
      </c>
      <c r="CG145" s="566">
        <f t="shared" si="99"/>
        <v>0</v>
      </c>
      <c r="CH145" s="566">
        <f t="shared" si="99"/>
        <v>0</v>
      </c>
      <c r="CI145" s="566">
        <f t="shared" si="99"/>
        <v>0</v>
      </c>
      <c r="CJ145" s="566">
        <f t="shared" ref="CJ145:DO145" si="100">SUMIF($C:$C,"61.9x",CJ:CJ)</f>
        <v>0</v>
      </c>
      <c r="CK145" s="566">
        <f t="shared" si="100"/>
        <v>0</v>
      </c>
      <c r="CL145" s="566">
        <f t="shared" si="100"/>
        <v>0</v>
      </c>
      <c r="CM145" s="566">
        <f t="shared" si="100"/>
        <v>0</v>
      </c>
      <c r="CN145" s="566">
        <f t="shared" si="100"/>
        <v>0</v>
      </c>
      <c r="CO145" s="566">
        <f t="shared" si="100"/>
        <v>0</v>
      </c>
      <c r="CP145" s="566">
        <f t="shared" si="100"/>
        <v>0</v>
      </c>
      <c r="CQ145" s="566">
        <f t="shared" si="100"/>
        <v>0</v>
      </c>
      <c r="CR145" s="566">
        <f t="shared" si="100"/>
        <v>0</v>
      </c>
      <c r="CS145" s="566">
        <f t="shared" si="100"/>
        <v>0</v>
      </c>
      <c r="CT145" s="566">
        <f t="shared" si="100"/>
        <v>0</v>
      </c>
      <c r="CU145" s="566">
        <f t="shared" si="100"/>
        <v>0</v>
      </c>
      <c r="CV145" s="566">
        <f t="shared" si="100"/>
        <v>0</v>
      </c>
      <c r="CW145" s="566">
        <f t="shared" si="100"/>
        <v>0</v>
      </c>
      <c r="CX145" s="566">
        <f t="shared" si="100"/>
        <v>0</v>
      </c>
      <c r="CY145" s="581">
        <f t="shared" si="100"/>
        <v>0</v>
      </c>
      <c r="CZ145" s="582">
        <f t="shared" si="100"/>
        <v>0</v>
      </c>
      <c r="DA145" s="582">
        <f t="shared" si="100"/>
        <v>0</v>
      </c>
      <c r="DB145" s="582">
        <f t="shared" si="100"/>
        <v>0</v>
      </c>
      <c r="DC145" s="582">
        <f t="shared" si="100"/>
        <v>0</v>
      </c>
      <c r="DD145" s="582">
        <f t="shared" si="100"/>
        <v>0</v>
      </c>
      <c r="DE145" s="582">
        <f t="shared" si="100"/>
        <v>0</v>
      </c>
      <c r="DF145" s="582">
        <f t="shared" si="100"/>
        <v>0</v>
      </c>
      <c r="DG145" s="582">
        <f t="shared" si="100"/>
        <v>0</v>
      </c>
      <c r="DH145" s="582">
        <f t="shared" si="100"/>
        <v>0</v>
      </c>
      <c r="DI145" s="582">
        <f t="shared" si="100"/>
        <v>0</v>
      </c>
      <c r="DJ145" s="582">
        <f t="shared" si="100"/>
        <v>0</v>
      </c>
      <c r="DK145" s="582">
        <f t="shared" si="100"/>
        <v>0</v>
      </c>
      <c r="DL145" s="582">
        <f t="shared" si="100"/>
        <v>0</v>
      </c>
      <c r="DM145" s="582">
        <f t="shared" si="100"/>
        <v>0</v>
      </c>
      <c r="DN145" s="582">
        <f t="shared" si="100"/>
        <v>0</v>
      </c>
      <c r="DO145" s="582">
        <f t="shared" si="100"/>
        <v>0</v>
      </c>
      <c r="DP145" s="582">
        <f t="shared" ref="DP145:DW145" si="101">SUMIF($C:$C,"61.9x",DP:DP)</f>
        <v>0</v>
      </c>
      <c r="DQ145" s="582">
        <f t="shared" si="101"/>
        <v>0</v>
      </c>
      <c r="DR145" s="582">
        <f t="shared" si="101"/>
        <v>0</v>
      </c>
      <c r="DS145" s="582">
        <f t="shared" si="101"/>
        <v>0</v>
      </c>
      <c r="DT145" s="582">
        <f t="shared" si="101"/>
        <v>0</v>
      </c>
      <c r="DU145" s="582">
        <f t="shared" si="101"/>
        <v>0</v>
      </c>
      <c r="DV145" s="582">
        <f t="shared" si="101"/>
        <v>0</v>
      </c>
      <c r="DW145" s="649">
        <f t="shared" si="101"/>
        <v>0</v>
      </c>
    </row>
    <row r="146" spans="2:127" ht="25.5" x14ac:dyDescent="0.2">
      <c r="B146" s="584" t="s">
        <v>487</v>
      </c>
      <c r="C146" s="585" t="s">
        <v>842</v>
      </c>
      <c r="D146" s="586" t="s">
        <v>861</v>
      </c>
      <c r="E146" s="587" t="s">
        <v>580</v>
      </c>
      <c r="F146" s="588" t="s">
        <v>756</v>
      </c>
      <c r="G146" s="589" t="s">
        <v>54</v>
      </c>
      <c r="H146" s="588" t="s">
        <v>489</v>
      </c>
      <c r="I146" s="591">
        <f>MAX(X146:AV146)</f>
        <v>3.1036157140844089</v>
      </c>
      <c r="J146" s="591">
        <f>SUMPRODUCT($X$2:$CY$2,$X146:$CY146)*365</f>
        <v>24424.322807446915</v>
      </c>
      <c r="K146" s="591">
        <f>SUMPRODUCT($X$2:$CY$2,$X147:$CY147)+SUMPRODUCT($X$2:$CY$2,$X148:$CY148)+SUMPRODUCT($X$2:$CY$2,$X149:$CY149)</f>
        <v>32540.736797393558</v>
      </c>
      <c r="L146" s="591">
        <f>SUMPRODUCT($X$2:$CY$2,$X150:$CY150) +SUMPRODUCT($X$2:$CY$2,$X151:$CY151)</f>
        <v>27932.60924250184</v>
      </c>
      <c r="M146" s="591">
        <f>SUMPRODUCT($X$2:$CY$2,$X152:$CY152)*-1</f>
        <v>-3181.6271304286624</v>
      </c>
      <c r="N146" s="591">
        <f>SUMPRODUCT($X$2:$CY$2,$X155:$CY155) +SUMPRODUCT($X$2:$CY$2,$X156:$CY156)</f>
        <v>441.8786031162312</v>
      </c>
      <c r="O146" s="591">
        <f>SUMPRODUCT($X$2:$CY$2,$X153:$CY153) +SUMPRODUCT($X$2:$CY$2,$X154:$CY154) +SUMPRODUCT($X$2:$CY$2,$X157:$CY157)</f>
        <v>19235.433158416829</v>
      </c>
      <c r="P146" s="591">
        <f>SUM(K146:O146)</f>
        <v>76969.030670999797</v>
      </c>
      <c r="Q146" s="591">
        <f>(SUM(K146:M146)*100000)/(J146*1000)</f>
        <v>234.56830046480809</v>
      </c>
      <c r="R146" s="592">
        <f>(P146*100000)/(J146*1000)</f>
        <v>315.13271126408517</v>
      </c>
      <c r="S146" s="654">
        <v>3</v>
      </c>
      <c r="T146" s="655">
        <v>3</v>
      </c>
      <c r="U146" s="595" t="s">
        <v>490</v>
      </c>
      <c r="V146" s="596" t="s">
        <v>124</v>
      </c>
      <c r="W146" s="597" t="s">
        <v>75</v>
      </c>
      <c r="X146" s="959">
        <v>0.11209117324143381</v>
      </c>
      <c r="Y146" s="959">
        <v>0.26496495717034207</v>
      </c>
      <c r="Z146" s="959">
        <v>0.43538817666309543</v>
      </c>
      <c r="AA146" s="959">
        <v>0.63585692459800414</v>
      </c>
      <c r="AB146" s="959">
        <v>0.87185672463677821</v>
      </c>
      <c r="AC146" s="959">
        <v>0.74607995979967634</v>
      </c>
      <c r="AD146" s="959">
        <v>1.0157627980615473</v>
      </c>
      <c r="AE146" s="959">
        <v>1.3619438573966967</v>
      </c>
      <c r="AF146" s="959">
        <v>1.6759857967550604</v>
      </c>
      <c r="AG146" s="959">
        <v>1.9983798046543098</v>
      </c>
      <c r="AH146" s="959">
        <v>2.6189855182129769</v>
      </c>
      <c r="AI146" s="959">
        <v>2.8846243021077305</v>
      </c>
      <c r="AJ146" s="959">
        <v>3.044632036172878</v>
      </c>
      <c r="AK146" s="960">
        <v>3.1036157140844089</v>
      </c>
      <c r="AL146" s="960">
        <v>3.0862192674109057</v>
      </c>
      <c r="AM146" s="960">
        <v>3.0744620886183922</v>
      </c>
      <c r="AN146" s="960">
        <v>3.063081139547239</v>
      </c>
      <c r="AO146" s="960">
        <v>3.0520652614799362</v>
      </c>
      <c r="AP146" s="960">
        <v>3.0414018915107865</v>
      </c>
      <c r="AQ146" s="960">
        <v>3.0311137914191288</v>
      </c>
      <c r="AR146" s="960">
        <v>3.0211557911639777</v>
      </c>
      <c r="AS146" s="960">
        <v>3.0115164469169913</v>
      </c>
      <c r="AT146" s="960">
        <v>3.0021855616859083</v>
      </c>
      <c r="AU146" s="960">
        <v>2.9931541454157946</v>
      </c>
      <c r="AV146" s="960">
        <v>2.9844457765048018</v>
      </c>
      <c r="AW146" s="960">
        <v>2.9844457765048018</v>
      </c>
      <c r="AX146" s="960">
        <v>2.9844457765048018</v>
      </c>
      <c r="AY146" s="960">
        <v>2.9844457765048018</v>
      </c>
      <c r="AZ146" s="960">
        <v>2.9844457765048018</v>
      </c>
      <c r="BA146" s="960">
        <v>2.9844457765048018</v>
      </c>
      <c r="BB146" s="960">
        <v>2.9844457765048018</v>
      </c>
      <c r="BC146" s="960">
        <v>2.9844457765048018</v>
      </c>
      <c r="BD146" s="960">
        <v>2.9844457765048018</v>
      </c>
      <c r="BE146" s="960">
        <v>2.9844457765048018</v>
      </c>
      <c r="BF146" s="960">
        <v>2.9844457765048018</v>
      </c>
      <c r="BG146" s="960">
        <v>2.9844457765048018</v>
      </c>
      <c r="BH146" s="960">
        <v>2.9844457765048018</v>
      </c>
      <c r="BI146" s="960">
        <v>2.9844457765048018</v>
      </c>
      <c r="BJ146" s="960">
        <v>2.9844457765048018</v>
      </c>
      <c r="BK146" s="960">
        <v>2.9844457765048018</v>
      </c>
      <c r="BL146" s="960">
        <v>2.9844457765048018</v>
      </c>
      <c r="BM146" s="960">
        <v>2.9844457765048018</v>
      </c>
      <c r="BN146" s="960">
        <v>2.9844457765048018</v>
      </c>
      <c r="BO146" s="960">
        <v>2.9844457765048018</v>
      </c>
      <c r="BP146" s="960">
        <v>2.9844457765048018</v>
      </c>
      <c r="BQ146" s="960">
        <v>2.9844457765048018</v>
      </c>
      <c r="BR146" s="960">
        <v>2.9844457765048018</v>
      </c>
      <c r="BS146" s="960">
        <v>2.9844457765048018</v>
      </c>
      <c r="BT146" s="960">
        <v>2.9844457765048018</v>
      </c>
      <c r="BU146" s="960">
        <v>2.9844457765048018</v>
      </c>
      <c r="BV146" s="960">
        <v>2.9844457765048018</v>
      </c>
      <c r="BW146" s="960">
        <v>2.9844457765048018</v>
      </c>
      <c r="BX146" s="960">
        <v>2.9844457765048018</v>
      </c>
      <c r="BY146" s="960">
        <v>2.9844457765048018</v>
      </c>
      <c r="BZ146" s="960">
        <v>2.9844457765048018</v>
      </c>
      <c r="CA146" s="960">
        <v>2.9844457765048018</v>
      </c>
      <c r="CB146" s="960">
        <v>2.9844457765048018</v>
      </c>
      <c r="CC146" s="960">
        <v>2.9844457765048018</v>
      </c>
      <c r="CD146" s="960">
        <v>2.9844457765048018</v>
      </c>
      <c r="CE146" s="961">
        <v>2.9844457765048018</v>
      </c>
      <c r="CF146" s="961">
        <v>2.9844457765048018</v>
      </c>
      <c r="CG146" s="961">
        <v>2.9844457765048018</v>
      </c>
      <c r="CH146" s="961">
        <v>2.9844457765048018</v>
      </c>
      <c r="CI146" s="961">
        <v>2.9844457765048018</v>
      </c>
      <c r="CJ146" s="961">
        <v>2.9844457765048018</v>
      </c>
      <c r="CK146" s="961">
        <v>2.9844457765048018</v>
      </c>
      <c r="CL146" s="961">
        <v>2.9844457765048018</v>
      </c>
      <c r="CM146" s="961">
        <v>2.9844457765048018</v>
      </c>
      <c r="CN146" s="961">
        <v>2.9844457765048018</v>
      </c>
      <c r="CO146" s="961">
        <v>2.9844457765048018</v>
      </c>
      <c r="CP146" s="961">
        <v>2.9844457765048018</v>
      </c>
      <c r="CQ146" s="961">
        <v>2.9844457765048018</v>
      </c>
      <c r="CR146" s="961">
        <v>2.9844457765048018</v>
      </c>
      <c r="CS146" s="961">
        <v>2.9844457765048018</v>
      </c>
      <c r="CT146" s="961">
        <v>2.9844457765048018</v>
      </c>
      <c r="CU146" s="961">
        <v>2.9844457765048018</v>
      </c>
      <c r="CV146" s="961">
        <v>2.9844457765048018</v>
      </c>
      <c r="CW146" s="961">
        <v>2.9844457765048018</v>
      </c>
      <c r="CX146" s="961">
        <v>2.9844457765048018</v>
      </c>
      <c r="CY146" s="962">
        <v>2.9844457765048018</v>
      </c>
      <c r="CZ146" s="601">
        <v>0</v>
      </c>
      <c r="DA146" s="602">
        <v>0</v>
      </c>
      <c r="DB146" s="602">
        <v>0</v>
      </c>
      <c r="DC146" s="602">
        <v>0</v>
      </c>
      <c r="DD146" s="602">
        <v>0</v>
      </c>
      <c r="DE146" s="602">
        <v>0</v>
      </c>
      <c r="DF146" s="602">
        <v>0</v>
      </c>
      <c r="DG146" s="602">
        <v>0</v>
      </c>
      <c r="DH146" s="602">
        <v>0</v>
      </c>
      <c r="DI146" s="602">
        <v>0</v>
      </c>
      <c r="DJ146" s="602">
        <v>0</v>
      </c>
      <c r="DK146" s="602">
        <v>0</v>
      </c>
      <c r="DL146" s="602">
        <v>0</v>
      </c>
      <c r="DM146" s="602">
        <v>0</v>
      </c>
      <c r="DN146" s="602">
        <v>0</v>
      </c>
      <c r="DO146" s="602">
        <v>0</v>
      </c>
      <c r="DP146" s="602">
        <v>0</v>
      </c>
      <c r="DQ146" s="602">
        <v>0</v>
      </c>
      <c r="DR146" s="602">
        <v>0</v>
      </c>
      <c r="DS146" s="602">
        <v>0</v>
      </c>
      <c r="DT146" s="602">
        <v>0</v>
      </c>
      <c r="DU146" s="602">
        <v>0</v>
      </c>
      <c r="DV146" s="602">
        <v>0</v>
      </c>
      <c r="DW146" s="603">
        <v>0</v>
      </c>
    </row>
    <row r="147" spans="2:127" x14ac:dyDescent="0.2">
      <c r="B147" s="604"/>
      <c r="C147" s="662" t="s">
        <v>837</v>
      </c>
      <c r="D147" s="606"/>
      <c r="E147" s="607"/>
      <c r="F147" s="607"/>
      <c r="G147" s="606"/>
      <c r="H147" s="607"/>
      <c r="I147" s="608"/>
      <c r="J147" s="608"/>
      <c r="K147" s="608"/>
      <c r="L147" s="608"/>
      <c r="M147" s="608"/>
      <c r="N147" s="608"/>
      <c r="O147" s="608"/>
      <c r="P147" s="608"/>
      <c r="Q147" s="608"/>
      <c r="R147" s="609"/>
      <c r="S147" s="608"/>
      <c r="T147" s="608"/>
      <c r="U147" s="610" t="s">
        <v>491</v>
      </c>
      <c r="V147" s="596" t="s">
        <v>124</v>
      </c>
      <c r="W147" s="597" t="s">
        <v>492</v>
      </c>
      <c r="X147" s="959">
        <v>456.05064998015058</v>
      </c>
      <c r="Y147" s="959">
        <v>629.57515661717309</v>
      </c>
      <c r="Z147" s="959">
        <v>636.6517665778324</v>
      </c>
      <c r="AA147" s="959">
        <v>646.00025908057341</v>
      </c>
      <c r="AB147" s="959">
        <v>1008.2385836317967</v>
      </c>
      <c r="AC147" s="959">
        <v>2426.7119119891781</v>
      </c>
      <c r="AD147" s="959">
        <v>1954.7484747666815</v>
      </c>
      <c r="AE147" s="959">
        <v>2216.6715399242134</v>
      </c>
      <c r="AF147" s="959">
        <v>2370.8476318450121</v>
      </c>
      <c r="AG147" s="959">
        <v>2622.4959845470676</v>
      </c>
      <c r="AH147" s="959">
        <v>3396.6618409856505</v>
      </c>
      <c r="AI147" s="959">
        <v>1972.977764533714</v>
      </c>
      <c r="AJ147" s="959">
        <v>1322.9127119991301</v>
      </c>
      <c r="AK147" s="960">
        <v>950.28255965860444</v>
      </c>
      <c r="AL147" s="960">
        <v>0</v>
      </c>
      <c r="AM147" s="960">
        <v>118.92377389862916</v>
      </c>
      <c r="AN147" s="960">
        <v>164.17354866393347</v>
      </c>
      <c r="AO147" s="960">
        <v>166.0189076453687</v>
      </c>
      <c r="AP147" s="960">
        <v>168.45670267698944</v>
      </c>
      <c r="AQ147" s="960">
        <v>262.91715045449592</v>
      </c>
      <c r="AR147" s="960">
        <v>879.4674330944199</v>
      </c>
      <c r="AS147" s="960">
        <v>850.24548569888043</v>
      </c>
      <c r="AT147" s="960">
        <v>922.37425638702314</v>
      </c>
      <c r="AU147" s="960">
        <v>967.63473602788724</v>
      </c>
      <c r="AV147" s="960">
        <v>1229.1747369726811</v>
      </c>
      <c r="AW147" s="960">
        <v>2198.2396830018015</v>
      </c>
      <c r="AX147" s="960">
        <v>1571.7241088404905</v>
      </c>
      <c r="AY147" s="960">
        <v>1543.8695138085036</v>
      </c>
      <c r="AZ147" s="960">
        <v>1530.0859232577072</v>
      </c>
      <c r="BA147" s="960">
        <v>1418.3868566219408</v>
      </c>
      <c r="BB147" s="960">
        <v>1956.0211574720927</v>
      </c>
      <c r="BC147" s="960">
        <v>1231.2660232040917</v>
      </c>
      <c r="BD147" s="960">
        <v>881.52124366962289</v>
      </c>
      <c r="BE147" s="960">
        <v>682.42061363779544</v>
      </c>
      <c r="BF147" s="960">
        <v>262.91715045449592</v>
      </c>
      <c r="BG147" s="960">
        <v>632.81071686022608</v>
      </c>
      <c r="BH147" s="960">
        <v>509.73738476627761</v>
      </c>
      <c r="BI147" s="960">
        <v>578.03874423366574</v>
      </c>
      <c r="BJ147" s="960">
        <v>618.24305640153887</v>
      </c>
      <c r="BK147" s="960">
        <v>683.86509158557863</v>
      </c>
      <c r="BL147" s="960">
        <v>1132.4000975999709</v>
      </c>
      <c r="BM147" s="960">
        <v>854.99911544303609</v>
      </c>
      <c r="BN147" s="960">
        <v>689.30985273647991</v>
      </c>
      <c r="BO147" s="960">
        <v>597.19570812530833</v>
      </c>
      <c r="BP147" s="960">
        <v>545.30964538710259</v>
      </c>
      <c r="BQ147" s="960">
        <v>1431.4200755346537</v>
      </c>
      <c r="BR147" s="960">
        <v>1221.4066429939908</v>
      </c>
      <c r="BS147" s="960">
        <v>1364.9140808707496</v>
      </c>
      <c r="BT147" s="960">
        <v>1450.7385974357369</v>
      </c>
      <c r="BU147" s="960">
        <v>1681.3040070764364</v>
      </c>
      <c r="BV147" s="960">
        <v>2469.9081004336895</v>
      </c>
      <c r="BW147" s="960">
        <v>1576.8298593064358</v>
      </c>
      <c r="BX147" s="960">
        <v>1293.5410802579202</v>
      </c>
      <c r="BY147" s="960">
        <v>1132.2069673623448</v>
      </c>
      <c r="BZ147" s="960">
        <v>683.86509158557863</v>
      </c>
      <c r="CA147" s="960">
        <v>885.74338136577705</v>
      </c>
      <c r="CB147" s="960">
        <v>514.49101451043339</v>
      </c>
      <c r="CC147" s="960">
        <v>344.97434058312257</v>
      </c>
      <c r="CD147" s="960">
        <v>247.80402849895998</v>
      </c>
      <c r="CE147" s="961">
        <v>0</v>
      </c>
      <c r="CF147" s="961">
        <v>365.580490132823</v>
      </c>
      <c r="CG147" s="961">
        <v>504.68164959653626</v>
      </c>
      <c r="CH147" s="961">
        <v>510.3544197987261</v>
      </c>
      <c r="CI147" s="961">
        <v>517.84838230333787</v>
      </c>
      <c r="CJ147" s="961">
        <v>808.22679584159869</v>
      </c>
      <c r="CK147" s="961">
        <v>1945.3070184962503</v>
      </c>
      <c r="CL147" s="961">
        <v>1566.9704790963349</v>
      </c>
      <c r="CM147" s="961">
        <v>1776.9339174590464</v>
      </c>
      <c r="CN147" s="961">
        <v>1900.5249511602863</v>
      </c>
      <c r="CO147" s="961">
        <v>2102.2519482075195</v>
      </c>
      <c r="CP147" s="961">
        <v>2722.8407649392411</v>
      </c>
      <c r="CQ147" s="961">
        <v>1581.5834890505917</v>
      </c>
      <c r="CR147" s="961">
        <v>1060.4766766073769</v>
      </c>
      <c r="CS147" s="961">
        <v>761.7679394597659</v>
      </c>
      <c r="CT147" s="961">
        <v>0</v>
      </c>
      <c r="CU147" s="961">
        <v>118.92377389862916</v>
      </c>
      <c r="CV147" s="961">
        <v>164.17354866393347</v>
      </c>
      <c r="CW147" s="961">
        <v>166.0189076453687</v>
      </c>
      <c r="CX147" s="961">
        <v>168.45670267698944</v>
      </c>
      <c r="CY147" s="962">
        <v>262.91715045449592</v>
      </c>
      <c r="CZ147" s="601">
        <v>0</v>
      </c>
      <c r="DA147" s="602">
        <v>0</v>
      </c>
      <c r="DB147" s="602">
        <v>0</v>
      </c>
      <c r="DC147" s="602">
        <v>0</v>
      </c>
      <c r="DD147" s="602">
        <v>0</v>
      </c>
      <c r="DE147" s="602">
        <v>0</v>
      </c>
      <c r="DF147" s="602">
        <v>0</v>
      </c>
      <c r="DG147" s="602">
        <v>0</v>
      </c>
      <c r="DH147" s="602">
        <v>0</v>
      </c>
      <c r="DI147" s="602">
        <v>0</v>
      </c>
      <c r="DJ147" s="602">
        <v>0</v>
      </c>
      <c r="DK147" s="602">
        <v>0</v>
      </c>
      <c r="DL147" s="602">
        <v>0</v>
      </c>
      <c r="DM147" s="602">
        <v>0</v>
      </c>
      <c r="DN147" s="602">
        <v>0</v>
      </c>
      <c r="DO147" s="602">
        <v>0</v>
      </c>
      <c r="DP147" s="602">
        <v>0</v>
      </c>
      <c r="DQ147" s="602">
        <v>0</v>
      </c>
      <c r="DR147" s="602">
        <v>0</v>
      </c>
      <c r="DS147" s="602">
        <v>0</v>
      </c>
      <c r="DT147" s="602">
        <v>0</v>
      </c>
      <c r="DU147" s="602">
        <v>0</v>
      </c>
      <c r="DV147" s="602">
        <v>0</v>
      </c>
      <c r="DW147" s="603">
        <v>0</v>
      </c>
    </row>
    <row r="148" spans="2:127" x14ac:dyDescent="0.2">
      <c r="B148" s="611"/>
      <c r="C148" s="612"/>
      <c r="D148" s="613"/>
      <c r="E148" s="613"/>
      <c r="F148" s="613"/>
      <c r="G148" s="613"/>
      <c r="H148" s="613"/>
      <c r="I148" s="614"/>
      <c r="J148" s="614"/>
      <c r="K148" s="614"/>
      <c r="L148" s="614"/>
      <c r="M148" s="614"/>
      <c r="N148" s="614"/>
      <c r="O148" s="614"/>
      <c r="P148" s="614"/>
      <c r="Q148" s="614"/>
      <c r="R148" s="615"/>
      <c r="S148" s="614"/>
      <c r="T148" s="614"/>
      <c r="U148" s="610" t="s">
        <v>493</v>
      </c>
      <c r="V148" s="596" t="s">
        <v>124</v>
      </c>
      <c r="W148" s="597" t="s">
        <v>492</v>
      </c>
      <c r="X148" s="959">
        <v>0</v>
      </c>
      <c r="Y148" s="959">
        <v>0</v>
      </c>
      <c r="Z148" s="959">
        <v>0</v>
      </c>
      <c r="AA148" s="959">
        <v>0</v>
      </c>
      <c r="AB148" s="959">
        <v>0</v>
      </c>
      <c r="AC148" s="959">
        <v>0</v>
      </c>
      <c r="AD148" s="959">
        <v>0</v>
      </c>
      <c r="AE148" s="959">
        <v>0</v>
      </c>
      <c r="AF148" s="959">
        <v>0</v>
      </c>
      <c r="AG148" s="959">
        <v>0</v>
      </c>
      <c r="AH148" s="959">
        <v>0</v>
      </c>
      <c r="AI148" s="959">
        <v>0</v>
      </c>
      <c r="AJ148" s="959">
        <v>0</v>
      </c>
      <c r="AK148" s="960">
        <v>0</v>
      </c>
      <c r="AL148" s="960">
        <v>0</v>
      </c>
      <c r="AM148" s="960">
        <v>0</v>
      </c>
      <c r="AN148" s="960">
        <v>0</v>
      </c>
      <c r="AO148" s="960">
        <v>0</v>
      </c>
      <c r="AP148" s="960">
        <v>0</v>
      </c>
      <c r="AQ148" s="960">
        <v>0</v>
      </c>
      <c r="AR148" s="960">
        <v>0</v>
      </c>
      <c r="AS148" s="960">
        <v>0</v>
      </c>
      <c r="AT148" s="960">
        <v>0</v>
      </c>
      <c r="AU148" s="960">
        <v>0</v>
      </c>
      <c r="AV148" s="960">
        <v>0</v>
      </c>
      <c r="AW148" s="960">
        <v>0</v>
      </c>
      <c r="AX148" s="960">
        <v>0</v>
      </c>
      <c r="AY148" s="960">
        <v>0</v>
      </c>
      <c r="AZ148" s="960">
        <v>0</v>
      </c>
      <c r="BA148" s="960">
        <v>0</v>
      </c>
      <c r="BB148" s="960">
        <v>0</v>
      </c>
      <c r="BC148" s="960">
        <v>0</v>
      </c>
      <c r="BD148" s="960">
        <v>0</v>
      </c>
      <c r="BE148" s="960">
        <v>0</v>
      </c>
      <c r="BF148" s="960">
        <v>0</v>
      </c>
      <c r="BG148" s="960">
        <v>0</v>
      </c>
      <c r="BH148" s="960">
        <v>0</v>
      </c>
      <c r="BI148" s="960">
        <v>0</v>
      </c>
      <c r="BJ148" s="960">
        <v>0</v>
      </c>
      <c r="BK148" s="960">
        <v>0</v>
      </c>
      <c r="BL148" s="960">
        <v>0</v>
      </c>
      <c r="BM148" s="960">
        <v>0</v>
      </c>
      <c r="BN148" s="960">
        <v>0</v>
      </c>
      <c r="BO148" s="960">
        <v>0</v>
      </c>
      <c r="BP148" s="960">
        <v>0</v>
      </c>
      <c r="BQ148" s="960">
        <v>0</v>
      </c>
      <c r="BR148" s="960">
        <v>0</v>
      </c>
      <c r="BS148" s="960">
        <v>0</v>
      </c>
      <c r="BT148" s="960">
        <v>0</v>
      </c>
      <c r="BU148" s="960">
        <v>0</v>
      </c>
      <c r="BV148" s="960">
        <v>0</v>
      </c>
      <c r="BW148" s="960">
        <v>0</v>
      </c>
      <c r="BX148" s="960">
        <v>0</v>
      </c>
      <c r="BY148" s="960">
        <v>0</v>
      </c>
      <c r="BZ148" s="960">
        <v>0</v>
      </c>
      <c r="CA148" s="960">
        <v>0</v>
      </c>
      <c r="CB148" s="960">
        <v>0</v>
      </c>
      <c r="CC148" s="960">
        <v>0</v>
      </c>
      <c r="CD148" s="960">
        <v>0</v>
      </c>
      <c r="CE148" s="961">
        <v>0</v>
      </c>
      <c r="CF148" s="961">
        <v>0</v>
      </c>
      <c r="CG148" s="961">
        <v>0</v>
      </c>
      <c r="CH148" s="961">
        <v>0</v>
      </c>
      <c r="CI148" s="961">
        <v>0</v>
      </c>
      <c r="CJ148" s="961">
        <v>0</v>
      </c>
      <c r="CK148" s="961">
        <v>0</v>
      </c>
      <c r="CL148" s="961">
        <v>0</v>
      </c>
      <c r="CM148" s="961">
        <v>0</v>
      </c>
      <c r="CN148" s="961">
        <v>0</v>
      </c>
      <c r="CO148" s="961">
        <v>0</v>
      </c>
      <c r="CP148" s="961">
        <v>0</v>
      </c>
      <c r="CQ148" s="961">
        <v>0</v>
      </c>
      <c r="CR148" s="961">
        <v>0</v>
      </c>
      <c r="CS148" s="961">
        <v>0</v>
      </c>
      <c r="CT148" s="961">
        <v>0</v>
      </c>
      <c r="CU148" s="961">
        <v>0</v>
      </c>
      <c r="CV148" s="961">
        <v>0</v>
      </c>
      <c r="CW148" s="961">
        <v>0</v>
      </c>
      <c r="CX148" s="961">
        <v>0</v>
      </c>
      <c r="CY148" s="962">
        <v>0</v>
      </c>
      <c r="CZ148" s="601">
        <v>0</v>
      </c>
      <c r="DA148" s="602">
        <v>0</v>
      </c>
      <c r="DB148" s="602">
        <v>0</v>
      </c>
      <c r="DC148" s="602">
        <v>0</v>
      </c>
      <c r="DD148" s="602">
        <v>0</v>
      </c>
      <c r="DE148" s="602">
        <v>0</v>
      </c>
      <c r="DF148" s="602">
        <v>0</v>
      </c>
      <c r="DG148" s="602">
        <v>0</v>
      </c>
      <c r="DH148" s="602">
        <v>0</v>
      </c>
      <c r="DI148" s="602">
        <v>0</v>
      </c>
      <c r="DJ148" s="602">
        <v>0</v>
      </c>
      <c r="DK148" s="602">
        <v>0</v>
      </c>
      <c r="DL148" s="602">
        <v>0</v>
      </c>
      <c r="DM148" s="602">
        <v>0</v>
      </c>
      <c r="DN148" s="602">
        <v>0</v>
      </c>
      <c r="DO148" s="602">
        <v>0</v>
      </c>
      <c r="DP148" s="602">
        <v>0</v>
      </c>
      <c r="DQ148" s="602">
        <v>0</v>
      </c>
      <c r="DR148" s="602">
        <v>0</v>
      </c>
      <c r="DS148" s="602">
        <v>0</v>
      </c>
      <c r="DT148" s="602">
        <v>0</v>
      </c>
      <c r="DU148" s="602">
        <v>0</v>
      </c>
      <c r="DV148" s="602">
        <v>0</v>
      </c>
      <c r="DW148" s="603">
        <v>0</v>
      </c>
    </row>
    <row r="149" spans="2:127" x14ac:dyDescent="0.2">
      <c r="B149" s="611"/>
      <c r="C149" s="612"/>
      <c r="D149" s="613"/>
      <c r="E149" s="613"/>
      <c r="F149" s="613"/>
      <c r="G149" s="613"/>
      <c r="H149" s="613"/>
      <c r="I149" s="614"/>
      <c r="J149" s="614"/>
      <c r="K149" s="614"/>
      <c r="L149" s="614"/>
      <c r="M149" s="614"/>
      <c r="N149" s="614"/>
      <c r="O149" s="614"/>
      <c r="P149" s="614"/>
      <c r="Q149" s="614"/>
      <c r="R149" s="615"/>
      <c r="S149" s="614"/>
      <c r="T149" s="614"/>
      <c r="U149" s="616" t="s">
        <v>809</v>
      </c>
      <c r="V149" s="617" t="s">
        <v>124</v>
      </c>
      <c r="W149" s="618" t="s">
        <v>492</v>
      </c>
      <c r="X149" s="959">
        <v>0</v>
      </c>
      <c r="Y149" s="959">
        <v>0</v>
      </c>
      <c r="Z149" s="959">
        <v>0</v>
      </c>
      <c r="AA149" s="959">
        <v>0</v>
      </c>
      <c r="AB149" s="959">
        <v>0</v>
      </c>
      <c r="AC149" s="959">
        <v>0</v>
      </c>
      <c r="AD149" s="959">
        <v>0</v>
      </c>
      <c r="AE149" s="959">
        <v>0</v>
      </c>
      <c r="AF149" s="959">
        <v>0</v>
      </c>
      <c r="AG149" s="959">
        <v>0</v>
      </c>
      <c r="AH149" s="959">
        <v>0</v>
      </c>
      <c r="AI149" s="959">
        <v>0</v>
      </c>
      <c r="AJ149" s="959">
        <v>0</v>
      </c>
      <c r="AK149" s="960">
        <v>0</v>
      </c>
      <c r="AL149" s="960">
        <v>0</v>
      </c>
      <c r="AM149" s="960">
        <v>0</v>
      </c>
      <c r="AN149" s="960">
        <v>0</v>
      </c>
      <c r="AO149" s="960">
        <v>0</v>
      </c>
      <c r="AP149" s="960">
        <v>0</v>
      </c>
      <c r="AQ149" s="960">
        <v>0</v>
      </c>
      <c r="AR149" s="960">
        <v>0</v>
      </c>
      <c r="AS149" s="960">
        <v>0</v>
      </c>
      <c r="AT149" s="960">
        <v>0</v>
      </c>
      <c r="AU149" s="960">
        <v>0</v>
      </c>
      <c r="AV149" s="960">
        <v>0</v>
      </c>
      <c r="AW149" s="960">
        <v>0</v>
      </c>
      <c r="AX149" s="960">
        <v>0</v>
      </c>
      <c r="AY149" s="960">
        <v>0</v>
      </c>
      <c r="AZ149" s="960">
        <v>0</v>
      </c>
      <c r="BA149" s="960">
        <v>0</v>
      </c>
      <c r="BB149" s="960">
        <v>0</v>
      </c>
      <c r="BC149" s="960">
        <v>0</v>
      </c>
      <c r="BD149" s="960">
        <v>0</v>
      </c>
      <c r="BE149" s="960">
        <v>0</v>
      </c>
      <c r="BF149" s="960">
        <v>0</v>
      </c>
      <c r="BG149" s="960">
        <v>0</v>
      </c>
      <c r="BH149" s="960">
        <v>0</v>
      </c>
      <c r="BI149" s="960">
        <v>0</v>
      </c>
      <c r="BJ149" s="960">
        <v>0</v>
      </c>
      <c r="BK149" s="960">
        <v>0</v>
      </c>
      <c r="BL149" s="960">
        <v>0</v>
      </c>
      <c r="BM149" s="960">
        <v>0</v>
      </c>
      <c r="BN149" s="960">
        <v>0</v>
      </c>
      <c r="BO149" s="960">
        <v>0</v>
      </c>
      <c r="BP149" s="960">
        <v>0</v>
      </c>
      <c r="BQ149" s="960">
        <v>0</v>
      </c>
      <c r="BR149" s="960">
        <v>0</v>
      </c>
      <c r="BS149" s="960">
        <v>0</v>
      </c>
      <c r="BT149" s="960">
        <v>0</v>
      </c>
      <c r="BU149" s="960">
        <v>0</v>
      </c>
      <c r="BV149" s="960">
        <v>0</v>
      </c>
      <c r="BW149" s="960">
        <v>0</v>
      </c>
      <c r="BX149" s="960">
        <v>0</v>
      </c>
      <c r="BY149" s="960">
        <v>0</v>
      </c>
      <c r="BZ149" s="960">
        <v>0</v>
      </c>
      <c r="CA149" s="960">
        <v>0</v>
      </c>
      <c r="CB149" s="960">
        <v>0</v>
      </c>
      <c r="CC149" s="960">
        <v>0</v>
      </c>
      <c r="CD149" s="960">
        <v>0</v>
      </c>
      <c r="CE149" s="961">
        <v>0</v>
      </c>
      <c r="CF149" s="961">
        <v>0</v>
      </c>
      <c r="CG149" s="961">
        <v>0</v>
      </c>
      <c r="CH149" s="961">
        <v>0</v>
      </c>
      <c r="CI149" s="961">
        <v>0</v>
      </c>
      <c r="CJ149" s="961">
        <v>0</v>
      </c>
      <c r="CK149" s="961">
        <v>0</v>
      </c>
      <c r="CL149" s="961">
        <v>0</v>
      </c>
      <c r="CM149" s="961">
        <v>0</v>
      </c>
      <c r="CN149" s="961">
        <v>0</v>
      </c>
      <c r="CO149" s="961">
        <v>0</v>
      </c>
      <c r="CP149" s="961">
        <v>0</v>
      </c>
      <c r="CQ149" s="961">
        <v>0</v>
      </c>
      <c r="CR149" s="961">
        <v>0</v>
      </c>
      <c r="CS149" s="961">
        <v>0</v>
      </c>
      <c r="CT149" s="961">
        <v>0</v>
      </c>
      <c r="CU149" s="961">
        <v>0</v>
      </c>
      <c r="CV149" s="961">
        <v>0</v>
      </c>
      <c r="CW149" s="961">
        <v>0</v>
      </c>
      <c r="CX149" s="961">
        <v>0</v>
      </c>
      <c r="CY149" s="962">
        <v>0</v>
      </c>
      <c r="CZ149" s="601">
        <v>0</v>
      </c>
      <c r="DA149" s="602">
        <v>0</v>
      </c>
      <c r="DB149" s="602">
        <v>0</v>
      </c>
      <c r="DC149" s="602">
        <v>0</v>
      </c>
      <c r="DD149" s="602">
        <v>0</v>
      </c>
      <c r="DE149" s="602">
        <v>0</v>
      </c>
      <c r="DF149" s="602">
        <v>0</v>
      </c>
      <c r="DG149" s="602">
        <v>0</v>
      </c>
      <c r="DH149" s="602">
        <v>0</v>
      </c>
      <c r="DI149" s="602">
        <v>0</v>
      </c>
      <c r="DJ149" s="602">
        <v>0</v>
      </c>
      <c r="DK149" s="602">
        <v>0</v>
      </c>
      <c r="DL149" s="602">
        <v>0</v>
      </c>
      <c r="DM149" s="602">
        <v>0</v>
      </c>
      <c r="DN149" s="602">
        <v>0</v>
      </c>
      <c r="DO149" s="602">
        <v>0</v>
      </c>
      <c r="DP149" s="602">
        <v>0</v>
      </c>
      <c r="DQ149" s="602">
        <v>0</v>
      </c>
      <c r="DR149" s="602">
        <v>0</v>
      </c>
      <c r="DS149" s="602">
        <v>0</v>
      </c>
      <c r="DT149" s="602">
        <v>0</v>
      </c>
      <c r="DU149" s="602">
        <v>0</v>
      </c>
      <c r="DV149" s="602">
        <v>0</v>
      </c>
      <c r="DW149" s="603">
        <v>0</v>
      </c>
    </row>
    <row r="150" spans="2:127" x14ac:dyDescent="0.2">
      <c r="B150" s="619"/>
      <c r="C150" s="620"/>
      <c r="D150" s="621"/>
      <c r="E150" s="621"/>
      <c r="F150" s="621"/>
      <c r="G150" s="621"/>
      <c r="H150" s="621"/>
      <c r="I150" s="622"/>
      <c r="J150" s="622"/>
      <c r="K150" s="622"/>
      <c r="L150" s="622"/>
      <c r="M150" s="622"/>
      <c r="N150" s="622"/>
      <c r="O150" s="622"/>
      <c r="P150" s="622"/>
      <c r="Q150" s="622"/>
      <c r="R150" s="623"/>
      <c r="S150" s="622"/>
      <c r="T150" s="622"/>
      <c r="U150" s="610" t="s">
        <v>494</v>
      </c>
      <c r="V150" s="596" t="s">
        <v>124</v>
      </c>
      <c r="W150" s="624" t="s">
        <v>492</v>
      </c>
      <c r="X150" s="959">
        <v>10.642418652133703</v>
      </c>
      <c r="Y150" s="959">
        <v>45.858459799656266</v>
      </c>
      <c r="Z150" s="959">
        <v>90.617532571810571</v>
      </c>
      <c r="AA150" s="959">
        <v>138.55048634633619</v>
      </c>
      <c r="AB150" s="959">
        <v>190.2812681172249</v>
      </c>
      <c r="AC150" s="959">
        <v>224.10653999240145</v>
      </c>
      <c r="AD150" s="959">
        <v>359.86732951288002</v>
      </c>
      <c r="AE150" s="959">
        <v>481.4673132159304</v>
      </c>
      <c r="AF150" s="959">
        <v>611.90536638462015</v>
      </c>
      <c r="AG150" s="959">
        <v>750.13492931899623</v>
      </c>
      <c r="AH150" s="959">
        <v>928.10109070180033</v>
      </c>
      <c r="AI150" s="959">
        <v>1107.5069396638587</v>
      </c>
      <c r="AJ150" s="959">
        <v>1212.2583098996415</v>
      </c>
      <c r="AK150" s="960">
        <v>1277.9095631806006</v>
      </c>
      <c r="AL150" s="960">
        <v>1319.3941264371008</v>
      </c>
      <c r="AM150" s="960">
        <v>1318.2778492561276</v>
      </c>
      <c r="AN150" s="960">
        <v>1317.1972929449455</v>
      </c>
      <c r="AO150" s="960">
        <v>1316.1513980468649</v>
      </c>
      <c r="AP150" s="960">
        <v>1315.1389717855229</v>
      </c>
      <c r="AQ150" s="960">
        <v>1314.1621752622618</v>
      </c>
      <c r="AR150" s="960">
        <v>1313.2167198388886</v>
      </c>
      <c r="AS150" s="960">
        <v>1312.3015189890634</v>
      </c>
      <c r="AT150" s="960">
        <v>1311.4156045664326</v>
      </c>
      <c r="AU150" s="960">
        <v>1310.5581230164696</v>
      </c>
      <c r="AV150" s="960">
        <v>1309.7313129738234</v>
      </c>
      <c r="AW150" s="960">
        <v>1309.7313129738234</v>
      </c>
      <c r="AX150" s="960">
        <v>1309.7313129738234</v>
      </c>
      <c r="AY150" s="960">
        <v>1309.7313129738234</v>
      </c>
      <c r="AZ150" s="960">
        <v>1309.7313129738234</v>
      </c>
      <c r="BA150" s="960">
        <v>1309.7313129738234</v>
      </c>
      <c r="BB150" s="960">
        <v>1309.7313129738234</v>
      </c>
      <c r="BC150" s="960">
        <v>1309.7313129738234</v>
      </c>
      <c r="BD150" s="960">
        <v>1309.7313129738234</v>
      </c>
      <c r="BE150" s="960">
        <v>1309.7313129738234</v>
      </c>
      <c r="BF150" s="960">
        <v>1309.7313129738234</v>
      </c>
      <c r="BG150" s="960">
        <v>1309.7313129738234</v>
      </c>
      <c r="BH150" s="960">
        <v>1309.7313129738234</v>
      </c>
      <c r="BI150" s="960">
        <v>1309.7313129738234</v>
      </c>
      <c r="BJ150" s="960">
        <v>1309.7313129738234</v>
      </c>
      <c r="BK150" s="960">
        <v>1309.7313129738234</v>
      </c>
      <c r="BL150" s="960">
        <v>1309.7313129738234</v>
      </c>
      <c r="BM150" s="960">
        <v>1309.7313129738234</v>
      </c>
      <c r="BN150" s="960">
        <v>1309.7313129738234</v>
      </c>
      <c r="BO150" s="960">
        <v>1309.7313129738234</v>
      </c>
      <c r="BP150" s="960">
        <v>1309.7313129738234</v>
      </c>
      <c r="BQ150" s="960">
        <v>1309.7313129738234</v>
      </c>
      <c r="BR150" s="960">
        <v>1309.7313129738234</v>
      </c>
      <c r="BS150" s="960">
        <v>1309.7313129738234</v>
      </c>
      <c r="BT150" s="960">
        <v>1309.7313129738234</v>
      </c>
      <c r="BU150" s="960">
        <v>1309.7313129738234</v>
      </c>
      <c r="BV150" s="960">
        <v>1309.7313129738234</v>
      </c>
      <c r="BW150" s="960">
        <v>1309.7313129738234</v>
      </c>
      <c r="BX150" s="960">
        <v>1309.7313129738234</v>
      </c>
      <c r="BY150" s="960">
        <v>1309.7313129738234</v>
      </c>
      <c r="BZ150" s="960">
        <v>1309.7313129738234</v>
      </c>
      <c r="CA150" s="960">
        <v>1309.7313129738234</v>
      </c>
      <c r="CB150" s="960">
        <v>1309.7313129738234</v>
      </c>
      <c r="CC150" s="960">
        <v>1309.7313129738234</v>
      </c>
      <c r="CD150" s="960">
        <v>1309.7313129738234</v>
      </c>
      <c r="CE150" s="961">
        <v>1309.7313129738234</v>
      </c>
      <c r="CF150" s="961">
        <v>1309.7313129738234</v>
      </c>
      <c r="CG150" s="961">
        <v>1309.7313129738234</v>
      </c>
      <c r="CH150" s="961">
        <v>1309.7313129738234</v>
      </c>
      <c r="CI150" s="961">
        <v>1309.7313129738234</v>
      </c>
      <c r="CJ150" s="961">
        <v>1309.7313129738234</v>
      </c>
      <c r="CK150" s="961">
        <v>1309.7313129738234</v>
      </c>
      <c r="CL150" s="961">
        <v>1309.7313129738234</v>
      </c>
      <c r="CM150" s="961">
        <v>1309.7313129738234</v>
      </c>
      <c r="CN150" s="961">
        <v>1309.7313129738234</v>
      </c>
      <c r="CO150" s="961">
        <v>1309.7313129738234</v>
      </c>
      <c r="CP150" s="961">
        <v>1309.7313129738234</v>
      </c>
      <c r="CQ150" s="961">
        <v>1309.7313129738234</v>
      </c>
      <c r="CR150" s="961">
        <v>1309.7313129738234</v>
      </c>
      <c r="CS150" s="961">
        <v>1309.7313129738234</v>
      </c>
      <c r="CT150" s="961">
        <v>1309.7313129738234</v>
      </c>
      <c r="CU150" s="961">
        <v>1309.7313129738234</v>
      </c>
      <c r="CV150" s="961">
        <v>1309.7313129738234</v>
      </c>
      <c r="CW150" s="961">
        <v>1309.7313129738234</v>
      </c>
      <c r="CX150" s="961">
        <v>1309.7313129738234</v>
      </c>
      <c r="CY150" s="962">
        <v>1309.7313129738234</v>
      </c>
      <c r="CZ150" s="601">
        <v>0</v>
      </c>
      <c r="DA150" s="602">
        <v>0</v>
      </c>
      <c r="DB150" s="602">
        <v>0</v>
      </c>
      <c r="DC150" s="602">
        <v>0</v>
      </c>
      <c r="DD150" s="602">
        <v>0</v>
      </c>
      <c r="DE150" s="602">
        <v>0</v>
      </c>
      <c r="DF150" s="602">
        <v>0</v>
      </c>
      <c r="DG150" s="602">
        <v>0</v>
      </c>
      <c r="DH150" s="602">
        <v>0</v>
      </c>
      <c r="DI150" s="602">
        <v>0</v>
      </c>
      <c r="DJ150" s="602">
        <v>0</v>
      </c>
      <c r="DK150" s="602">
        <v>0</v>
      </c>
      <c r="DL150" s="602">
        <v>0</v>
      </c>
      <c r="DM150" s="602">
        <v>0</v>
      </c>
      <c r="DN150" s="602">
        <v>0</v>
      </c>
      <c r="DO150" s="602">
        <v>0</v>
      </c>
      <c r="DP150" s="602">
        <v>0</v>
      </c>
      <c r="DQ150" s="602">
        <v>0</v>
      </c>
      <c r="DR150" s="602">
        <v>0</v>
      </c>
      <c r="DS150" s="602">
        <v>0</v>
      </c>
      <c r="DT150" s="602">
        <v>0</v>
      </c>
      <c r="DU150" s="602">
        <v>0</v>
      </c>
      <c r="DV150" s="602">
        <v>0</v>
      </c>
      <c r="DW150" s="603">
        <v>0</v>
      </c>
    </row>
    <row r="151" spans="2:127" x14ac:dyDescent="0.2">
      <c r="B151" s="625"/>
      <c r="C151" s="626"/>
      <c r="D151" s="627"/>
      <c r="E151" s="627"/>
      <c r="F151" s="627"/>
      <c r="G151" s="627"/>
      <c r="H151" s="627"/>
      <c r="I151" s="628"/>
      <c r="J151" s="628"/>
      <c r="K151" s="628"/>
      <c r="L151" s="628"/>
      <c r="M151" s="628"/>
      <c r="N151" s="628"/>
      <c r="O151" s="628"/>
      <c r="P151" s="628"/>
      <c r="Q151" s="628"/>
      <c r="R151" s="629"/>
      <c r="S151" s="628"/>
      <c r="T151" s="628"/>
      <c r="U151" s="616" t="s">
        <v>495</v>
      </c>
      <c r="V151" s="617" t="s">
        <v>124</v>
      </c>
      <c r="W151" s="630" t="s">
        <v>492</v>
      </c>
      <c r="X151" s="960">
        <v>0</v>
      </c>
      <c r="Y151" s="960">
        <v>0</v>
      </c>
      <c r="Z151" s="960">
        <v>0</v>
      </c>
      <c r="AA151" s="960">
        <v>0</v>
      </c>
      <c r="AB151" s="960">
        <v>0</v>
      </c>
      <c r="AC151" s="960">
        <v>0</v>
      </c>
      <c r="AD151" s="960">
        <v>0</v>
      </c>
      <c r="AE151" s="960">
        <v>0</v>
      </c>
      <c r="AF151" s="960">
        <v>0</v>
      </c>
      <c r="AG151" s="960">
        <v>0</v>
      </c>
      <c r="AH151" s="960">
        <v>0</v>
      </c>
      <c r="AI151" s="960">
        <v>0</v>
      </c>
      <c r="AJ151" s="960">
        <v>0</v>
      </c>
      <c r="AK151" s="960">
        <v>0</v>
      </c>
      <c r="AL151" s="960">
        <v>0</v>
      </c>
      <c r="AM151" s="960">
        <v>0</v>
      </c>
      <c r="AN151" s="960">
        <v>0</v>
      </c>
      <c r="AO151" s="960">
        <v>0</v>
      </c>
      <c r="AP151" s="960">
        <v>0</v>
      </c>
      <c r="AQ151" s="960">
        <v>0</v>
      </c>
      <c r="AR151" s="960">
        <v>0</v>
      </c>
      <c r="AS151" s="960">
        <v>0</v>
      </c>
      <c r="AT151" s="960">
        <v>0</v>
      </c>
      <c r="AU151" s="960">
        <v>0</v>
      </c>
      <c r="AV151" s="960">
        <v>0</v>
      </c>
      <c r="AW151" s="960">
        <v>0</v>
      </c>
      <c r="AX151" s="960">
        <v>0</v>
      </c>
      <c r="AY151" s="960">
        <v>0</v>
      </c>
      <c r="AZ151" s="960">
        <v>0</v>
      </c>
      <c r="BA151" s="960">
        <v>0</v>
      </c>
      <c r="BB151" s="960">
        <v>0</v>
      </c>
      <c r="BC151" s="960">
        <v>0</v>
      </c>
      <c r="BD151" s="960">
        <v>0</v>
      </c>
      <c r="BE151" s="960">
        <v>0</v>
      </c>
      <c r="BF151" s="960">
        <v>0</v>
      </c>
      <c r="BG151" s="960">
        <v>0</v>
      </c>
      <c r="BH151" s="960">
        <v>0</v>
      </c>
      <c r="BI151" s="960">
        <v>0</v>
      </c>
      <c r="BJ151" s="960">
        <v>0</v>
      </c>
      <c r="BK151" s="960">
        <v>0</v>
      </c>
      <c r="BL151" s="960">
        <v>0</v>
      </c>
      <c r="BM151" s="960">
        <v>0</v>
      </c>
      <c r="BN151" s="960">
        <v>0</v>
      </c>
      <c r="BO151" s="960">
        <v>0</v>
      </c>
      <c r="BP151" s="960">
        <v>0</v>
      </c>
      <c r="BQ151" s="960">
        <v>0</v>
      </c>
      <c r="BR151" s="960">
        <v>0</v>
      </c>
      <c r="BS151" s="960">
        <v>0</v>
      </c>
      <c r="BT151" s="960">
        <v>0</v>
      </c>
      <c r="BU151" s="960">
        <v>0</v>
      </c>
      <c r="BV151" s="960">
        <v>0</v>
      </c>
      <c r="BW151" s="960">
        <v>0</v>
      </c>
      <c r="BX151" s="960">
        <v>0</v>
      </c>
      <c r="BY151" s="960">
        <v>0</v>
      </c>
      <c r="BZ151" s="960">
        <v>0</v>
      </c>
      <c r="CA151" s="960">
        <v>0</v>
      </c>
      <c r="CB151" s="960">
        <v>0</v>
      </c>
      <c r="CC151" s="960">
        <v>0</v>
      </c>
      <c r="CD151" s="960">
        <v>0</v>
      </c>
      <c r="CE151" s="961">
        <v>0</v>
      </c>
      <c r="CF151" s="961">
        <v>0</v>
      </c>
      <c r="CG151" s="961">
        <v>0</v>
      </c>
      <c r="CH151" s="961">
        <v>0</v>
      </c>
      <c r="CI151" s="961">
        <v>0</v>
      </c>
      <c r="CJ151" s="961">
        <v>0</v>
      </c>
      <c r="CK151" s="961">
        <v>0</v>
      </c>
      <c r="CL151" s="961">
        <v>0</v>
      </c>
      <c r="CM151" s="961">
        <v>0</v>
      </c>
      <c r="CN151" s="961">
        <v>0</v>
      </c>
      <c r="CO151" s="961">
        <v>0</v>
      </c>
      <c r="CP151" s="961">
        <v>0</v>
      </c>
      <c r="CQ151" s="961">
        <v>0</v>
      </c>
      <c r="CR151" s="961">
        <v>0</v>
      </c>
      <c r="CS151" s="961">
        <v>0</v>
      </c>
      <c r="CT151" s="961">
        <v>0</v>
      </c>
      <c r="CU151" s="961">
        <v>0</v>
      </c>
      <c r="CV151" s="961">
        <v>0</v>
      </c>
      <c r="CW151" s="961">
        <v>0</v>
      </c>
      <c r="CX151" s="961">
        <v>0</v>
      </c>
      <c r="CY151" s="962">
        <v>0</v>
      </c>
      <c r="CZ151" s="601">
        <v>0</v>
      </c>
      <c r="DA151" s="602">
        <v>0</v>
      </c>
      <c r="DB151" s="602">
        <v>0</v>
      </c>
      <c r="DC151" s="602">
        <v>0</v>
      </c>
      <c r="DD151" s="602">
        <v>0</v>
      </c>
      <c r="DE151" s="602">
        <v>0</v>
      </c>
      <c r="DF151" s="602">
        <v>0</v>
      </c>
      <c r="DG151" s="602">
        <v>0</v>
      </c>
      <c r="DH151" s="602">
        <v>0</v>
      </c>
      <c r="DI151" s="602">
        <v>0</v>
      </c>
      <c r="DJ151" s="602">
        <v>0</v>
      </c>
      <c r="DK151" s="602">
        <v>0</v>
      </c>
      <c r="DL151" s="602">
        <v>0</v>
      </c>
      <c r="DM151" s="602">
        <v>0</v>
      </c>
      <c r="DN151" s="602">
        <v>0</v>
      </c>
      <c r="DO151" s="602">
        <v>0</v>
      </c>
      <c r="DP151" s="602">
        <v>0</v>
      </c>
      <c r="DQ151" s="602">
        <v>0</v>
      </c>
      <c r="DR151" s="602">
        <v>0</v>
      </c>
      <c r="DS151" s="602">
        <v>0</v>
      </c>
      <c r="DT151" s="602">
        <v>0</v>
      </c>
      <c r="DU151" s="602">
        <v>0</v>
      </c>
      <c r="DV151" s="602">
        <v>0</v>
      </c>
      <c r="DW151" s="603">
        <v>0</v>
      </c>
    </row>
    <row r="152" spans="2:127" x14ac:dyDescent="0.2">
      <c r="B152" s="625"/>
      <c r="C152" s="626"/>
      <c r="D152" s="627"/>
      <c r="E152" s="627"/>
      <c r="F152" s="627"/>
      <c r="G152" s="627"/>
      <c r="H152" s="627"/>
      <c r="I152" s="628"/>
      <c r="J152" s="628"/>
      <c r="K152" s="628"/>
      <c r="L152" s="628"/>
      <c r="M152" s="628"/>
      <c r="N152" s="628"/>
      <c r="O152" s="628"/>
      <c r="P152" s="628"/>
      <c r="Q152" s="628"/>
      <c r="R152" s="629"/>
      <c r="S152" s="628"/>
      <c r="T152" s="628"/>
      <c r="U152" s="631" t="s">
        <v>496</v>
      </c>
      <c r="V152" s="632" t="s">
        <v>124</v>
      </c>
      <c r="W152" s="630" t="s">
        <v>492</v>
      </c>
      <c r="X152" s="960">
        <v>3.0630844339541041</v>
      </c>
      <c r="Y152" s="960">
        <v>7.2406239704856992</v>
      </c>
      <c r="Z152" s="960">
        <v>14.156100613246998</v>
      </c>
      <c r="AA152" s="960">
        <v>25.615424399527264</v>
      </c>
      <c r="AB152" s="960">
        <v>38.135761973003014</v>
      </c>
      <c r="AC152" s="960">
        <v>28.17901486133362</v>
      </c>
      <c r="AD152" s="960">
        <v>45.654146665336491</v>
      </c>
      <c r="AE152" s="960">
        <v>66.417252092985009</v>
      </c>
      <c r="AF152" s="960">
        <v>84.469048367457333</v>
      </c>
      <c r="AG152" s="960">
        <v>98.784051656877807</v>
      </c>
      <c r="AH152" s="960">
        <v>135.35925601322853</v>
      </c>
      <c r="AI152" s="960">
        <v>144.88531917894355</v>
      </c>
      <c r="AJ152" s="960">
        <v>150.35890738754227</v>
      </c>
      <c r="AK152" s="960">
        <v>151.95698727730684</v>
      </c>
      <c r="AL152" s="960">
        <v>150.62975101744541</v>
      </c>
      <c r="AM152" s="960">
        <v>149.5429260385344</v>
      </c>
      <c r="AN152" s="960">
        <v>148.4908794589486</v>
      </c>
      <c r="AO152" s="960">
        <v>147.47257977503071</v>
      </c>
      <c r="AP152" s="960">
        <v>146.48686568099822</v>
      </c>
      <c r="AQ152" s="960">
        <v>145.53584125902805</v>
      </c>
      <c r="AR152" s="960">
        <v>144.61533102368213</v>
      </c>
      <c r="AS152" s="960">
        <v>143.72427711586735</v>
      </c>
      <c r="AT152" s="960">
        <v>142.86173693310261</v>
      </c>
      <c r="AU152" s="960">
        <v>142.02687944130759</v>
      </c>
      <c r="AV152" s="960">
        <v>141.22188421030327</v>
      </c>
      <c r="AW152" s="960">
        <v>141.22188421030327</v>
      </c>
      <c r="AX152" s="960">
        <v>141.22188421030327</v>
      </c>
      <c r="AY152" s="960">
        <v>141.22188421030327</v>
      </c>
      <c r="AZ152" s="960">
        <v>141.22188421030327</v>
      </c>
      <c r="BA152" s="960">
        <v>141.22188421030327</v>
      </c>
      <c r="BB152" s="960">
        <v>141.22188421030327</v>
      </c>
      <c r="BC152" s="960">
        <v>141.22188421030327</v>
      </c>
      <c r="BD152" s="960">
        <v>141.22188421030327</v>
      </c>
      <c r="BE152" s="960">
        <v>141.22188421030327</v>
      </c>
      <c r="BF152" s="960">
        <v>141.22188421030327</v>
      </c>
      <c r="BG152" s="960">
        <v>141.22188421030327</v>
      </c>
      <c r="BH152" s="960">
        <v>141.22188421030327</v>
      </c>
      <c r="BI152" s="960">
        <v>141.22188421030327</v>
      </c>
      <c r="BJ152" s="960">
        <v>141.22188421030327</v>
      </c>
      <c r="BK152" s="960">
        <v>141.22188421030327</v>
      </c>
      <c r="BL152" s="960">
        <v>141.22188421030327</v>
      </c>
      <c r="BM152" s="960">
        <v>141.22188421030327</v>
      </c>
      <c r="BN152" s="960">
        <v>141.22188421030327</v>
      </c>
      <c r="BO152" s="960">
        <v>141.22188421030327</v>
      </c>
      <c r="BP152" s="960">
        <v>141.22188421030327</v>
      </c>
      <c r="BQ152" s="960">
        <v>141.22188421030327</v>
      </c>
      <c r="BR152" s="960">
        <v>141.22188421030327</v>
      </c>
      <c r="BS152" s="960">
        <v>141.22188421030327</v>
      </c>
      <c r="BT152" s="960">
        <v>141.22188421030327</v>
      </c>
      <c r="BU152" s="960">
        <v>141.22188421030327</v>
      </c>
      <c r="BV152" s="960">
        <v>141.22188421030327</v>
      </c>
      <c r="BW152" s="960">
        <v>141.22188421030327</v>
      </c>
      <c r="BX152" s="960">
        <v>141.22188421030327</v>
      </c>
      <c r="BY152" s="960">
        <v>141.22188421030327</v>
      </c>
      <c r="BZ152" s="960">
        <v>141.22188421030327</v>
      </c>
      <c r="CA152" s="960">
        <v>141.22188421030327</v>
      </c>
      <c r="CB152" s="960">
        <v>141.22188421030327</v>
      </c>
      <c r="CC152" s="960">
        <v>141.22188421030327</v>
      </c>
      <c r="CD152" s="960">
        <v>141.22188421030327</v>
      </c>
      <c r="CE152" s="961">
        <v>141.22188421030327</v>
      </c>
      <c r="CF152" s="961">
        <v>141.22188421030327</v>
      </c>
      <c r="CG152" s="961">
        <v>141.22188421030327</v>
      </c>
      <c r="CH152" s="961">
        <v>141.22188421030327</v>
      </c>
      <c r="CI152" s="961">
        <v>141.22188421030327</v>
      </c>
      <c r="CJ152" s="961">
        <v>141.22188421030327</v>
      </c>
      <c r="CK152" s="961">
        <v>141.22188421030327</v>
      </c>
      <c r="CL152" s="961">
        <v>141.22188421030327</v>
      </c>
      <c r="CM152" s="961">
        <v>141.22188421030327</v>
      </c>
      <c r="CN152" s="961">
        <v>141.22188421030327</v>
      </c>
      <c r="CO152" s="961">
        <v>141.22188421030327</v>
      </c>
      <c r="CP152" s="961">
        <v>141.22188421030327</v>
      </c>
      <c r="CQ152" s="961">
        <v>141.22188421030327</v>
      </c>
      <c r="CR152" s="961">
        <v>141.22188421030327</v>
      </c>
      <c r="CS152" s="961">
        <v>141.22188421030327</v>
      </c>
      <c r="CT152" s="961">
        <v>141.22188421030327</v>
      </c>
      <c r="CU152" s="961">
        <v>141.22188421030327</v>
      </c>
      <c r="CV152" s="961">
        <v>141.22188421030327</v>
      </c>
      <c r="CW152" s="961">
        <v>141.22188421030327</v>
      </c>
      <c r="CX152" s="961">
        <v>141.22188421030327</v>
      </c>
      <c r="CY152" s="962">
        <v>141.22188421030327</v>
      </c>
      <c r="CZ152" s="601">
        <v>0</v>
      </c>
      <c r="DA152" s="602">
        <v>0</v>
      </c>
      <c r="DB152" s="602">
        <v>0</v>
      </c>
      <c r="DC152" s="602">
        <v>0</v>
      </c>
      <c r="DD152" s="602">
        <v>0</v>
      </c>
      <c r="DE152" s="602">
        <v>0</v>
      </c>
      <c r="DF152" s="602">
        <v>0</v>
      </c>
      <c r="DG152" s="602">
        <v>0</v>
      </c>
      <c r="DH152" s="602">
        <v>0</v>
      </c>
      <c r="DI152" s="602">
        <v>0</v>
      </c>
      <c r="DJ152" s="602">
        <v>0</v>
      </c>
      <c r="DK152" s="602">
        <v>0</v>
      </c>
      <c r="DL152" s="602">
        <v>0</v>
      </c>
      <c r="DM152" s="602">
        <v>0</v>
      </c>
      <c r="DN152" s="602">
        <v>0</v>
      </c>
      <c r="DO152" s="602">
        <v>0</v>
      </c>
      <c r="DP152" s="602">
        <v>0</v>
      </c>
      <c r="DQ152" s="602">
        <v>0</v>
      </c>
      <c r="DR152" s="602">
        <v>0</v>
      </c>
      <c r="DS152" s="602">
        <v>0</v>
      </c>
      <c r="DT152" s="602">
        <v>0</v>
      </c>
      <c r="DU152" s="602">
        <v>0</v>
      </c>
      <c r="DV152" s="602">
        <v>0</v>
      </c>
      <c r="DW152" s="603">
        <v>0</v>
      </c>
    </row>
    <row r="153" spans="2:127" x14ac:dyDescent="0.2">
      <c r="B153" s="625"/>
      <c r="C153" s="626"/>
      <c r="D153" s="627"/>
      <c r="E153" s="627"/>
      <c r="F153" s="627"/>
      <c r="G153" s="627"/>
      <c r="H153" s="627"/>
      <c r="I153" s="628"/>
      <c r="J153" s="628"/>
      <c r="K153" s="628"/>
      <c r="L153" s="628"/>
      <c r="M153" s="628"/>
      <c r="N153" s="628"/>
      <c r="O153" s="628"/>
      <c r="P153" s="628"/>
      <c r="Q153" s="628"/>
      <c r="R153" s="629"/>
      <c r="S153" s="628"/>
      <c r="T153" s="628"/>
      <c r="U153" s="616" t="s">
        <v>497</v>
      </c>
      <c r="V153" s="617" t="s">
        <v>124</v>
      </c>
      <c r="W153" s="630" t="s">
        <v>492</v>
      </c>
      <c r="X153" s="960">
        <v>0</v>
      </c>
      <c r="Y153" s="960">
        <v>0</v>
      </c>
      <c r="Z153" s="960">
        <v>0</v>
      </c>
      <c r="AA153" s="960">
        <v>0</v>
      </c>
      <c r="AB153" s="960">
        <v>0</v>
      </c>
      <c r="AC153" s="960">
        <v>0</v>
      </c>
      <c r="AD153" s="960">
        <v>0</v>
      </c>
      <c r="AE153" s="960">
        <v>0</v>
      </c>
      <c r="AF153" s="960">
        <v>0</v>
      </c>
      <c r="AG153" s="960">
        <v>0</v>
      </c>
      <c r="AH153" s="960">
        <v>0</v>
      </c>
      <c r="AI153" s="960">
        <v>0</v>
      </c>
      <c r="AJ153" s="960">
        <v>0</v>
      </c>
      <c r="AK153" s="960">
        <v>0</v>
      </c>
      <c r="AL153" s="960">
        <v>0</v>
      </c>
      <c r="AM153" s="960">
        <v>0</v>
      </c>
      <c r="AN153" s="960">
        <v>0</v>
      </c>
      <c r="AO153" s="960">
        <v>0</v>
      </c>
      <c r="AP153" s="960">
        <v>0</v>
      </c>
      <c r="AQ153" s="960">
        <v>0</v>
      </c>
      <c r="AR153" s="960">
        <v>0</v>
      </c>
      <c r="AS153" s="960">
        <v>0</v>
      </c>
      <c r="AT153" s="960">
        <v>0</v>
      </c>
      <c r="AU153" s="960">
        <v>0</v>
      </c>
      <c r="AV153" s="960">
        <v>0</v>
      </c>
      <c r="AW153" s="960">
        <v>0</v>
      </c>
      <c r="AX153" s="960">
        <v>0</v>
      </c>
      <c r="AY153" s="960">
        <v>0</v>
      </c>
      <c r="AZ153" s="960">
        <v>0</v>
      </c>
      <c r="BA153" s="960">
        <v>0</v>
      </c>
      <c r="BB153" s="960">
        <v>0</v>
      </c>
      <c r="BC153" s="960">
        <v>0</v>
      </c>
      <c r="BD153" s="960">
        <v>0</v>
      </c>
      <c r="BE153" s="960">
        <v>0</v>
      </c>
      <c r="BF153" s="960">
        <v>0</v>
      </c>
      <c r="BG153" s="960">
        <v>0</v>
      </c>
      <c r="BH153" s="960">
        <v>0</v>
      </c>
      <c r="BI153" s="960">
        <v>0</v>
      </c>
      <c r="BJ153" s="960">
        <v>0</v>
      </c>
      <c r="BK153" s="960">
        <v>0</v>
      </c>
      <c r="BL153" s="960">
        <v>0</v>
      </c>
      <c r="BM153" s="960">
        <v>0</v>
      </c>
      <c r="BN153" s="960">
        <v>0</v>
      </c>
      <c r="BO153" s="960">
        <v>0</v>
      </c>
      <c r="BP153" s="960">
        <v>0</v>
      </c>
      <c r="BQ153" s="960">
        <v>0</v>
      </c>
      <c r="BR153" s="960">
        <v>0</v>
      </c>
      <c r="BS153" s="960">
        <v>0</v>
      </c>
      <c r="BT153" s="960">
        <v>0</v>
      </c>
      <c r="BU153" s="960">
        <v>0</v>
      </c>
      <c r="BV153" s="960">
        <v>0</v>
      </c>
      <c r="BW153" s="960">
        <v>0</v>
      </c>
      <c r="BX153" s="960">
        <v>0</v>
      </c>
      <c r="BY153" s="960">
        <v>0</v>
      </c>
      <c r="BZ153" s="960">
        <v>0</v>
      </c>
      <c r="CA153" s="960">
        <v>0</v>
      </c>
      <c r="CB153" s="960">
        <v>0</v>
      </c>
      <c r="CC153" s="960">
        <v>0</v>
      </c>
      <c r="CD153" s="960">
        <v>0</v>
      </c>
      <c r="CE153" s="961">
        <v>0</v>
      </c>
      <c r="CF153" s="961">
        <v>0</v>
      </c>
      <c r="CG153" s="961">
        <v>0</v>
      </c>
      <c r="CH153" s="961">
        <v>0</v>
      </c>
      <c r="CI153" s="961">
        <v>0</v>
      </c>
      <c r="CJ153" s="961">
        <v>0</v>
      </c>
      <c r="CK153" s="961">
        <v>0</v>
      </c>
      <c r="CL153" s="961">
        <v>0</v>
      </c>
      <c r="CM153" s="961">
        <v>0</v>
      </c>
      <c r="CN153" s="961">
        <v>0</v>
      </c>
      <c r="CO153" s="961">
        <v>0</v>
      </c>
      <c r="CP153" s="961">
        <v>0</v>
      </c>
      <c r="CQ153" s="961">
        <v>0</v>
      </c>
      <c r="CR153" s="961">
        <v>0</v>
      </c>
      <c r="CS153" s="961">
        <v>0</v>
      </c>
      <c r="CT153" s="961">
        <v>0</v>
      </c>
      <c r="CU153" s="961">
        <v>0</v>
      </c>
      <c r="CV153" s="961">
        <v>0</v>
      </c>
      <c r="CW153" s="961">
        <v>0</v>
      </c>
      <c r="CX153" s="961">
        <v>0</v>
      </c>
      <c r="CY153" s="962">
        <v>0</v>
      </c>
      <c r="CZ153" s="601">
        <v>0</v>
      </c>
      <c r="DA153" s="602">
        <v>0</v>
      </c>
      <c r="DB153" s="602">
        <v>0</v>
      </c>
      <c r="DC153" s="602">
        <v>0</v>
      </c>
      <c r="DD153" s="602">
        <v>0</v>
      </c>
      <c r="DE153" s="602">
        <v>0</v>
      </c>
      <c r="DF153" s="602">
        <v>0</v>
      </c>
      <c r="DG153" s="602">
        <v>0</v>
      </c>
      <c r="DH153" s="602">
        <v>0</v>
      </c>
      <c r="DI153" s="602">
        <v>0</v>
      </c>
      <c r="DJ153" s="602">
        <v>0</v>
      </c>
      <c r="DK153" s="602">
        <v>0</v>
      </c>
      <c r="DL153" s="602">
        <v>0</v>
      </c>
      <c r="DM153" s="602">
        <v>0</v>
      </c>
      <c r="DN153" s="602">
        <v>0</v>
      </c>
      <c r="DO153" s="602">
        <v>0</v>
      </c>
      <c r="DP153" s="602">
        <v>0</v>
      </c>
      <c r="DQ153" s="602">
        <v>0</v>
      </c>
      <c r="DR153" s="602">
        <v>0</v>
      </c>
      <c r="DS153" s="602">
        <v>0</v>
      </c>
      <c r="DT153" s="602">
        <v>0</v>
      </c>
      <c r="DU153" s="602">
        <v>0</v>
      </c>
      <c r="DV153" s="602">
        <v>0</v>
      </c>
      <c r="DW153" s="603">
        <v>0</v>
      </c>
    </row>
    <row r="154" spans="2:127" x14ac:dyDescent="0.2">
      <c r="B154" s="633"/>
      <c r="C154" s="626"/>
      <c r="D154" s="627"/>
      <c r="E154" s="627"/>
      <c r="F154" s="627"/>
      <c r="G154" s="627"/>
      <c r="H154" s="627"/>
      <c r="I154" s="628"/>
      <c r="J154" s="628"/>
      <c r="K154" s="628"/>
      <c r="L154" s="628"/>
      <c r="M154" s="628"/>
      <c r="N154" s="628"/>
      <c r="O154" s="628"/>
      <c r="P154" s="628"/>
      <c r="Q154" s="628"/>
      <c r="R154" s="629"/>
      <c r="S154" s="628"/>
      <c r="T154" s="628"/>
      <c r="U154" s="616" t="s">
        <v>498</v>
      </c>
      <c r="V154" s="617" t="s">
        <v>124</v>
      </c>
      <c r="W154" s="630" t="s">
        <v>492</v>
      </c>
      <c r="X154" s="960">
        <v>365.37094591783301</v>
      </c>
      <c r="Y154" s="960">
        <v>505.83217982753638</v>
      </c>
      <c r="Z154" s="960">
        <v>501.20135526043606</v>
      </c>
      <c r="AA154" s="960">
        <v>490.41145920602082</v>
      </c>
      <c r="AB154" s="960">
        <v>766.00157911152132</v>
      </c>
      <c r="AC154" s="960">
        <v>1837.1892943010857</v>
      </c>
      <c r="AD154" s="960">
        <v>1521.1239539351791</v>
      </c>
      <c r="AE154" s="960">
        <v>1730.486523353833</v>
      </c>
      <c r="AF154" s="960">
        <v>1851.3684509027926</v>
      </c>
      <c r="AG154" s="960">
        <v>2070.9453209545809</v>
      </c>
      <c r="AH154" s="960">
        <v>2663.6210439983229</v>
      </c>
      <c r="AI154" s="960">
        <v>1550.8500000267384</v>
      </c>
      <c r="AJ154" s="960">
        <v>1054.3669674550565</v>
      </c>
      <c r="AK154" s="960">
        <v>769.34637386897646</v>
      </c>
      <c r="AL154" s="960">
        <v>40.300124071192378</v>
      </c>
      <c r="AM154" s="960">
        <v>40.146545206027263</v>
      </c>
      <c r="AN154" s="960">
        <v>39.997880864547433</v>
      </c>
      <c r="AO154" s="960">
        <v>39.853985285324733</v>
      </c>
      <c r="AP154" s="960">
        <v>39.714694364637154</v>
      </c>
      <c r="AQ154" s="960">
        <v>39.58030542961577</v>
      </c>
      <c r="AR154" s="960">
        <v>182.15875712219983</v>
      </c>
      <c r="AS154" s="960">
        <v>236.33257231833872</v>
      </c>
      <c r="AT154" s="960">
        <v>233.54575885322518</v>
      </c>
      <c r="AU154" s="960">
        <v>228.2315612725441</v>
      </c>
      <c r="AV154" s="960">
        <v>335.03350380307478</v>
      </c>
      <c r="AW154" s="960">
        <v>755.61846100276182</v>
      </c>
      <c r="AX154" s="960">
        <v>630.28289303864426</v>
      </c>
      <c r="AY154" s="960">
        <v>710.58955250843928</v>
      </c>
      <c r="AZ154" s="960">
        <v>756.3814585417731</v>
      </c>
      <c r="BA154" s="960">
        <v>840.83797331024425</v>
      </c>
      <c r="BB154" s="960">
        <v>1070.0809870255216</v>
      </c>
      <c r="BC154" s="960">
        <v>632.35033837341484</v>
      </c>
      <c r="BD154" s="960">
        <v>436.84110777724987</v>
      </c>
      <c r="BE154" s="960">
        <v>324.77134784018239</v>
      </c>
      <c r="BF154" s="960">
        <v>38.97070163804846</v>
      </c>
      <c r="BG154" s="960">
        <v>38.97070163804846</v>
      </c>
      <c r="BH154" s="960">
        <v>38.97070163804846</v>
      </c>
      <c r="BI154" s="960">
        <v>38.97070163804846</v>
      </c>
      <c r="BJ154" s="960">
        <v>38.97070163804846</v>
      </c>
      <c r="BK154" s="960">
        <v>38.97070163804846</v>
      </c>
      <c r="BL154" s="960">
        <v>181.67923031640342</v>
      </c>
      <c r="BM154" s="960">
        <v>235.97896003476862</v>
      </c>
      <c r="BN154" s="960">
        <v>233.31403182717006</v>
      </c>
      <c r="BO154" s="960">
        <v>228.11780767243371</v>
      </c>
      <c r="BP154" s="960">
        <v>335.03350380307478</v>
      </c>
      <c r="BQ154" s="960">
        <v>755.61846100276182</v>
      </c>
      <c r="BR154" s="960">
        <v>630.28289303864426</v>
      </c>
      <c r="BS154" s="960">
        <v>710.58955250843928</v>
      </c>
      <c r="BT154" s="960">
        <v>756.3814585417731</v>
      </c>
      <c r="BU154" s="960">
        <v>840.83797331024425</v>
      </c>
      <c r="BV154" s="960">
        <v>1070.0809870255216</v>
      </c>
      <c r="BW154" s="960">
        <v>632.35033837341484</v>
      </c>
      <c r="BX154" s="960">
        <v>436.84110777724987</v>
      </c>
      <c r="BY154" s="960">
        <v>324.77134784018239</v>
      </c>
      <c r="BZ154" s="960">
        <v>38.97070163804846</v>
      </c>
      <c r="CA154" s="960">
        <v>38.97070163804846</v>
      </c>
      <c r="CB154" s="960">
        <v>38.97070163804846</v>
      </c>
      <c r="CC154" s="960">
        <v>38.97070163804846</v>
      </c>
      <c r="CD154" s="960">
        <v>38.97070163804846</v>
      </c>
      <c r="CE154" s="961">
        <v>38.97070163804846</v>
      </c>
      <c r="CF154" s="961">
        <v>181.67923031640342</v>
      </c>
      <c r="CG154" s="961">
        <v>235.97896003476862</v>
      </c>
      <c r="CH154" s="961">
        <v>233.31403182717006</v>
      </c>
      <c r="CI154" s="961">
        <v>228.11780767243371</v>
      </c>
      <c r="CJ154" s="961">
        <v>335.03350380307478</v>
      </c>
      <c r="CK154" s="961">
        <v>755.61846100276182</v>
      </c>
      <c r="CL154" s="961">
        <v>630.28289303864426</v>
      </c>
      <c r="CM154" s="961">
        <v>710.58955250843928</v>
      </c>
      <c r="CN154" s="961">
        <v>756.3814585417731</v>
      </c>
      <c r="CO154" s="961">
        <v>840.83797331024425</v>
      </c>
      <c r="CP154" s="961">
        <v>1070.0809870255216</v>
      </c>
      <c r="CQ154" s="961">
        <v>632.35033837341484</v>
      </c>
      <c r="CR154" s="961">
        <v>436.84110777724987</v>
      </c>
      <c r="CS154" s="961">
        <v>324.77134784018239</v>
      </c>
      <c r="CT154" s="961">
        <v>38.97070163804846</v>
      </c>
      <c r="CU154" s="961">
        <v>38.97070163804846</v>
      </c>
      <c r="CV154" s="961">
        <v>38.97070163804846</v>
      </c>
      <c r="CW154" s="961">
        <v>38.97070163804846</v>
      </c>
      <c r="CX154" s="961">
        <v>38.97070163804846</v>
      </c>
      <c r="CY154" s="962">
        <v>38.97070163804846</v>
      </c>
      <c r="CZ154" s="601">
        <v>0</v>
      </c>
      <c r="DA154" s="602">
        <v>0</v>
      </c>
      <c r="DB154" s="602">
        <v>0</v>
      </c>
      <c r="DC154" s="602">
        <v>0</v>
      </c>
      <c r="DD154" s="602">
        <v>0</v>
      </c>
      <c r="DE154" s="602">
        <v>0</v>
      </c>
      <c r="DF154" s="602">
        <v>0</v>
      </c>
      <c r="DG154" s="602">
        <v>0</v>
      </c>
      <c r="DH154" s="602">
        <v>0</v>
      </c>
      <c r="DI154" s="602">
        <v>0</v>
      </c>
      <c r="DJ154" s="602">
        <v>0</v>
      </c>
      <c r="DK154" s="602">
        <v>0</v>
      </c>
      <c r="DL154" s="602">
        <v>0</v>
      </c>
      <c r="DM154" s="602">
        <v>0</v>
      </c>
      <c r="DN154" s="602">
        <v>0</v>
      </c>
      <c r="DO154" s="602">
        <v>0</v>
      </c>
      <c r="DP154" s="602">
        <v>0</v>
      </c>
      <c r="DQ154" s="602">
        <v>0</v>
      </c>
      <c r="DR154" s="602">
        <v>0</v>
      </c>
      <c r="DS154" s="602">
        <v>0</v>
      </c>
      <c r="DT154" s="602">
        <v>0</v>
      </c>
      <c r="DU154" s="602">
        <v>0</v>
      </c>
      <c r="DV154" s="602">
        <v>0</v>
      </c>
      <c r="DW154" s="603">
        <v>0</v>
      </c>
    </row>
    <row r="155" spans="2:127" x14ac:dyDescent="0.2">
      <c r="B155" s="633"/>
      <c r="C155" s="626"/>
      <c r="D155" s="627"/>
      <c r="E155" s="627"/>
      <c r="F155" s="627"/>
      <c r="G155" s="627"/>
      <c r="H155" s="627"/>
      <c r="I155" s="628"/>
      <c r="J155" s="628"/>
      <c r="K155" s="628"/>
      <c r="L155" s="628"/>
      <c r="M155" s="628"/>
      <c r="N155" s="628"/>
      <c r="O155" s="628"/>
      <c r="P155" s="628"/>
      <c r="Q155" s="628"/>
      <c r="R155" s="629"/>
      <c r="S155" s="628"/>
      <c r="T155" s="628"/>
      <c r="U155" s="616" t="s">
        <v>499</v>
      </c>
      <c r="V155" s="617" t="s">
        <v>124</v>
      </c>
      <c r="W155" s="630" t="s">
        <v>492</v>
      </c>
      <c r="X155" s="960">
        <v>8.6436104675604977</v>
      </c>
      <c r="Y155" s="960">
        <v>11.579207523749332</v>
      </c>
      <c r="Z155" s="960">
        <v>11.828532156619048</v>
      </c>
      <c r="AA155" s="960">
        <v>12.384392670607287</v>
      </c>
      <c r="AB155" s="960">
        <v>20.883602821867182</v>
      </c>
      <c r="AC155" s="960">
        <v>67.813524697592044</v>
      </c>
      <c r="AD155" s="960">
        <v>46.441583907466381</v>
      </c>
      <c r="AE155" s="960">
        <v>51.217351961286923</v>
      </c>
      <c r="AF155" s="960">
        <v>52.435497696026943</v>
      </c>
      <c r="AG155" s="960">
        <v>66.749817207204075</v>
      </c>
      <c r="AH155" s="960">
        <v>63.759849057036668</v>
      </c>
      <c r="AI155" s="960">
        <v>39.208821070567964</v>
      </c>
      <c r="AJ155" s="960">
        <v>25.782280290952595</v>
      </c>
      <c r="AK155" s="960">
        <v>18.197991360434372</v>
      </c>
      <c r="AL155" s="960">
        <v>0.98936121217696371</v>
      </c>
      <c r="AM155" s="960">
        <v>0.95259202632290929</v>
      </c>
      <c r="AN155" s="960">
        <v>0.91728067697197746</v>
      </c>
      <c r="AO155" s="960">
        <v>0.88336421568225498</v>
      </c>
      <c r="AP155" s="960">
        <v>0.85078224306751404</v>
      </c>
      <c r="AQ155" s="960">
        <v>0.81948584839138805</v>
      </c>
      <c r="AR155" s="960">
        <v>1.8687598313853757</v>
      </c>
      <c r="AS155" s="960">
        <v>2.2001532938284503</v>
      </c>
      <c r="AT155" s="960">
        <v>2.2497252009535624</v>
      </c>
      <c r="AU155" s="960">
        <v>2.3692227057110697</v>
      </c>
      <c r="AV155" s="960">
        <v>3.7555289701398689</v>
      </c>
      <c r="AW155" s="960">
        <v>12.367890218497575</v>
      </c>
      <c r="AX155" s="960">
        <v>8.4345875825258769</v>
      </c>
      <c r="AY155" s="960">
        <v>9.2197428439444842</v>
      </c>
      <c r="AZ155" s="960">
        <v>9.3390724085862775</v>
      </c>
      <c r="BA155" s="960">
        <v>12.509616599449208</v>
      </c>
      <c r="BB155" s="960">
        <v>12.297122967088251</v>
      </c>
      <c r="BC155" s="960">
        <v>8.0541761805686516</v>
      </c>
      <c r="BD155" s="960">
        <v>5.4419208118450255</v>
      </c>
      <c r="BE155" s="960">
        <v>3.9601889580277465</v>
      </c>
      <c r="BF155" s="960">
        <v>0.56862671417491328</v>
      </c>
      <c r="BG155" s="960">
        <v>0.55206477104360518</v>
      </c>
      <c r="BH155" s="960">
        <v>0.53598521460544191</v>
      </c>
      <c r="BI155" s="960">
        <v>0.52037399476256496</v>
      </c>
      <c r="BJ155" s="960">
        <v>0.50521747064326705</v>
      </c>
      <c r="BK155" s="960">
        <v>0.49050239868278345</v>
      </c>
      <c r="BL155" s="960">
        <v>1.1346004652746642</v>
      </c>
      <c r="BM155" s="960">
        <v>1.3447687297422686</v>
      </c>
      <c r="BN155" s="960">
        <v>1.383230974329021</v>
      </c>
      <c r="BO155" s="960">
        <v>1.4651820485890827</v>
      </c>
      <c r="BP155" s="960">
        <v>2.3356169829839115</v>
      </c>
      <c r="BQ155" s="960">
        <v>7.7291058454481467</v>
      </c>
      <c r="BR155" s="960">
        <v>5.2966418829150017</v>
      </c>
      <c r="BS155" s="960">
        <v>5.8177987123739614</v>
      </c>
      <c r="BT155" s="960">
        <v>5.9217047616953913</v>
      </c>
      <c r="BU155" s="960">
        <v>7.9705838131058258</v>
      </c>
      <c r="BV155" s="960">
        <v>6.8086188331246902</v>
      </c>
      <c r="BW155" s="960">
        <v>4.4594020711259637</v>
      </c>
      <c r="BX155" s="960">
        <v>3.0130596097206066</v>
      </c>
      <c r="BY155" s="960">
        <v>2.1926606080564093</v>
      </c>
      <c r="BZ155" s="960">
        <v>0.3148348248212926</v>
      </c>
      <c r="CA155" s="960">
        <v>0.30566487846727441</v>
      </c>
      <c r="CB155" s="960">
        <v>0.29676201792939266</v>
      </c>
      <c r="CC155" s="960">
        <v>0.28811846400911911</v>
      </c>
      <c r="CD155" s="960">
        <v>0.27972666408652341</v>
      </c>
      <c r="CE155" s="961">
        <v>0.2715792855208965</v>
      </c>
      <c r="CF155" s="961">
        <v>0.62820076831111615</v>
      </c>
      <c r="CG155" s="961">
        <v>0.74456584064625031</v>
      </c>
      <c r="CH155" s="961">
        <v>0.76586145292552021</v>
      </c>
      <c r="CI155" s="961">
        <v>0.81123577577283945</v>
      </c>
      <c r="CJ155" s="961">
        <v>1.2931744945440296</v>
      </c>
      <c r="CK155" s="961">
        <v>4.2794185081645137</v>
      </c>
      <c r="CL155" s="961">
        <v>2.9326221891778932</v>
      </c>
      <c r="CM155" s="961">
        <v>3.221174089777942</v>
      </c>
      <c r="CN155" s="961">
        <v>3.2787043500005071</v>
      </c>
      <c r="CO155" s="961">
        <v>4.413119004026762</v>
      </c>
      <c r="CP155" s="961">
        <v>3.7697671673975974</v>
      </c>
      <c r="CQ155" s="961">
        <v>2.4690628049507719</v>
      </c>
      <c r="CR155" s="961">
        <v>1.6682580518204415</v>
      </c>
      <c r="CS155" s="961">
        <v>1.2140230158403003</v>
      </c>
      <c r="CT155" s="961">
        <v>0.1743164090770519</v>
      </c>
      <c r="CU155" s="961">
        <v>0.24378276282048145</v>
      </c>
      <c r="CV155" s="961">
        <v>0.23783684177607947</v>
      </c>
      <c r="CW155" s="961">
        <v>0.23203594319617515</v>
      </c>
      <c r="CX155" s="961">
        <v>0.22637652994748797</v>
      </c>
      <c r="CY155" s="962">
        <v>0.22085515116828089</v>
      </c>
      <c r="CZ155" s="601">
        <v>0</v>
      </c>
      <c r="DA155" s="602">
        <v>0</v>
      </c>
      <c r="DB155" s="602">
        <v>0</v>
      </c>
      <c r="DC155" s="602">
        <v>0</v>
      </c>
      <c r="DD155" s="602">
        <v>0</v>
      </c>
      <c r="DE155" s="602">
        <v>0</v>
      </c>
      <c r="DF155" s="602">
        <v>0</v>
      </c>
      <c r="DG155" s="602">
        <v>0</v>
      </c>
      <c r="DH155" s="602">
        <v>0</v>
      </c>
      <c r="DI155" s="602">
        <v>0</v>
      </c>
      <c r="DJ155" s="602">
        <v>0</v>
      </c>
      <c r="DK155" s="602">
        <v>0</v>
      </c>
      <c r="DL155" s="602">
        <v>0</v>
      </c>
      <c r="DM155" s="602">
        <v>0</v>
      </c>
      <c r="DN155" s="602">
        <v>0</v>
      </c>
      <c r="DO155" s="602">
        <v>0</v>
      </c>
      <c r="DP155" s="602">
        <v>0</v>
      </c>
      <c r="DQ155" s="602">
        <v>0</v>
      </c>
      <c r="DR155" s="602">
        <v>0</v>
      </c>
      <c r="DS155" s="602">
        <v>0</v>
      </c>
      <c r="DT155" s="602">
        <v>0</v>
      </c>
      <c r="DU155" s="602">
        <v>0</v>
      </c>
      <c r="DV155" s="602">
        <v>0</v>
      </c>
      <c r="DW155" s="603">
        <v>0</v>
      </c>
    </row>
    <row r="156" spans="2:127" x14ac:dyDescent="0.2">
      <c r="B156" s="633"/>
      <c r="C156" s="626"/>
      <c r="D156" s="627"/>
      <c r="E156" s="627"/>
      <c r="F156" s="627"/>
      <c r="G156" s="627"/>
      <c r="H156" s="627"/>
      <c r="I156" s="628"/>
      <c r="J156" s="628"/>
      <c r="K156" s="628"/>
      <c r="L156" s="628"/>
      <c r="M156" s="628"/>
      <c r="N156" s="628"/>
      <c r="O156" s="628"/>
      <c r="P156" s="628"/>
      <c r="Q156" s="628"/>
      <c r="R156" s="629"/>
      <c r="S156" s="628"/>
      <c r="T156" s="628"/>
      <c r="U156" s="616" t="s">
        <v>500</v>
      </c>
      <c r="V156" s="617" t="s">
        <v>124</v>
      </c>
      <c r="W156" s="630" t="s">
        <v>492</v>
      </c>
      <c r="X156" s="960">
        <v>0</v>
      </c>
      <c r="Y156" s="960">
        <v>0</v>
      </c>
      <c r="Z156" s="960">
        <v>0</v>
      </c>
      <c r="AA156" s="960">
        <v>0</v>
      </c>
      <c r="AB156" s="960">
        <v>0</v>
      </c>
      <c r="AC156" s="960">
        <v>0</v>
      </c>
      <c r="AD156" s="960">
        <v>0</v>
      </c>
      <c r="AE156" s="960">
        <v>0</v>
      </c>
      <c r="AF156" s="960">
        <v>0</v>
      </c>
      <c r="AG156" s="960">
        <v>0</v>
      </c>
      <c r="AH156" s="960">
        <v>0</v>
      </c>
      <c r="AI156" s="960">
        <v>0</v>
      </c>
      <c r="AJ156" s="960">
        <v>0</v>
      </c>
      <c r="AK156" s="960">
        <v>0</v>
      </c>
      <c r="AL156" s="960">
        <v>0</v>
      </c>
      <c r="AM156" s="960">
        <v>0</v>
      </c>
      <c r="AN156" s="960">
        <v>0</v>
      </c>
      <c r="AO156" s="960">
        <v>0</v>
      </c>
      <c r="AP156" s="960">
        <v>0</v>
      </c>
      <c r="AQ156" s="960">
        <v>0</v>
      </c>
      <c r="AR156" s="960">
        <v>0</v>
      </c>
      <c r="AS156" s="960">
        <v>0</v>
      </c>
      <c r="AT156" s="960">
        <v>0</v>
      </c>
      <c r="AU156" s="960">
        <v>0</v>
      </c>
      <c r="AV156" s="960">
        <v>0</v>
      </c>
      <c r="AW156" s="960">
        <v>0</v>
      </c>
      <c r="AX156" s="960">
        <v>0</v>
      </c>
      <c r="AY156" s="960">
        <v>0</v>
      </c>
      <c r="AZ156" s="960">
        <v>0</v>
      </c>
      <c r="BA156" s="960">
        <v>0</v>
      </c>
      <c r="BB156" s="960">
        <v>0</v>
      </c>
      <c r="BC156" s="960">
        <v>0</v>
      </c>
      <c r="BD156" s="960">
        <v>0</v>
      </c>
      <c r="BE156" s="960">
        <v>0</v>
      </c>
      <c r="BF156" s="960">
        <v>0</v>
      </c>
      <c r="BG156" s="960">
        <v>0</v>
      </c>
      <c r="BH156" s="960">
        <v>0</v>
      </c>
      <c r="BI156" s="960">
        <v>0</v>
      </c>
      <c r="BJ156" s="960">
        <v>0</v>
      </c>
      <c r="BK156" s="960">
        <v>0</v>
      </c>
      <c r="BL156" s="960">
        <v>0</v>
      </c>
      <c r="BM156" s="960">
        <v>0</v>
      </c>
      <c r="BN156" s="960">
        <v>0</v>
      </c>
      <c r="BO156" s="960">
        <v>0</v>
      </c>
      <c r="BP156" s="960">
        <v>0</v>
      </c>
      <c r="BQ156" s="960">
        <v>0</v>
      </c>
      <c r="BR156" s="960">
        <v>0</v>
      </c>
      <c r="BS156" s="960">
        <v>0</v>
      </c>
      <c r="BT156" s="960">
        <v>0</v>
      </c>
      <c r="BU156" s="960">
        <v>0</v>
      </c>
      <c r="BV156" s="960">
        <v>0</v>
      </c>
      <c r="BW156" s="960">
        <v>0</v>
      </c>
      <c r="BX156" s="960">
        <v>0</v>
      </c>
      <c r="BY156" s="960">
        <v>0</v>
      </c>
      <c r="BZ156" s="960">
        <v>0</v>
      </c>
      <c r="CA156" s="960">
        <v>0</v>
      </c>
      <c r="CB156" s="960">
        <v>0</v>
      </c>
      <c r="CC156" s="960">
        <v>0</v>
      </c>
      <c r="CD156" s="960">
        <v>0</v>
      </c>
      <c r="CE156" s="961">
        <v>0</v>
      </c>
      <c r="CF156" s="961">
        <v>0</v>
      </c>
      <c r="CG156" s="961">
        <v>0</v>
      </c>
      <c r="CH156" s="961">
        <v>0</v>
      </c>
      <c r="CI156" s="961">
        <v>0</v>
      </c>
      <c r="CJ156" s="961">
        <v>0</v>
      </c>
      <c r="CK156" s="961">
        <v>0</v>
      </c>
      <c r="CL156" s="961">
        <v>0</v>
      </c>
      <c r="CM156" s="961">
        <v>0</v>
      </c>
      <c r="CN156" s="961">
        <v>0</v>
      </c>
      <c r="CO156" s="961">
        <v>0</v>
      </c>
      <c r="CP156" s="961">
        <v>0</v>
      </c>
      <c r="CQ156" s="961">
        <v>0</v>
      </c>
      <c r="CR156" s="961">
        <v>0</v>
      </c>
      <c r="CS156" s="961">
        <v>0</v>
      </c>
      <c r="CT156" s="961">
        <v>0</v>
      </c>
      <c r="CU156" s="961">
        <v>0</v>
      </c>
      <c r="CV156" s="961">
        <v>0</v>
      </c>
      <c r="CW156" s="961">
        <v>0</v>
      </c>
      <c r="CX156" s="961">
        <v>0</v>
      </c>
      <c r="CY156" s="962">
        <v>0</v>
      </c>
      <c r="CZ156" s="601">
        <v>0</v>
      </c>
      <c r="DA156" s="602">
        <v>0</v>
      </c>
      <c r="DB156" s="602">
        <v>0</v>
      </c>
      <c r="DC156" s="602">
        <v>0</v>
      </c>
      <c r="DD156" s="602">
        <v>0</v>
      </c>
      <c r="DE156" s="602">
        <v>0</v>
      </c>
      <c r="DF156" s="602">
        <v>0</v>
      </c>
      <c r="DG156" s="602">
        <v>0</v>
      </c>
      <c r="DH156" s="602">
        <v>0</v>
      </c>
      <c r="DI156" s="602">
        <v>0</v>
      </c>
      <c r="DJ156" s="602">
        <v>0</v>
      </c>
      <c r="DK156" s="602">
        <v>0</v>
      </c>
      <c r="DL156" s="602">
        <v>0</v>
      </c>
      <c r="DM156" s="602">
        <v>0</v>
      </c>
      <c r="DN156" s="602">
        <v>0</v>
      </c>
      <c r="DO156" s="602">
        <v>0</v>
      </c>
      <c r="DP156" s="602">
        <v>0</v>
      </c>
      <c r="DQ156" s="602">
        <v>0</v>
      </c>
      <c r="DR156" s="602">
        <v>0</v>
      </c>
      <c r="DS156" s="602">
        <v>0</v>
      </c>
      <c r="DT156" s="602">
        <v>0</v>
      </c>
      <c r="DU156" s="602">
        <v>0</v>
      </c>
      <c r="DV156" s="602">
        <v>0</v>
      </c>
      <c r="DW156" s="603">
        <v>0</v>
      </c>
    </row>
    <row r="157" spans="2:127" x14ac:dyDescent="0.2">
      <c r="B157" s="633"/>
      <c r="C157" s="626"/>
      <c r="D157" s="627"/>
      <c r="E157" s="627"/>
      <c r="F157" s="627"/>
      <c r="G157" s="627"/>
      <c r="H157" s="627"/>
      <c r="I157" s="628"/>
      <c r="J157" s="628"/>
      <c r="K157" s="628"/>
      <c r="L157" s="628"/>
      <c r="M157" s="628"/>
      <c r="N157" s="628"/>
      <c r="O157" s="628"/>
      <c r="P157" s="628"/>
      <c r="Q157" s="628"/>
      <c r="R157" s="629"/>
      <c r="S157" s="628"/>
      <c r="T157" s="628"/>
      <c r="U157" s="634" t="s">
        <v>501</v>
      </c>
      <c r="V157" s="617" t="s">
        <v>124</v>
      </c>
      <c r="W157" s="630" t="s">
        <v>492</v>
      </c>
      <c r="X157" s="963">
        <v>0</v>
      </c>
      <c r="Y157" s="963">
        <v>0</v>
      </c>
      <c r="Z157" s="963">
        <v>0</v>
      </c>
      <c r="AA157" s="963">
        <v>0</v>
      </c>
      <c r="AB157" s="963">
        <v>0</v>
      </c>
      <c r="AC157" s="963">
        <v>0</v>
      </c>
      <c r="AD157" s="963">
        <v>0</v>
      </c>
      <c r="AE157" s="963">
        <v>0</v>
      </c>
      <c r="AF157" s="963">
        <v>0</v>
      </c>
      <c r="AG157" s="963">
        <v>0</v>
      </c>
      <c r="AH157" s="963">
        <v>0</v>
      </c>
      <c r="AI157" s="963">
        <v>0</v>
      </c>
      <c r="AJ157" s="963">
        <v>0</v>
      </c>
      <c r="AK157" s="963">
        <v>0</v>
      </c>
      <c r="AL157" s="963">
        <v>0</v>
      </c>
      <c r="AM157" s="963">
        <v>0</v>
      </c>
      <c r="AN157" s="963">
        <v>0</v>
      </c>
      <c r="AO157" s="963">
        <v>0</v>
      </c>
      <c r="AP157" s="963">
        <v>0</v>
      </c>
      <c r="AQ157" s="963">
        <v>0</v>
      </c>
      <c r="AR157" s="963">
        <v>0</v>
      </c>
      <c r="AS157" s="963">
        <v>0</v>
      </c>
      <c r="AT157" s="963">
        <v>0</v>
      </c>
      <c r="AU157" s="963">
        <v>0</v>
      </c>
      <c r="AV157" s="963">
        <v>0</v>
      </c>
      <c r="AW157" s="963">
        <v>0</v>
      </c>
      <c r="AX157" s="963">
        <v>0</v>
      </c>
      <c r="AY157" s="963">
        <v>0</v>
      </c>
      <c r="AZ157" s="963">
        <v>0</v>
      </c>
      <c r="BA157" s="963">
        <v>0</v>
      </c>
      <c r="BB157" s="963">
        <v>0</v>
      </c>
      <c r="BC157" s="963">
        <v>0</v>
      </c>
      <c r="BD157" s="963">
        <v>0</v>
      </c>
      <c r="BE157" s="963">
        <v>0</v>
      </c>
      <c r="BF157" s="963">
        <v>0</v>
      </c>
      <c r="BG157" s="963">
        <v>0</v>
      </c>
      <c r="BH157" s="963">
        <v>0</v>
      </c>
      <c r="BI157" s="963">
        <v>0</v>
      </c>
      <c r="BJ157" s="963">
        <v>0</v>
      </c>
      <c r="BK157" s="963">
        <v>0</v>
      </c>
      <c r="BL157" s="963">
        <v>0</v>
      </c>
      <c r="BM157" s="963">
        <v>0</v>
      </c>
      <c r="BN157" s="963">
        <v>0</v>
      </c>
      <c r="BO157" s="963">
        <v>0</v>
      </c>
      <c r="BP157" s="963">
        <v>0</v>
      </c>
      <c r="BQ157" s="963">
        <v>0</v>
      </c>
      <c r="BR157" s="963">
        <v>0</v>
      </c>
      <c r="BS157" s="963">
        <v>0</v>
      </c>
      <c r="BT157" s="963">
        <v>0</v>
      </c>
      <c r="BU157" s="963">
        <v>0</v>
      </c>
      <c r="BV157" s="963">
        <v>0</v>
      </c>
      <c r="BW157" s="963">
        <v>0</v>
      </c>
      <c r="BX157" s="963">
        <v>0</v>
      </c>
      <c r="BY157" s="963">
        <v>0</v>
      </c>
      <c r="BZ157" s="963">
        <v>0</v>
      </c>
      <c r="CA157" s="963">
        <v>0</v>
      </c>
      <c r="CB157" s="963">
        <v>0</v>
      </c>
      <c r="CC157" s="963">
        <v>0</v>
      </c>
      <c r="CD157" s="963">
        <v>0</v>
      </c>
      <c r="CE157" s="964">
        <v>0</v>
      </c>
      <c r="CF157" s="964">
        <v>0</v>
      </c>
      <c r="CG157" s="964">
        <v>0</v>
      </c>
      <c r="CH157" s="964">
        <v>0</v>
      </c>
      <c r="CI157" s="964">
        <v>0</v>
      </c>
      <c r="CJ157" s="964">
        <v>0</v>
      </c>
      <c r="CK157" s="964">
        <v>0</v>
      </c>
      <c r="CL157" s="964">
        <v>0</v>
      </c>
      <c r="CM157" s="964">
        <v>0</v>
      </c>
      <c r="CN157" s="964">
        <v>0</v>
      </c>
      <c r="CO157" s="964">
        <v>0</v>
      </c>
      <c r="CP157" s="964">
        <v>0</v>
      </c>
      <c r="CQ157" s="964">
        <v>0</v>
      </c>
      <c r="CR157" s="964">
        <v>0</v>
      </c>
      <c r="CS157" s="964">
        <v>0</v>
      </c>
      <c r="CT157" s="964">
        <v>0</v>
      </c>
      <c r="CU157" s="964">
        <v>0</v>
      </c>
      <c r="CV157" s="964">
        <v>0</v>
      </c>
      <c r="CW157" s="964">
        <v>0</v>
      </c>
      <c r="CX157" s="964">
        <v>0</v>
      </c>
      <c r="CY157" s="965">
        <v>0</v>
      </c>
      <c r="CZ157" s="601">
        <v>0</v>
      </c>
      <c r="DA157" s="602">
        <v>0</v>
      </c>
      <c r="DB157" s="602">
        <v>0</v>
      </c>
      <c r="DC157" s="602">
        <v>0</v>
      </c>
      <c r="DD157" s="602">
        <v>0</v>
      </c>
      <c r="DE157" s="602">
        <v>0</v>
      </c>
      <c r="DF157" s="602">
        <v>0</v>
      </c>
      <c r="DG157" s="602">
        <v>0</v>
      </c>
      <c r="DH157" s="602">
        <v>0</v>
      </c>
      <c r="DI157" s="602">
        <v>0</v>
      </c>
      <c r="DJ157" s="602">
        <v>0</v>
      </c>
      <c r="DK157" s="602">
        <v>0</v>
      </c>
      <c r="DL157" s="602">
        <v>0</v>
      </c>
      <c r="DM157" s="602">
        <v>0</v>
      </c>
      <c r="DN157" s="602">
        <v>0</v>
      </c>
      <c r="DO157" s="602">
        <v>0</v>
      </c>
      <c r="DP157" s="602">
        <v>0</v>
      </c>
      <c r="DQ157" s="602">
        <v>0</v>
      </c>
      <c r="DR157" s="602">
        <v>0</v>
      </c>
      <c r="DS157" s="602">
        <v>0</v>
      </c>
      <c r="DT157" s="602">
        <v>0</v>
      </c>
      <c r="DU157" s="602">
        <v>0</v>
      </c>
      <c r="DV157" s="602">
        <v>0</v>
      </c>
      <c r="DW157" s="603">
        <v>0</v>
      </c>
    </row>
    <row r="158" spans="2:127" ht="15.75" thickBot="1" x14ac:dyDescent="0.25">
      <c r="B158" s="635"/>
      <c r="C158" s="636"/>
      <c r="D158" s="637"/>
      <c r="E158" s="637"/>
      <c r="F158" s="637"/>
      <c r="G158" s="637"/>
      <c r="H158" s="637"/>
      <c r="I158" s="638"/>
      <c r="J158" s="638"/>
      <c r="K158" s="638"/>
      <c r="L158" s="638"/>
      <c r="M158" s="638"/>
      <c r="N158" s="638"/>
      <c r="O158" s="638"/>
      <c r="P158" s="638"/>
      <c r="Q158" s="638"/>
      <c r="R158" s="639"/>
      <c r="S158" s="638"/>
      <c r="T158" s="638"/>
      <c r="U158" s="640" t="s">
        <v>127</v>
      </c>
      <c r="V158" s="641" t="s">
        <v>502</v>
      </c>
      <c r="W158" s="642" t="s">
        <v>492</v>
      </c>
      <c r="X158" s="643">
        <f>SUM(X147:X157)</f>
        <v>843.77070945163189</v>
      </c>
      <c r="Y158" s="643">
        <f t="shared" ref="Y158:CJ158" si="102">SUM(Y147:Y157)</f>
        <v>1200.0856277386008</v>
      </c>
      <c r="Z158" s="643">
        <f t="shared" si="102"/>
        <v>1254.4552871799451</v>
      </c>
      <c r="AA158" s="643">
        <f t="shared" si="102"/>
        <v>1312.9620217030647</v>
      </c>
      <c r="AB158" s="643">
        <f t="shared" si="102"/>
        <v>2023.5407956554131</v>
      </c>
      <c r="AC158" s="643">
        <f t="shared" si="102"/>
        <v>4584.000285841591</v>
      </c>
      <c r="AD158" s="643">
        <f t="shared" si="102"/>
        <v>3927.8354887875435</v>
      </c>
      <c r="AE158" s="643">
        <f t="shared" si="102"/>
        <v>4546.2599805482487</v>
      </c>
      <c r="AF158" s="643">
        <f t="shared" si="102"/>
        <v>4971.0259951959088</v>
      </c>
      <c r="AG158" s="643">
        <f t="shared" si="102"/>
        <v>5609.1101036847258</v>
      </c>
      <c r="AH158" s="643">
        <f t="shared" si="102"/>
        <v>7187.5030807560379</v>
      </c>
      <c r="AI158" s="643">
        <f t="shared" si="102"/>
        <v>4815.4288444738222</v>
      </c>
      <c r="AJ158" s="643">
        <f t="shared" si="102"/>
        <v>3765.6791770323234</v>
      </c>
      <c r="AK158" s="643">
        <f t="shared" si="102"/>
        <v>3167.6934753459227</v>
      </c>
      <c r="AL158" s="643">
        <f t="shared" si="102"/>
        <v>1511.3133627379157</v>
      </c>
      <c r="AM158" s="643">
        <f t="shared" si="102"/>
        <v>1627.8436864256414</v>
      </c>
      <c r="AN158" s="643">
        <f t="shared" si="102"/>
        <v>1670.776882609347</v>
      </c>
      <c r="AO158" s="643">
        <f t="shared" si="102"/>
        <v>1670.3802349682712</v>
      </c>
      <c r="AP158" s="643">
        <f t="shared" si="102"/>
        <v>1670.648016751215</v>
      </c>
      <c r="AQ158" s="643">
        <f t="shared" si="102"/>
        <v>1763.0149582537929</v>
      </c>
      <c r="AR158" s="643">
        <f t="shared" si="102"/>
        <v>2521.3270009105763</v>
      </c>
      <c r="AS158" s="643">
        <f t="shared" si="102"/>
        <v>2544.804007415978</v>
      </c>
      <c r="AT158" s="643">
        <f t="shared" si="102"/>
        <v>2612.4470819407375</v>
      </c>
      <c r="AU158" s="643">
        <f t="shared" si="102"/>
        <v>2650.8205224639196</v>
      </c>
      <c r="AV158" s="643">
        <f t="shared" si="102"/>
        <v>3018.9169669300227</v>
      </c>
      <c r="AW158" s="643">
        <f t="shared" si="102"/>
        <v>4417.1792314071872</v>
      </c>
      <c r="AX158" s="643">
        <f t="shared" si="102"/>
        <v>3661.3947866457879</v>
      </c>
      <c r="AY158" s="643">
        <f t="shared" si="102"/>
        <v>3714.6320063450144</v>
      </c>
      <c r="AZ158" s="643">
        <f t="shared" si="102"/>
        <v>3746.7596513921935</v>
      </c>
      <c r="BA158" s="643">
        <f t="shared" si="102"/>
        <v>3722.6876437157607</v>
      </c>
      <c r="BB158" s="643">
        <f t="shared" si="102"/>
        <v>4489.3524646488295</v>
      </c>
      <c r="BC158" s="643">
        <f t="shared" si="102"/>
        <v>3322.6237349422013</v>
      </c>
      <c r="BD158" s="643">
        <f t="shared" si="102"/>
        <v>2774.7574694428445</v>
      </c>
      <c r="BE158" s="643">
        <f t="shared" si="102"/>
        <v>2462.1053476201323</v>
      </c>
      <c r="BF158" s="643">
        <f t="shared" si="102"/>
        <v>1753.4096759908459</v>
      </c>
      <c r="BG158" s="643">
        <f t="shared" si="102"/>
        <v>2123.2866804534451</v>
      </c>
      <c r="BH158" s="643">
        <f t="shared" si="102"/>
        <v>2000.1972688030583</v>
      </c>
      <c r="BI158" s="643">
        <f t="shared" si="102"/>
        <v>2068.4830170506029</v>
      </c>
      <c r="BJ158" s="643">
        <f t="shared" si="102"/>
        <v>2108.6721726943574</v>
      </c>
      <c r="BK158" s="643">
        <f t="shared" si="102"/>
        <v>2174.2794928064363</v>
      </c>
      <c r="BL158" s="643">
        <f t="shared" si="102"/>
        <v>2766.1671255657757</v>
      </c>
      <c r="BM158" s="643">
        <f t="shared" si="102"/>
        <v>2543.2760413916735</v>
      </c>
      <c r="BN158" s="643">
        <f t="shared" si="102"/>
        <v>2374.9603127221053</v>
      </c>
      <c r="BO158" s="643">
        <f t="shared" si="102"/>
        <v>2277.731895030458</v>
      </c>
      <c r="BP158" s="643">
        <f t="shared" si="102"/>
        <v>2333.631963357288</v>
      </c>
      <c r="BQ158" s="643">
        <f t="shared" si="102"/>
        <v>3645.72083956699</v>
      </c>
      <c r="BR158" s="643">
        <f t="shared" si="102"/>
        <v>3307.9393750996774</v>
      </c>
      <c r="BS158" s="643">
        <f t="shared" si="102"/>
        <v>3532.2746292756897</v>
      </c>
      <c r="BT158" s="643">
        <f t="shared" si="102"/>
        <v>3663.9949579233321</v>
      </c>
      <c r="BU158" s="643">
        <f t="shared" si="102"/>
        <v>3981.065761383913</v>
      </c>
      <c r="BV158" s="643">
        <f t="shared" si="102"/>
        <v>4997.7509034764616</v>
      </c>
      <c r="BW158" s="643">
        <f t="shared" si="102"/>
        <v>3664.5927969351037</v>
      </c>
      <c r="BX158" s="643">
        <f t="shared" si="102"/>
        <v>3184.3484448290174</v>
      </c>
      <c r="BY158" s="643">
        <f t="shared" si="102"/>
        <v>2910.1241729947105</v>
      </c>
      <c r="BZ158" s="643">
        <f t="shared" si="102"/>
        <v>2174.1038252325752</v>
      </c>
      <c r="CA158" s="643">
        <f t="shared" si="102"/>
        <v>2375.9729450664195</v>
      </c>
      <c r="CB158" s="643">
        <f t="shared" si="102"/>
        <v>2004.7116753505379</v>
      </c>
      <c r="CC158" s="643">
        <f t="shared" si="102"/>
        <v>1835.1863578693067</v>
      </c>
      <c r="CD158" s="643">
        <f t="shared" si="102"/>
        <v>1738.0076539852214</v>
      </c>
      <c r="CE158" s="643">
        <f t="shared" si="102"/>
        <v>1490.1954781076959</v>
      </c>
      <c r="CF158" s="643">
        <f t="shared" si="102"/>
        <v>1998.8411184016643</v>
      </c>
      <c r="CG158" s="643">
        <f t="shared" si="102"/>
        <v>2192.3583726560778</v>
      </c>
      <c r="CH158" s="643">
        <f t="shared" si="102"/>
        <v>2195.3875102629481</v>
      </c>
      <c r="CI158" s="643">
        <f t="shared" si="102"/>
        <v>2197.7306229356709</v>
      </c>
      <c r="CJ158" s="643">
        <f t="shared" si="102"/>
        <v>2595.5066713233441</v>
      </c>
      <c r="CK158" s="643">
        <f t="shared" ref="CK158:DW158" si="103">SUM(CK147:CK157)</f>
        <v>4156.1580951913038</v>
      </c>
      <c r="CL158" s="643">
        <f t="shared" si="103"/>
        <v>3651.1391915082841</v>
      </c>
      <c r="CM158" s="643">
        <f t="shared" si="103"/>
        <v>3941.6978412413905</v>
      </c>
      <c r="CN158" s="643">
        <f t="shared" si="103"/>
        <v>4111.1383112361864</v>
      </c>
      <c r="CO158" s="643">
        <f t="shared" si="103"/>
        <v>4398.4562377059174</v>
      </c>
      <c r="CP158" s="643">
        <f t="shared" si="103"/>
        <v>5247.6447163162866</v>
      </c>
      <c r="CQ158" s="643">
        <f t="shared" si="103"/>
        <v>3667.356087413084</v>
      </c>
      <c r="CR158" s="643">
        <f t="shared" si="103"/>
        <v>2949.939239620574</v>
      </c>
      <c r="CS158" s="643">
        <f t="shared" si="103"/>
        <v>2538.7065074999155</v>
      </c>
      <c r="CT158" s="643">
        <f t="shared" si="103"/>
        <v>1490.0982152312522</v>
      </c>
      <c r="CU158" s="643">
        <f t="shared" si="103"/>
        <v>1609.0914554836247</v>
      </c>
      <c r="CV158" s="643">
        <f t="shared" si="103"/>
        <v>1654.3352843278844</v>
      </c>
      <c r="CW158" s="643">
        <f t="shared" si="103"/>
        <v>1656.17484241074</v>
      </c>
      <c r="CX158" s="643">
        <f t="shared" si="103"/>
        <v>1658.6069780291118</v>
      </c>
      <c r="CY158" s="644">
        <f t="shared" si="103"/>
        <v>1753.0619044278392</v>
      </c>
      <c r="CZ158" s="645">
        <f t="shared" si="103"/>
        <v>0</v>
      </c>
      <c r="DA158" s="646">
        <f t="shared" si="103"/>
        <v>0</v>
      </c>
      <c r="DB158" s="646">
        <f t="shared" si="103"/>
        <v>0</v>
      </c>
      <c r="DC158" s="646">
        <f t="shared" si="103"/>
        <v>0</v>
      </c>
      <c r="DD158" s="646">
        <f t="shared" si="103"/>
        <v>0</v>
      </c>
      <c r="DE158" s="646">
        <f t="shared" si="103"/>
        <v>0</v>
      </c>
      <c r="DF158" s="646">
        <f t="shared" si="103"/>
        <v>0</v>
      </c>
      <c r="DG158" s="646">
        <f t="shared" si="103"/>
        <v>0</v>
      </c>
      <c r="DH158" s="646">
        <f t="shared" si="103"/>
        <v>0</v>
      </c>
      <c r="DI158" s="646">
        <f t="shared" si="103"/>
        <v>0</v>
      </c>
      <c r="DJ158" s="646">
        <f t="shared" si="103"/>
        <v>0</v>
      </c>
      <c r="DK158" s="646">
        <f t="shared" si="103"/>
        <v>0</v>
      </c>
      <c r="DL158" s="646">
        <f t="shared" si="103"/>
        <v>0</v>
      </c>
      <c r="DM158" s="646">
        <f t="shared" si="103"/>
        <v>0</v>
      </c>
      <c r="DN158" s="646">
        <f t="shared" si="103"/>
        <v>0</v>
      </c>
      <c r="DO158" s="646">
        <f t="shared" si="103"/>
        <v>0</v>
      </c>
      <c r="DP158" s="646">
        <f t="shared" si="103"/>
        <v>0</v>
      </c>
      <c r="DQ158" s="646">
        <f t="shared" si="103"/>
        <v>0</v>
      </c>
      <c r="DR158" s="646">
        <f t="shared" si="103"/>
        <v>0</v>
      </c>
      <c r="DS158" s="646">
        <f t="shared" si="103"/>
        <v>0</v>
      </c>
      <c r="DT158" s="646">
        <f t="shared" si="103"/>
        <v>0</v>
      </c>
      <c r="DU158" s="646">
        <f t="shared" si="103"/>
        <v>0</v>
      </c>
      <c r="DV158" s="646">
        <f t="shared" si="103"/>
        <v>0</v>
      </c>
      <c r="DW158" s="647">
        <f t="shared" si="103"/>
        <v>0</v>
      </c>
    </row>
    <row r="159" spans="2:127" x14ac:dyDescent="0.2">
      <c r="B159" s="663" t="s">
        <v>544</v>
      </c>
      <c r="C159" s="664" t="s">
        <v>545</v>
      </c>
      <c r="D159" s="665"/>
      <c r="E159" s="665"/>
      <c r="F159" s="665"/>
      <c r="G159" s="665"/>
      <c r="H159" s="665"/>
      <c r="I159" s="665"/>
      <c r="J159" s="665"/>
      <c r="K159" s="665"/>
      <c r="L159" s="665"/>
      <c r="M159" s="665"/>
      <c r="N159" s="665"/>
      <c r="O159" s="665"/>
      <c r="P159" s="665"/>
      <c r="Q159" s="665"/>
      <c r="R159" s="666"/>
      <c r="S159" s="667"/>
      <c r="T159" s="666"/>
      <c r="U159" s="667"/>
      <c r="V159" s="665"/>
      <c r="W159" s="665"/>
      <c r="X159" s="668">
        <f t="shared" ref="X159:BC159" si="104">SUMIF($C:$C,"61.10x",X:X)</f>
        <v>0</v>
      </c>
      <c r="Y159" s="668">
        <f t="shared" si="104"/>
        <v>0</v>
      </c>
      <c r="Z159" s="668">
        <f t="shared" si="104"/>
        <v>0</v>
      </c>
      <c r="AA159" s="668">
        <f t="shared" si="104"/>
        <v>0</v>
      </c>
      <c r="AB159" s="668">
        <f t="shared" si="104"/>
        <v>0</v>
      </c>
      <c r="AC159" s="668">
        <f t="shared" si="104"/>
        <v>0</v>
      </c>
      <c r="AD159" s="668">
        <f t="shared" si="104"/>
        <v>0</v>
      </c>
      <c r="AE159" s="668">
        <f t="shared" si="104"/>
        <v>0</v>
      </c>
      <c r="AF159" s="668">
        <f t="shared" si="104"/>
        <v>0</v>
      </c>
      <c r="AG159" s="668">
        <f t="shared" si="104"/>
        <v>0</v>
      </c>
      <c r="AH159" s="668">
        <f t="shared" si="104"/>
        <v>0</v>
      </c>
      <c r="AI159" s="668">
        <f t="shared" si="104"/>
        <v>0</v>
      </c>
      <c r="AJ159" s="668">
        <f t="shared" si="104"/>
        <v>0</v>
      </c>
      <c r="AK159" s="668">
        <f t="shared" si="104"/>
        <v>0</v>
      </c>
      <c r="AL159" s="668">
        <f t="shared" si="104"/>
        <v>0</v>
      </c>
      <c r="AM159" s="668">
        <f t="shared" si="104"/>
        <v>0</v>
      </c>
      <c r="AN159" s="668">
        <f t="shared" si="104"/>
        <v>0</v>
      </c>
      <c r="AO159" s="668">
        <f t="shared" si="104"/>
        <v>0</v>
      </c>
      <c r="AP159" s="668">
        <f t="shared" si="104"/>
        <v>0</v>
      </c>
      <c r="AQ159" s="668">
        <f t="shared" si="104"/>
        <v>0</v>
      </c>
      <c r="AR159" s="668">
        <f t="shared" si="104"/>
        <v>0</v>
      </c>
      <c r="AS159" s="668">
        <f t="shared" si="104"/>
        <v>0</v>
      </c>
      <c r="AT159" s="668">
        <f t="shared" si="104"/>
        <v>0</v>
      </c>
      <c r="AU159" s="668">
        <f t="shared" si="104"/>
        <v>0</v>
      </c>
      <c r="AV159" s="668">
        <f t="shared" si="104"/>
        <v>0</v>
      </c>
      <c r="AW159" s="668">
        <f t="shared" si="104"/>
        <v>0</v>
      </c>
      <c r="AX159" s="668">
        <f t="shared" si="104"/>
        <v>0</v>
      </c>
      <c r="AY159" s="668">
        <f t="shared" si="104"/>
        <v>0</v>
      </c>
      <c r="AZ159" s="668">
        <f t="shared" si="104"/>
        <v>0</v>
      </c>
      <c r="BA159" s="668">
        <f t="shared" si="104"/>
        <v>0</v>
      </c>
      <c r="BB159" s="668">
        <f t="shared" si="104"/>
        <v>0</v>
      </c>
      <c r="BC159" s="668">
        <f t="shared" si="104"/>
        <v>0</v>
      </c>
      <c r="BD159" s="668">
        <f t="shared" ref="BD159:CI159" si="105">SUMIF($C:$C,"61.10x",BD:BD)</f>
        <v>0</v>
      </c>
      <c r="BE159" s="668">
        <f t="shared" si="105"/>
        <v>0</v>
      </c>
      <c r="BF159" s="668">
        <f t="shared" si="105"/>
        <v>0</v>
      </c>
      <c r="BG159" s="668">
        <f t="shared" si="105"/>
        <v>0</v>
      </c>
      <c r="BH159" s="668">
        <f t="shared" si="105"/>
        <v>0</v>
      </c>
      <c r="BI159" s="668">
        <f t="shared" si="105"/>
        <v>0</v>
      </c>
      <c r="BJ159" s="668">
        <f t="shared" si="105"/>
        <v>0</v>
      </c>
      <c r="BK159" s="668">
        <f t="shared" si="105"/>
        <v>0</v>
      </c>
      <c r="BL159" s="668">
        <f t="shared" si="105"/>
        <v>0</v>
      </c>
      <c r="BM159" s="668">
        <f t="shared" si="105"/>
        <v>0</v>
      </c>
      <c r="BN159" s="668">
        <f t="shared" si="105"/>
        <v>0</v>
      </c>
      <c r="BO159" s="668">
        <f t="shared" si="105"/>
        <v>0</v>
      </c>
      <c r="BP159" s="668">
        <f t="shared" si="105"/>
        <v>0</v>
      </c>
      <c r="BQ159" s="668">
        <f t="shared" si="105"/>
        <v>0</v>
      </c>
      <c r="BR159" s="668">
        <f t="shared" si="105"/>
        <v>0</v>
      </c>
      <c r="BS159" s="668">
        <f t="shared" si="105"/>
        <v>0</v>
      </c>
      <c r="BT159" s="668">
        <f t="shared" si="105"/>
        <v>0</v>
      </c>
      <c r="BU159" s="668">
        <f t="shared" si="105"/>
        <v>0</v>
      </c>
      <c r="BV159" s="668">
        <f t="shared" si="105"/>
        <v>0</v>
      </c>
      <c r="BW159" s="668">
        <f t="shared" si="105"/>
        <v>0</v>
      </c>
      <c r="BX159" s="668">
        <f t="shared" si="105"/>
        <v>0</v>
      </c>
      <c r="BY159" s="668">
        <f t="shared" si="105"/>
        <v>0</v>
      </c>
      <c r="BZ159" s="668">
        <f t="shared" si="105"/>
        <v>0</v>
      </c>
      <c r="CA159" s="668">
        <f t="shared" si="105"/>
        <v>0</v>
      </c>
      <c r="CB159" s="668">
        <f t="shared" si="105"/>
        <v>0</v>
      </c>
      <c r="CC159" s="668">
        <f t="shared" si="105"/>
        <v>0</v>
      </c>
      <c r="CD159" s="668">
        <f t="shared" si="105"/>
        <v>0</v>
      </c>
      <c r="CE159" s="668">
        <f t="shared" si="105"/>
        <v>0</v>
      </c>
      <c r="CF159" s="668">
        <f t="shared" si="105"/>
        <v>0</v>
      </c>
      <c r="CG159" s="668">
        <f t="shared" si="105"/>
        <v>0</v>
      </c>
      <c r="CH159" s="668">
        <f t="shared" si="105"/>
        <v>0</v>
      </c>
      <c r="CI159" s="668">
        <f t="shared" si="105"/>
        <v>0</v>
      </c>
      <c r="CJ159" s="668">
        <f t="shared" ref="CJ159:DO159" si="106">SUMIF($C:$C,"61.10x",CJ:CJ)</f>
        <v>0</v>
      </c>
      <c r="CK159" s="668">
        <f t="shared" si="106"/>
        <v>0</v>
      </c>
      <c r="CL159" s="668">
        <f t="shared" si="106"/>
        <v>0</v>
      </c>
      <c r="CM159" s="668">
        <f t="shared" si="106"/>
        <v>0</v>
      </c>
      <c r="CN159" s="668">
        <f t="shared" si="106"/>
        <v>0</v>
      </c>
      <c r="CO159" s="668">
        <f t="shared" si="106"/>
        <v>0</v>
      </c>
      <c r="CP159" s="668">
        <f t="shared" si="106"/>
        <v>0</v>
      </c>
      <c r="CQ159" s="668">
        <f t="shared" si="106"/>
        <v>0</v>
      </c>
      <c r="CR159" s="668">
        <f t="shared" si="106"/>
        <v>0</v>
      </c>
      <c r="CS159" s="668">
        <f t="shared" si="106"/>
        <v>0</v>
      </c>
      <c r="CT159" s="668">
        <f t="shared" si="106"/>
        <v>0</v>
      </c>
      <c r="CU159" s="668">
        <f t="shared" si="106"/>
        <v>0</v>
      </c>
      <c r="CV159" s="668">
        <f t="shared" si="106"/>
        <v>0</v>
      </c>
      <c r="CW159" s="668">
        <f t="shared" si="106"/>
        <v>0</v>
      </c>
      <c r="CX159" s="668">
        <f t="shared" si="106"/>
        <v>0</v>
      </c>
      <c r="CY159" s="669">
        <f t="shared" si="106"/>
        <v>0</v>
      </c>
      <c r="CZ159" s="670">
        <f t="shared" si="106"/>
        <v>0</v>
      </c>
      <c r="DA159" s="670">
        <f t="shared" si="106"/>
        <v>0</v>
      </c>
      <c r="DB159" s="670">
        <f t="shared" si="106"/>
        <v>0</v>
      </c>
      <c r="DC159" s="670">
        <f t="shared" si="106"/>
        <v>0</v>
      </c>
      <c r="DD159" s="670">
        <f t="shared" si="106"/>
        <v>0</v>
      </c>
      <c r="DE159" s="670">
        <f t="shared" si="106"/>
        <v>0</v>
      </c>
      <c r="DF159" s="670">
        <f t="shared" si="106"/>
        <v>0</v>
      </c>
      <c r="DG159" s="670">
        <f t="shared" si="106"/>
        <v>0</v>
      </c>
      <c r="DH159" s="670">
        <f t="shared" si="106"/>
        <v>0</v>
      </c>
      <c r="DI159" s="670">
        <f t="shared" si="106"/>
        <v>0</v>
      </c>
      <c r="DJ159" s="670">
        <f t="shared" si="106"/>
        <v>0</v>
      </c>
      <c r="DK159" s="670">
        <f t="shared" si="106"/>
        <v>0</v>
      </c>
      <c r="DL159" s="670">
        <f t="shared" si="106"/>
        <v>0</v>
      </c>
      <c r="DM159" s="670">
        <f t="shared" si="106"/>
        <v>0</v>
      </c>
      <c r="DN159" s="670">
        <f t="shared" si="106"/>
        <v>0</v>
      </c>
      <c r="DO159" s="670">
        <f t="shared" si="106"/>
        <v>0</v>
      </c>
      <c r="DP159" s="670">
        <f t="shared" ref="DP159:DW159" si="107">SUMIF($C:$C,"61.10x",DP:DP)</f>
        <v>0</v>
      </c>
      <c r="DQ159" s="670">
        <f t="shared" si="107"/>
        <v>0</v>
      </c>
      <c r="DR159" s="670">
        <f t="shared" si="107"/>
        <v>0</v>
      </c>
      <c r="DS159" s="670">
        <f t="shared" si="107"/>
        <v>0</v>
      </c>
      <c r="DT159" s="670">
        <f t="shared" si="107"/>
        <v>0</v>
      </c>
      <c r="DU159" s="670">
        <f t="shared" si="107"/>
        <v>0</v>
      </c>
      <c r="DV159" s="670">
        <f t="shared" si="107"/>
        <v>0</v>
      </c>
      <c r="DW159" s="671">
        <f t="shared" si="107"/>
        <v>0</v>
      </c>
    </row>
    <row r="160" spans="2:127" x14ac:dyDescent="0.2">
      <c r="B160" s="672"/>
      <c r="C160" s="522"/>
      <c r="D160" s="522"/>
      <c r="E160" s="522"/>
      <c r="F160" s="522"/>
      <c r="G160" s="522"/>
      <c r="H160" s="522"/>
      <c r="I160" s="522"/>
      <c r="J160" s="522"/>
      <c r="K160" s="522"/>
      <c r="L160" s="522"/>
      <c r="M160" s="522"/>
      <c r="N160" s="522"/>
      <c r="O160" s="522"/>
      <c r="P160" s="522"/>
      <c r="Q160" s="522"/>
      <c r="R160" s="522"/>
      <c r="S160" s="522"/>
      <c r="T160" s="522"/>
      <c r="U160" s="522"/>
      <c r="V160" s="521"/>
      <c r="W160" s="521"/>
      <c r="X160" s="521"/>
      <c r="Y160" s="521"/>
      <c r="Z160" s="521"/>
      <c r="AA160" s="521"/>
      <c r="AB160" s="521"/>
      <c r="AC160" s="521"/>
      <c r="AD160" s="521"/>
      <c r="AE160" s="521"/>
      <c r="AF160" s="521"/>
      <c r="AG160" s="521"/>
      <c r="AH160" s="521"/>
      <c r="AI160" s="521"/>
      <c r="AJ160" s="521"/>
      <c r="AK160" s="521"/>
      <c r="AL160" s="521"/>
      <c r="AM160" s="521"/>
      <c r="AN160" s="521"/>
      <c r="AO160" s="521"/>
      <c r="AP160" s="521"/>
      <c r="AQ160" s="521"/>
      <c r="AR160" s="521"/>
      <c r="AS160" s="521"/>
      <c r="AT160" s="521"/>
      <c r="AU160" s="521"/>
      <c r="AV160" s="521"/>
      <c r="AW160" s="521"/>
      <c r="AX160" s="521"/>
      <c r="AY160" s="521"/>
      <c r="AZ160" s="521"/>
      <c r="BA160" s="521"/>
      <c r="BB160" s="521"/>
      <c r="BC160" s="521"/>
      <c r="BD160" s="521"/>
      <c r="BE160" s="521"/>
      <c r="BF160" s="521"/>
      <c r="BG160" s="521"/>
      <c r="BH160" s="521"/>
      <c r="BI160" s="521"/>
      <c r="BJ160" s="521"/>
      <c r="BK160" s="521"/>
      <c r="BL160" s="521"/>
      <c r="BM160" s="521"/>
      <c r="BN160" s="521"/>
      <c r="BO160" s="521"/>
      <c r="BP160" s="521"/>
      <c r="BQ160" s="521"/>
      <c r="BR160" s="521"/>
      <c r="BS160" s="521"/>
      <c r="BT160" s="521"/>
      <c r="BU160" s="521"/>
      <c r="BV160" s="521"/>
      <c r="BW160" s="521"/>
      <c r="BX160" s="521"/>
      <c r="BY160" s="521"/>
      <c r="BZ160" s="521"/>
      <c r="CA160" s="521"/>
      <c r="CB160" s="521"/>
      <c r="CC160" s="521"/>
      <c r="CD160" s="522"/>
      <c r="CE160" s="522"/>
      <c r="CF160" s="522"/>
      <c r="CG160" s="522"/>
      <c r="CH160" s="522"/>
      <c r="CI160" s="522"/>
      <c r="CJ160" s="522"/>
      <c r="CK160" s="522"/>
      <c r="CL160" s="522"/>
      <c r="CM160" s="522"/>
      <c r="CN160" s="522"/>
      <c r="CO160" s="522"/>
      <c r="CP160" s="522"/>
      <c r="CQ160" s="522"/>
      <c r="CR160" s="522"/>
      <c r="CS160" s="522"/>
      <c r="CT160" s="522"/>
      <c r="CU160" s="522"/>
      <c r="CV160" s="522"/>
      <c r="CW160" s="522"/>
      <c r="CX160" s="522"/>
      <c r="CY160" s="522"/>
      <c r="CZ160" s="522"/>
      <c r="DA160" s="522"/>
      <c r="DB160" s="522"/>
      <c r="DC160" s="522"/>
      <c r="DD160" s="522"/>
      <c r="DE160" s="522"/>
      <c r="DF160" s="522"/>
      <c r="DG160" s="522"/>
      <c r="DH160" s="522"/>
      <c r="DI160" s="522"/>
      <c r="DJ160" s="522"/>
      <c r="DK160" s="522"/>
      <c r="DL160" s="522"/>
      <c r="DM160" s="522"/>
      <c r="DN160" s="522"/>
      <c r="DO160" s="522"/>
      <c r="DP160" s="522"/>
      <c r="DQ160" s="522"/>
      <c r="DR160" s="522"/>
      <c r="DS160" s="522"/>
      <c r="DT160" s="522"/>
      <c r="DU160" s="522"/>
      <c r="DV160" s="522"/>
      <c r="DW160" s="522"/>
    </row>
    <row r="161" spans="2:127" x14ac:dyDescent="0.2">
      <c r="B161" s="672"/>
      <c r="C161" s="522"/>
      <c r="D161" s="522"/>
      <c r="E161" s="522"/>
      <c r="F161" s="673"/>
      <c r="G161" s="522"/>
      <c r="H161" s="522"/>
      <c r="I161" s="522"/>
      <c r="J161" s="522"/>
      <c r="K161" s="522"/>
      <c r="L161" s="522"/>
      <c r="M161" s="522"/>
      <c r="N161" s="522"/>
      <c r="O161" s="522"/>
      <c r="P161" s="522" t="s">
        <v>546</v>
      </c>
      <c r="Q161" s="522"/>
      <c r="R161" s="522"/>
      <c r="S161" s="522"/>
      <c r="T161" s="522"/>
      <c r="U161" s="522"/>
      <c r="V161" s="521"/>
      <c r="W161" s="521"/>
      <c r="X161" s="521"/>
      <c r="Y161" s="521"/>
      <c r="Z161" s="521"/>
      <c r="AA161" s="521"/>
      <c r="AB161" s="521"/>
      <c r="AC161" s="521"/>
      <c r="AD161" s="521"/>
      <c r="AE161" s="521"/>
      <c r="AF161" s="521"/>
      <c r="AG161" s="521"/>
      <c r="AH161" s="521"/>
      <c r="AI161" s="521"/>
      <c r="AJ161" s="521"/>
      <c r="AK161" s="521"/>
      <c r="AL161" s="521"/>
      <c r="AM161" s="521"/>
      <c r="AN161" s="521"/>
      <c r="AO161" s="521"/>
      <c r="AP161" s="521"/>
      <c r="AQ161" s="521"/>
      <c r="AR161" s="521"/>
      <c r="AS161" s="521"/>
      <c r="AT161" s="521"/>
      <c r="AU161" s="521"/>
      <c r="AV161" s="521"/>
      <c r="AW161" s="521"/>
      <c r="AX161" s="521"/>
      <c r="AY161" s="521"/>
      <c r="AZ161" s="521"/>
      <c r="BA161" s="521"/>
      <c r="BB161" s="521"/>
      <c r="BC161" s="521"/>
      <c r="BD161" s="521"/>
      <c r="BE161" s="521"/>
      <c r="BF161" s="521"/>
      <c r="BG161" s="521"/>
      <c r="BH161" s="521"/>
      <c r="BI161" s="521"/>
      <c r="BJ161" s="521"/>
      <c r="BK161" s="521"/>
      <c r="BL161" s="521"/>
      <c r="BM161" s="521"/>
      <c r="BN161" s="521"/>
      <c r="BO161" s="521"/>
      <c r="BP161" s="521"/>
      <c r="BQ161" s="521"/>
      <c r="BR161" s="521"/>
      <c r="BS161" s="521"/>
      <c r="BT161" s="521"/>
      <c r="BU161" s="521"/>
      <c r="BV161" s="521"/>
      <c r="BW161" s="521"/>
      <c r="BX161" s="521"/>
      <c r="BY161" s="521"/>
      <c r="BZ161" s="521"/>
      <c r="CA161" s="521"/>
      <c r="CB161" s="521"/>
      <c r="CC161" s="521"/>
      <c r="CD161" s="522"/>
      <c r="CE161" s="522"/>
      <c r="CF161" s="522"/>
      <c r="CG161" s="522"/>
      <c r="CH161" s="522"/>
      <c r="CI161" s="522"/>
      <c r="CJ161" s="522"/>
      <c r="CK161" s="522"/>
      <c r="CL161" s="522"/>
      <c r="CM161" s="522"/>
      <c r="CN161" s="522"/>
      <c r="CO161" s="522"/>
      <c r="CP161" s="522"/>
      <c r="CQ161" s="522"/>
      <c r="CR161" s="522"/>
      <c r="CS161" s="522"/>
      <c r="CT161" s="522"/>
      <c r="CU161" s="522"/>
      <c r="CV161" s="522"/>
      <c r="CW161" s="522"/>
      <c r="CX161" s="522"/>
      <c r="CY161" s="522"/>
      <c r="CZ161" s="522"/>
      <c r="DA161" s="522"/>
      <c r="DB161" s="522"/>
      <c r="DC161" s="522"/>
      <c r="DD161" s="522"/>
      <c r="DE161" s="522"/>
      <c r="DF161" s="522"/>
      <c r="DG161" s="522"/>
      <c r="DH161" s="522"/>
      <c r="DI161" s="522"/>
      <c r="DJ161" s="522"/>
      <c r="DK161" s="522"/>
      <c r="DL161" s="522"/>
      <c r="DM161" s="522"/>
      <c r="DN161" s="522"/>
      <c r="DO161" s="522"/>
      <c r="DP161" s="522"/>
      <c r="DQ161" s="522"/>
      <c r="DR161" s="522"/>
      <c r="DS161" s="522"/>
      <c r="DT161" s="522"/>
      <c r="DU161" s="522"/>
      <c r="DV161" s="522"/>
      <c r="DW161" s="522"/>
    </row>
    <row r="162" spans="2:127" x14ac:dyDescent="0.2">
      <c r="B162" s="672"/>
      <c r="C162" s="522"/>
      <c r="D162" s="522"/>
      <c r="E162" s="522"/>
      <c r="F162" s="522"/>
      <c r="G162" s="522"/>
      <c r="H162" s="522"/>
      <c r="I162" s="522"/>
      <c r="J162" s="522"/>
      <c r="K162" s="522"/>
      <c r="L162" s="522"/>
      <c r="M162" s="522"/>
      <c r="N162" s="522"/>
      <c r="O162" s="522"/>
      <c r="P162" s="522"/>
      <c r="Q162" s="522"/>
      <c r="R162" s="522"/>
      <c r="S162" s="522"/>
      <c r="T162" s="522"/>
      <c r="U162" s="522"/>
      <c r="V162" s="521"/>
      <c r="W162" s="521"/>
      <c r="X162" s="521"/>
      <c r="Y162" s="521"/>
      <c r="Z162" s="521"/>
      <c r="AA162" s="521"/>
      <c r="AB162" s="521"/>
      <c r="AC162" s="521"/>
      <c r="AD162" s="521"/>
      <c r="AE162" s="521"/>
      <c r="AF162" s="521"/>
      <c r="AG162" s="521"/>
      <c r="AH162" s="521"/>
      <c r="AI162" s="521"/>
      <c r="AJ162" s="521"/>
      <c r="AK162" s="521"/>
      <c r="AL162" s="521"/>
      <c r="AM162" s="521"/>
      <c r="AN162" s="521"/>
      <c r="AO162" s="521"/>
      <c r="AP162" s="521"/>
      <c r="AQ162" s="521"/>
      <c r="AR162" s="521"/>
      <c r="AS162" s="521"/>
      <c r="AT162" s="521"/>
      <c r="AU162" s="521"/>
      <c r="AV162" s="521"/>
      <c r="AW162" s="521"/>
      <c r="AX162" s="521"/>
      <c r="AY162" s="521"/>
      <c r="AZ162" s="521"/>
      <c r="BA162" s="521"/>
      <c r="BB162" s="521"/>
      <c r="BC162" s="521"/>
      <c r="BD162" s="521"/>
      <c r="BE162" s="521"/>
      <c r="BF162" s="521"/>
      <c r="BG162" s="521"/>
      <c r="BH162" s="521"/>
      <c r="BI162" s="521"/>
      <c r="BJ162" s="521"/>
      <c r="BK162" s="521"/>
      <c r="BL162" s="521"/>
      <c r="BM162" s="521"/>
      <c r="BN162" s="521"/>
      <c r="BO162" s="521"/>
      <c r="BP162" s="521"/>
      <c r="BQ162" s="521"/>
      <c r="BR162" s="521"/>
      <c r="BS162" s="521"/>
      <c r="BT162" s="521"/>
      <c r="BU162" s="521"/>
      <c r="BV162" s="521"/>
      <c r="BW162" s="521"/>
      <c r="BX162" s="521"/>
      <c r="BY162" s="521"/>
      <c r="BZ162" s="521"/>
      <c r="CA162" s="521"/>
      <c r="CB162" s="521"/>
      <c r="CC162" s="521"/>
      <c r="CD162" s="522"/>
      <c r="CE162" s="522"/>
      <c r="CF162" s="522"/>
      <c r="CG162" s="522"/>
      <c r="CH162" s="522"/>
      <c r="CI162" s="522"/>
      <c r="CJ162" s="522"/>
      <c r="CK162" s="522"/>
      <c r="CL162" s="522"/>
      <c r="CM162" s="522"/>
      <c r="CN162" s="522"/>
      <c r="CO162" s="522"/>
      <c r="CP162" s="522"/>
      <c r="CQ162" s="522"/>
      <c r="CR162" s="522"/>
      <c r="CS162" s="522"/>
      <c r="CT162" s="522"/>
      <c r="CU162" s="522"/>
      <c r="CV162" s="522"/>
      <c r="CW162" s="522"/>
      <c r="CX162" s="522"/>
      <c r="CY162" s="522"/>
      <c r="CZ162" s="522"/>
      <c r="DA162" s="522"/>
      <c r="DB162" s="522"/>
      <c r="DC162" s="522"/>
      <c r="DD162" s="522"/>
      <c r="DE162" s="522"/>
      <c r="DF162" s="522"/>
      <c r="DG162" s="522"/>
      <c r="DH162" s="522"/>
      <c r="DI162" s="522"/>
      <c r="DJ162" s="522"/>
      <c r="DK162" s="522"/>
      <c r="DL162" s="522"/>
      <c r="DM162" s="522"/>
      <c r="DN162" s="522"/>
      <c r="DO162" s="522"/>
      <c r="DP162" s="522"/>
      <c r="DQ162" s="522"/>
      <c r="DR162" s="522"/>
      <c r="DS162" s="522"/>
      <c r="DT162" s="522"/>
      <c r="DU162" s="522"/>
      <c r="DV162" s="522"/>
      <c r="DW162" s="522"/>
    </row>
    <row r="163" spans="2:127" x14ac:dyDescent="0.2">
      <c r="B163" s="672"/>
      <c r="C163" s="522"/>
      <c r="D163" s="522"/>
      <c r="E163" s="522"/>
      <c r="F163" s="522"/>
      <c r="G163" s="522"/>
      <c r="H163" s="522"/>
      <c r="I163" s="522"/>
      <c r="J163" s="522"/>
      <c r="K163" s="522"/>
      <c r="L163" s="522"/>
      <c r="M163" s="522"/>
      <c r="N163" s="522"/>
      <c r="O163" s="522"/>
      <c r="P163" s="522"/>
      <c r="Q163" s="522"/>
      <c r="R163" s="522"/>
      <c r="S163" s="522"/>
      <c r="T163" s="522"/>
      <c r="U163" s="522"/>
      <c r="V163" s="521"/>
      <c r="W163" s="521"/>
      <c r="X163" s="521"/>
      <c r="Y163" s="521"/>
      <c r="Z163" s="521"/>
      <c r="AA163" s="521"/>
      <c r="AB163" s="521"/>
      <c r="AC163" s="521"/>
      <c r="AD163" s="521"/>
      <c r="AE163" s="521"/>
      <c r="AF163" s="521"/>
      <c r="AG163" s="521"/>
      <c r="AH163" s="521"/>
      <c r="AI163" s="521"/>
      <c r="AJ163" s="521"/>
      <c r="AK163" s="521"/>
      <c r="AL163" s="521"/>
      <c r="AM163" s="521"/>
      <c r="AN163" s="521"/>
      <c r="AO163" s="521"/>
      <c r="AP163" s="521"/>
      <c r="AQ163" s="521"/>
      <c r="AR163" s="521"/>
      <c r="AS163" s="521"/>
      <c r="AT163" s="521"/>
      <c r="AU163" s="521"/>
      <c r="AV163" s="521"/>
      <c r="AW163" s="521"/>
      <c r="AX163" s="521"/>
      <c r="AY163" s="521"/>
      <c r="AZ163" s="521"/>
      <c r="BA163" s="521"/>
      <c r="BB163" s="521"/>
      <c r="BC163" s="521"/>
      <c r="BD163" s="521"/>
      <c r="BE163" s="521"/>
      <c r="BF163" s="521"/>
      <c r="BG163" s="521"/>
      <c r="BH163" s="521"/>
      <c r="BI163" s="521"/>
      <c r="BJ163" s="521"/>
      <c r="BK163" s="521"/>
      <c r="BL163" s="521"/>
      <c r="BM163" s="521"/>
      <c r="BN163" s="521"/>
      <c r="BO163" s="521"/>
      <c r="BP163" s="521"/>
      <c r="BQ163" s="521"/>
      <c r="BR163" s="521"/>
      <c r="BS163" s="521"/>
      <c r="BT163" s="521"/>
      <c r="BU163" s="521"/>
      <c r="BV163" s="521"/>
      <c r="BW163" s="521"/>
      <c r="BX163" s="521"/>
      <c r="BY163" s="521"/>
      <c r="BZ163" s="521"/>
      <c r="CA163" s="521"/>
      <c r="CB163" s="521"/>
      <c r="CC163" s="521"/>
      <c r="CD163" s="522"/>
      <c r="CE163" s="522"/>
      <c r="CF163" s="522"/>
      <c r="CG163" s="522"/>
      <c r="CH163" s="522"/>
      <c r="CI163" s="522"/>
      <c r="CJ163" s="522"/>
      <c r="CK163" s="522"/>
      <c r="CL163" s="522"/>
      <c r="CM163" s="522"/>
      <c r="CN163" s="522"/>
      <c r="CO163" s="522"/>
      <c r="CP163" s="522"/>
      <c r="CQ163" s="522"/>
      <c r="CR163" s="522"/>
      <c r="CS163" s="522"/>
      <c r="CT163" s="522"/>
      <c r="CU163" s="522"/>
      <c r="CV163" s="522"/>
      <c r="CW163" s="522"/>
      <c r="CX163" s="522"/>
      <c r="CY163" s="522"/>
      <c r="CZ163" s="522"/>
      <c r="DA163" s="522"/>
      <c r="DB163" s="522"/>
      <c r="DC163" s="522"/>
      <c r="DD163" s="522"/>
      <c r="DE163" s="522"/>
      <c r="DF163" s="522"/>
      <c r="DG163" s="522"/>
      <c r="DH163" s="522"/>
      <c r="DI163" s="522"/>
      <c r="DJ163" s="522"/>
      <c r="DK163" s="522"/>
      <c r="DL163" s="522"/>
      <c r="DM163" s="522"/>
      <c r="DN163" s="522"/>
      <c r="DO163" s="522"/>
      <c r="DP163" s="522"/>
      <c r="DQ163" s="522"/>
      <c r="DR163" s="522"/>
      <c r="DS163" s="522"/>
      <c r="DT163" s="522"/>
      <c r="DU163" s="522"/>
      <c r="DV163" s="522"/>
      <c r="DW163" s="522"/>
    </row>
    <row r="164" spans="2:127" x14ac:dyDescent="0.2">
      <c r="B164" s="672"/>
      <c r="C164" s="522"/>
      <c r="D164" s="522"/>
      <c r="E164" s="522"/>
      <c r="F164" s="522"/>
      <c r="G164" s="522"/>
      <c r="H164" s="522"/>
      <c r="I164" s="522"/>
      <c r="J164" s="522"/>
      <c r="K164" s="522"/>
      <c r="L164" s="522"/>
      <c r="M164" s="522"/>
      <c r="N164" s="522"/>
      <c r="O164" s="522"/>
      <c r="P164" s="522"/>
      <c r="Q164" s="522"/>
      <c r="R164" s="522"/>
      <c r="S164" s="522"/>
      <c r="T164" s="522"/>
      <c r="U164" s="522"/>
      <c r="V164" s="521"/>
      <c r="W164" s="521"/>
      <c r="X164" s="521"/>
      <c r="Y164" s="521"/>
      <c r="Z164" s="521"/>
      <c r="AA164" s="521"/>
      <c r="AB164" s="521"/>
      <c r="AC164" s="521"/>
      <c r="AD164" s="521"/>
      <c r="AE164" s="521"/>
      <c r="AF164" s="521"/>
      <c r="AG164" s="521"/>
      <c r="AH164" s="521"/>
      <c r="AI164" s="521"/>
      <c r="AJ164" s="521"/>
      <c r="AK164" s="521"/>
      <c r="AL164" s="521"/>
      <c r="AM164" s="521"/>
      <c r="AN164" s="521"/>
      <c r="AO164" s="521"/>
      <c r="AP164" s="521"/>
      <c r="AQ164" s="521"/>
      <c r="AR164" s="521"/>
      <c r="AS164" s="521"/>
      <c r="AT164" s="521"/>
      <c r="AU164" s="521"/>
      <c r="AV164" s="521"/>
      <c r="AW164" s="521"/>
      <c r="AX164" s="521"/>
      <c r="AY164" s="521"/>
      <c r="AZ164" s="521"/>
      <c r="BA164" s="521"/>
      <c r="BB164" s="521"/>
      <c r="BC164" s="521"/>
      <c r="BD164" s="521"/>
      <c r="BE164" s="521"/>
      <c r="BF164" s="521"/>
      <c r="BG164" s="521"/>
      <c r="BH164" s="521"/>
      <c r="BI164" s="521"/>
      <c r="BJ164" s="521"/>
      <c r="BK164" s="521"/>
      <c r="BL164" s="521"/>
      <c r="BM164" s="521"/>
      <c r="BN164" s="521"/>
      <c r="BO164" s="521"/>
      <c r="BP164" s="521"/>
      <c r="BQ164" s="521"/>
      <c r="BR164" s="521"/>
      <c r="BS164" s="521"/>
      <c r="BT164" s="521"/>
      <c r="BU164" s="521"/>
      <c r="BV164" s="521"/>
      <c r="BW164" s="521"/>
      <c r="BX164" s="521"/>
      <c r="BY164" s="521"/>
      <c r="BZ164" s="521"/>
      <c r="CA164" s="521"/>
      <c r="CB164" s="521"/>
      <c r="CC164" s="521"/>
      <c r="CD164" s="522"/>
      <c r="CE164" s="522"/>
      <c r="CF164" s="522"/>
      <c r="CG164" s="522"/>
      <c r="CH164" s="522"/>
      <c r="CI164" s="522"/>
      <c r="CJ164" s="522"/>
      <c r="CK164" s="522"/>
      <c r="CL164" s="522"/>
      <c r="CM164" s="522"/>
      <c r="CN164" s="522"/>
      <c r="CO164" s="522"/>
      <c r="CP164" s="522"/>
      <c r="CQ164" s="522"/>
      <c r="CR164" s="522"/>
      <c r="CS164" s="522"/>
      <c r="CT164" s="522"/>
      <c r="CU164" s="522"/>
      <c r="CV164" s="522"/>
      <c r="CW164" s="522"/>
      <c r="CX164" s="522"/>
      <c r="CY164" s="522"/>
      <c r="CZ164" s="522"/>
      <c r="DA164" s="522"/>
      <c r="DB164" s="522"/>
      <c r="DC164" s="522"/>
      <c r="DD164" s="522"/>
      <c r="DE164" s="522"/>
      <c r="DF164" s="522"/>
      <c r="DG164" s="522"/>
      <c r="DH164" s="522"/>
      <c r="DI164" s="522"/>
      <c r="DJ164" s="522"/>
      <c r="DK164" s="522"/>
      <c r="DL164" s="522"/>
      <c r="DM164" s="522"/>
      <c r="DN164" s="522"/>
      <c r="DO164" s="522"/>
      <c r="DP164" s="522"/>
      <c r="DQ164" s="522"/>
      <c r="DR164" s="522"/>
      <c r="DS164" s="522"/>
      <c r="DT164" s="522"/>
      <c r="DU164" s="522"/>
      <c r="DV164" s="522"/>
      <c r="DW164" s="522"/>
    </row>
    <row r="165" spans="2:127" x14ac:dyDescent="0.2">
      <c r="B165" s="672"/>
      <c r="C165" s="522"/>
      <c r="D165" s="522"/>
      <c r="E165" s="522"/>
      <c r="F165" s="522"/>
      <c r="G165" s="522"/>
      <c r="H165" s="522"/>
      <c r="I165" s="522"/>
      <c r="J165" s="522"/>
      <c r="K165" s="522"/>
      <c r="L165" s="522"/>
      <c r="M165" s="522"/>
      <c r="N165" s="522"/>
      <c r="O165" s="522"/>
      <c r="P165" s="522"/>
      <c r="Q165" s="522"/>
      <c r="R165" s="522"/>
      <c r="S165" s="522"/>
      <c r="T165" s="522"/>
      <c r="U165" s="522"/>
      <c r="V165" s="521"/>
      <c r="W165" s="521"/>
      <c r="X165" s="521"/>
      <c r="Y165" s="521"/>
      <c r="Z165" s="521"/>
      <c r="AA165" s="521"/>
      <c r="AB165" s="521"/>
      <c r="AC165" s="521"/>
      <c r="AD165" s="521"/>
      <c r="AE165" s="521"/>
      <c r="AF165" s="521"/>
      <c r="AG165" s="521"/>
      <c r="AH165" s="521"/>
      <c r="AI165" s="521"/>
      <c r="AJ165" s="521"/>
      <c r="AK165" s="521"/>
      <c r="AL165" s="521"/>
      <c r="AM165" s="521"/>
      <c r="AN165" s="521"/>
      <c r="AO165" s="521"/>
      <c r="AP165" s="521"/>
      <c r="AQ165" s="521"/>
      <c r="AR165" s="521"/>
      <c r="AS165" s="521"/>
      <c r="AT165" s="521"/>
      <c r="AU165" s="521"/>
      <c r="AV165" s="521"/>
      <c r="AW165" s="521"/>
      <c r="AX165" s="521"/>
      <c r="AY165" s="521"/>
      <c r="AZ165" s="521"/>
      <c r="BA165" s="521"/>
      <c r="BB165" s="521"/>
      <c r="BC165" s="521"/>
      <c r="BD165" s="521"/>
      <c r="BE165" s="521"/>
      <c r="BF165" s="521"/>
      <c r="BG165" s="521"/>
      <c r="BH165" s="521"/>
      <c r="BI165" s="521"/>
      <c r="BJ165" s="521"/>
      <c r="BK165" s="521"/>
      <c r="BL165" s="521"/>
      <c r="BM165" s="521"/>
      <c r="BN165" s="521"/>
      <c r="BO165" s="521"/>
      <c r="BP165" s="521"/>
      <c r="BQ165" s="521"/>
      <c r="BR165" s="521"/>
      <c r="BS165" s="521"/>
      <c r="BT165" s="521"/>
      <c r="BU165" s="521"/>
      <c r="BV165" s="521"/>
      <c r="BW165" s="521"/>
      <c r="BX165" s="521"/>
      <c r="BY165" s="521"/>
      <c r="BZ165" s="521"/>
      <c r="CA165" s="521"/>
      <c r="CB165" s="521"/>
      <c r="CC165" s="521"/>
      <c r="CD165" s="522"/>
      <c r="CE165" s="522"/>
      <c r="CF165" s="522"/>
      <c r="CG165" s="522"/>
      <c r="CH165" s="522"/>
      <c r="CI165" s="522"/>
      <c r="CJ165" s="522"/>
      <c r="CK165" s="522"/>
      <c r="CL165" s="522"/>
      <c r="CM165" s="522"/>
      <c r="CN165" s="522"/>
      <c r="CO165" s="522"/>
      <c r="CP165" s="522"/>
      <c r="CQ165" s="522"/>
      <c r="CR165" s="522"/>
      <c r="CS165" s="522"/>
      <c r="CT165" s="522"/>
      <c r="CU165" s="522"/>
      <c r="CV165" s="522"/>
      <c r="CW165" s="522"/>
      <c r="CX165" s="522"/>
      <c r="CY165" s="522"/>
      <c r="CZ165" s="522"/>
      <c r="DA165" s="522"/>
      <c r="DB165" s="522"/>
      <c r="DC165" s="522"/>
      <c r="DD165" s="522"/>
      <c r="DE165" s="522"/>
      <c r="DF165" s="522"/>
      <c r="DG165" s="522"/>
      <c r="DH165" s="522"/>
      <c r="DI165" s="522"/>
      <c r="DJ165" s="522"/>
      <c r="DK165" s="522"/>
      <c r="DL165" s="522"/>
      <c r="DM165" s="522"/>
      <c r="DN165" s="522"/>
      <c r="DO165" s="522"/>
      <c r="DP165" s="522"/>
      <c r="DQ165" s="522"/>
      <c r="DR165" s="522"/>
      <c r="DS165" s="522"/>
      <c r="DT165" s="522"/>
      <c r="DU165" s="522"/>
      <c r="DV165" s="522"/>
      <c r="DW165" s="522"/>
    </row>
    <row r="166" spans="2:127" x14ac:dyDescent="0.2">
      <c r="B166" s="672"/>
      <c r="C166" s="522"/>
      <c r="D166" s="522"/>
      <c r="E166" s="522"/>
      <c r="F166" s="522"/>
      <c r="G166" s="522"/>
      <c r="H166" s="522"/>
      <c r="I166" s="522"/>
      <c r="J166" s="522"/>
      <c r="K166" s="522"/>
      <c r="L166" s="522"/>
      <c r="M166" s="522"/>
      <c r="N166" s="522"/>
      <c r="O166" s="522"/>
      <c r="P166" s="522"/>
      <c r="Q166" s="522"/>
      <c r="R166" s="522"/>
      <c r="S166" s="522"/>
      <c r="T166" s="522"/>
      <c r="U166" s="522"/>
      <c r="V166" s="521"/>
      <c r="W166" s="521"/>
      <c r="X166" s="521"/>
      <c r="Y166" s="521"/>
      <c r="Z166" s="521"/>
      <c r="AA166" s="521"/>
      <c r="AB166" s="521"/>
      <c r="AC166" s="521"/>
      <c r="AD166" s="521"/>
      <c r="AE166" s="521"/>
      <c r="AF166" s="521"/>
      <c r="AG166" s="521"/>
      <c r="AH166" s="521"/>
      <c r="AI166" s="521"/>
      <c r="AJ166" s="521"/>
      <c r="AK166" s="521"/>
      <c r="AL166" s="521"/>
      <c r="AM166" s="521"/>
      <c r="AN166" s="521"/>
      <c r="AO166" s="521"/>
      <c r="AP166" s="521"/>
      <c r="AQ166" s="521"/>
      <c r="AR166" s="521"/>
      <c r="AS166" s="521"/>
      <c r="AT166" s="521"/>
      <c r="AU166" s="521"/>
      <c r="AV166" s="521"/>
      <c r="AW166" s="521"/>
      <c r="AX166" s="521"/>
      <c r="AY166" s="521"/>
      <c r="AZ166" s="521"/>
      <c r="BA166" s="521"/>
      <c r="BB166" s="521"/>
      <c r="BC166" s="521"/>
      <c r="BD166" s="521"/>
      <c r="BE166" s="521"/>
      <c r="BF166" s="521"/>
      <c r="BG166" s="521"/>
      <c r="BH166" s="521"/>
      <c r="BI166" s="521"/>
      <c r="BJ166" s="521"/>
      <c r="BK166" s="521"/>
      <c r="BL166" s="521"/>
      <c r="BM166" s="521"/>
      <c r="BN166" s="521"/>
      <c r="BO166" s="521"/>
      <c r="BP166" s="521"/>
      <c r="BQ166" s="521"/>
      <c r="BR166" s="521"/>
      <c r="BS166" s="521"/>
      <c r="BT166" s="521"/>
      <c r="BU166" s="521"/>
      <c r="BV166" s="521"/>
      <c r="BW166" s="521"/>
      <c r="BX166" s="521"/>
      <c r="BY166" s="521"/>
      <c r="BZ166" s="521"/>
      <c r="CA166" s="521"/>
      <c r="CB166" s="521"/>
      <c r="CC166" s="521"/>
      <c r="CD166" s="522"/>
      <c r="CE166" s="522"/>
      <c r="CF166" s="522"/>
      <c r="CG166" s="522"/>
      <c r="CH166" s="522"/>
      <c r="CI166" s="522"/>
      <c r="CJ166" s="522"/>
      <c r="CK166" s="522"/>
      <c r="CL166" s="522"/>
      <c r="CM166" s="522"/>
      <c r="CN166" s="522"/>
      <c r="CO166" s="522"/>
      <c r="CP166" s="522"/>
      <c r="CQ166" s="522"/>
      <c r="CR166" s="522"/>
      <c r="CS166" s="522"/>
      <c r="CT166" s="522"/>
      <c r="CU166" s="522"/>
      <c r="CV166" s="522"/>
      <c r="CW166" s="522"/>
      <c r="CX166" s="522"/>
      <c r="CY166" s="522"/>
      <c r="CZ166" s="522"/>
      <c r="DA166" s="522"/>
      <c r="DB166" s="522"/>
      <c r="DC166" s="522"/>
      <c r="DD166" s="522"/>
      <c r="DE166" s="522"/>
      <c r="DF166" s="522"/>
      <c r="DG166" s="522"/>
      <c r="DH166" s="522"/>
      <c r="DI166" s="522"/>
      <c r="DJ166" s="522"/>
      <c r="DK166" s="522"/>
      <c r="DL166" s="522"/>
      <c r="DM166" s="522"/>
      <c r="DN166" s="522"/>
      <c r="DO166" s="522"/>
      <c r="DP166" s="522"/>
      <c r="DQ166" s="522"/>
      <c r="DR166" s="522"/>
      <c r="DS166" s="522"/>
      <c r="DT166" s="522"/>
      <c r="DU166" s="522"/>
      <c r="DV166" s="522"/>
      <c r="DW166" s="522"/>
    </row>
    <row r="167" spans="2:127" x14ac:dyDescent="0.2">
      <c r="B167" s="672"/>
      <c r="C167" s="522"/>
      <c r="D167" s="522"/>
      <c r="E167" s="522"/>
      <c r="F167" s="522"/>
      <c r="G167" s="522"/>
      <c r="H167" s="522"/>
      <c r="I167" s="522"/>
      <c r="J167" s="522"/>
      <c r="K167" s="522"/>
      <c r="L167" s="522"/>
      <c r="M167" s="522"/>
      <c r="N167" s="522"/>
      <c r="O167" s="522"/>
      <c r="P167" s="522"/>
      <c r="Q167" s="522"/>
      <c r="R167" s="522"/>
      <c r="S167" s="522"/>
      <c r="T167" s="522"/>
      <c r="U167" s="522"/>
      <c r="V167" s="521"/>
      <c r="W167" s="521"/>
      <c r="X167" s="521"/>
      <c r="Y167" s="521"/>
      <c r="Z167" s="521"/>
      <c r="AA167" s="521"/>
      <c r="AB167" s="521"/>
      <c r="AC167" s="521"/>
      <c r="AD167" s="521"/>
      <c r="AE167" s="521"/>
      <c r="AF167" s="521"/>
      <c r="AG167" s="521"/>
      <c r="AH167" s="521"/>
      <c r="AI167" s="521"/>
      <c r="AJ167" s="521"/>
      <c r="AK167" s="521"/>
      <c r="AL167" s="521"/>
      <c r="AM167" s="521"/>
      <c r="AN167" s="521"/>
      <c r="AO167" s="521"/>
      <c r="AP167" s="521"/>
      <c r="AQ167" s="521"/>
      <c r="AR167" s="521"/>
      <c r="AS167" s="521"/>
      <c r="AT167" s="521"/>
      <c r="AU167" s="521"/>
      <c r="AV167" s="521"/>
      <c r="AW167" s="521"/>
      <c r="AX167" s="521"/>
      <c r="AY167" s="521"/>
      <c r="AZ167" s="521"/>
      <c r="BA167" s="521"/>
      <c r="BB167" s="521"/>
      <c r="BC167" s="521"/>
      <c r="BD167" s="521"/>
      <c r="BE167" s="521"/>
      <c r="BF167" s="521"/>
      <c r="BG167" s="521"/>
      <c r="BH167" s="521"/>
      <c r="BI167" s="521"/>
      <c r="BJ167" s="521"/>
      <c r="BK167" s="521"/>
      <c r="BL167" s="521"/>
      <c r="BM167" s="521"/>
      <c r="BN167" s="521"/>
      <c r="BO167" s="521"/>
      <c r="BP167" s="521"/>
      <c r="BQ167" s="521"/>
      <c r="BR167" s="521"/>
      <c r="BS167" s="521"/>
      <c r="BT167" s="521"/>
      <c r="BU167" s="521"/>
      <c r="BV167" s="521"/>
      <c r="BW167" s="521"/>
      <c r="BX167" s="521"/>
      <c r="BY167" s="521"/>
      <c r="BZ167" s="521"/>
      <c r="CA167" s="521"/>
      <c r="CB167" s="521"/>
      <c r="CC167" s="521"/>
      <c r="CD167" s="522"/>
      <c r="CE167" s="522"/>
      <c r="CF167" s="522"/>
      <c r="CG167" s="522"/>
      <c r="CH167" s="522"/>
      <c r="CI167" s="522"/>
      <c r="CJ167" s="522"/>
      <c r="CK167" s="522"/>
      <c r="CL167" s="522"/>
      <c r="CM167" s="522"/>
      <c r="CN167" s="522"/>
      <c r="CO167" s="522"/>
      <c r="CP167" s="522"/>
      <c r="CQ167" s="522"/>
      <c r="CR167" s="522"/>
      <c r="CS167" s="522"/>
      <c r="CT167" s="522"/>
      <c r="CU167" s="522"/>
      <c r="CV167" s="522"/>
      <c r="CW167" s="522"/>
      <c r="CX167" s="522"/>
      <c r="CY167" s="522"/>
      <c r="CZ167" s="522"/>
      <c r="DA167" s="522"/>
      <c r="DB167" s="522"/>
      <c r="DC167" s="522"/>
      <c r="DD167" s="522"/>
      <c r="DE167" s="522"/>
      <c r="DF167" s="522"/>
      <c r="DG167" s="522"/>
      <c r="DH167" s="522"/>
      <c r="DI167" s="522"/>
      <c r="DJ167" s="522"/>
      <c r="DK167" s="522"/>
      <c r="DL167" s="522"/>
      <c r="DM167" s="522"/>
      <c r="DN167" s="522"/>
      <c r="DO167" s="522"/>
      <c r="DP167" s="522"/>
      <c r="DQ167" s="522"/>
      <c r="DR167" s="522"/>
      <c r="DS167" s="522"/>
      <c r="DT167" s="522"/>
      <c r="DU167" s="522"/>
      <c r="DV167" s="522"/>
      <c r="DW167" s="522"/>
    </row>
    <row r="168" spans="2:127" x14ac:dyDescent="0.2">
      <c r="B168" s="672"/>
      <c r="C168" s="684" t="str">
        <f>'TITLE PAGE'!B9</f>
        <v>Company:</v>
      </c>
      <c r="D168" s="684" t="str">
        <f>'TITLE PAGE'!D9</f>
        <v>Severn Trent Water</v>
      </c>
      <c r="E168" s="522"/>
      <c r="F168" s="522"/>
      <c r="G168" s="522"/>
      <c r="H168" s="522"/>
      <c r="I168" s="522"/>
      <c r="J168" s="522"/>
      <c r="K168" s="522"/>
      <c r="L168" s="522"/>
      <c r="M168" s="522"/>
      <c r="N168" s="522"/>
      <c r="O168" s="522"/>
      <c r="P168" s="522"/>
      <c r="Q168" s="522"/>
      <c r="R168" s="522"/>
      <c r="S168" s="522"/>
      <c r="T168" s="522"/>
      <c r="U168" s="522"/>
      <c r="V168" s="522"/>
      <c r="W168" s="522"/>
      <c r="X168" s="522"/>
      <c r="Y168" s="522"/>
      <c r="Z168" s="522"/>
      <c r="AA168" s="522"/>
      <c r="AB168" s="522"/>
      <c r="AC168" s="522"/>
      <c r="AD168" s="522"/>
      <c r="AE168" s="522"/>
      <c r="AF168" s="522"/>
      <c r="AG168" s="522"/>
      <c r="AH168" s="522"/>
      <c r="AI168" s="522"/>
      <c r="AJ168" s="522"/>
      <c r="AK168" s="522"/>
      <c r="AL168" s="522"/>
      <c r="AM168" s="522"/>
      <c r="AN168" s="522"/>
      <c r="AO168" s="522"/>
      <c r="AP168" s="522"/>
      <c r="AQ168" s="522"/>
      <c r="AR168" s="522"/>
      <c r="AS168" s="522"/>
      <c r="AT168" s="522"/>
      <c r="AU168" s="522"/>
      <c r="AV168" s="522"/>
      <c r="AW168" s="522"/>
      <c r="AX168" s="522"/>
      <c r="AY168" s="522"/>
      <c r="AZ168" s="522"/>
      <c r="BA168" s="522"/>
      <c r="BB168" s="522"/>
      <c r="BC168" s="522"/>
      <c r="BD168" s="522"/>
      <c r="BE168" s="522"/>
      <c r="BF168" s="522"/>
      <c r="BG168" s="522"/>
      <c r="BH168" s="522"/>
      <c r="BI168" s="522"/>
      <c r="BJ168" s="522"/>
      <c r="BK168" s="522"/>
      <c r="BL168" s="522"/>
      <c r="BM168" s="522"/>
      <c r="BN168" s="522"/>
      <c r="BO168" s="522"/>
      <c r="BP168" s="522"/>
      <c r="BQ168" s="522"/>
      <c r="BR168" s="522"/>
      <c r="BS168" s="522"/>
      <c r="BT168" s="522"/>
      <c r="BU168" s="522"/>
      <c r="BV168" s="522"/>
      <c r="BW168" s="522"/>
      <c r="BX168" s="522"/>
      <c r="BY168" s="522"/>
      <c r="BZ168" s="522"/>
      <c r="CA168" s="522"/>
      <c r="CB168" s="522"/>
      <c r="CC168" s="522"/>
      <c r="CD168" s="522"/>
      <c r="CE168" s="522"/>
      <c r="CF168" s="522"/>
      <c r="CG168" s="522"/>
      <c r="CH168" s="522"/>
      <c r="CI168" s="522"/>
      <c r="CJ168" s="522"/>
      <c r="CK168" s="522"/>
      <c r="CL168" s="522"/>
      <c r="CM168" s="522"/>
      <c r="CN168" s="522"/>
      <c r="CO168" s="522"/>
      <c r="CP168" s="522"/>
      <c r="CQ168" s="522"/>
      <c r="CR168" s="522"/>
      <c r="CS168" s="522"/>
      <c r="CT168" s="522"/>
      <c r="CU168" s="522"/>
      <c r="CV168" s="522"/>
      <c r="CW168" s="522"/>
      <c r="CX168" s="522"/>
      <c r="CY168" s="522"/>
      <c r="CZ168" s="522"/>
      <c r="DA168" s="522"/>
      <c r="DB168" s="522"/>
      <c r="DC168" s="522"/>
      <c r="DD168" s="522"/>
      <c r="DE168" s="522"/>
      <c r="DF168" s="522"/>
      <c r="DG168" s="522"/>
      <c r="DH168" s="522"/>
      <c r="DI168" s="522"/>
      <c r="DJ168" s="522"/>
      <c r="DK168" s="522"/>
      <c r="DL168" s="522"/>
      <c r="DM168" s="522"/>
      <c r="DN168" s="522"/>
      <c r="DO168" s="522"/>
      <c r="DP168" s="522"/>
      <c r="DQ168" s="522"/>
      <c r="DR168" s="522"/>
      <c r="DS168" s="522"/>
      <c r="DT168" s="522"/>
      <c r="DU168" s="522"/>
      <c r="DV168" s="522"/>
      <c r="DW168" s="522"/>
    </row>
    <row r="169" spans="2:127" x14ac:dyDescent="0.2">
      <c r="B169" s="674"/>
      <c r="C169" s="684" t="str">
        <f>'TITLE PAGE'!B10</f>
        <v>Resource Zone Name:</v>
      </c>
      <c r="D169" s="684" t="str">
        <f>'TITLE PAGE'!D10</f>
        <v>Nottinghamshire</v>
      </c>
      <c r="E169" s="521"/>
      <c r="F169" s="521"/>
      <c r="G169" s="521"/>
      <c r="H169" s="521"/>
      <c r="I169" s="521"/>
      <c r="J169" s="521"/>
      <c r="K169" s="521"/>
      <c r="L169" s="521"/>
      <c r="M169" s="521"/>
      <c r="N169" s="521"/>
      <c r="O169" s="521"/>
      <c r="P169" s="521"/>
      <c r="Q169" s="521"/>
      <c r="R169" s="521"/>
      <c r="S169" s="522"/>
      <c r="T169" s="522"/>
      <c r="U169" s="521"/>
      <c r="V169" s="521"/>
      <c r="W169" s="521"/>
      <c r="X169" s="521"/>
      <c r="Y169" s="521"/>
      <c r="Z169" s="521"/>
      <c r="AA169" s="521"/>
      <c r="AB169" s="521"/>
      <c r="AC169" s="521"/>
      <c r="AD169" s="521"/>
      <c r="AE169" s="521"/>
      <c r="AF169" s="521"/>
      <c r="AG169" s="521"/>
      <c r="AH169" s="521"/>
      <c r="AI169" s="521"/>
      <c r="AJ169" s="521"/>
      <c r="AK169" s="521"/>
      <c r="AL169" s="521"/>
      <c r="AM169" s="521"/>
      <c r="AN169" s="521"/>
      <c r="AO169" s="521"/>
      <c r="AP169" s="521"/>
      <c r="AQ169" s="521"/>
      <c r="AR169" s="521"/>
      <c r="AS169" s="521"/>
      <c r="AT169" s="521"/>
      <c r="AU169" s="521"/>
      <c r="AV169" s="521"/>
      <c r="AW169" s="521"/>
      <c r="AX169" s="521"/>
      <c r="AY169" s="521"/>
      <c r="AZ169" s="521"/>
      <c r="BA169" s="521"/>
      <c r="BB169" s="521"/>
      <c r="BC169" s="521"/>
      <c r="BD169" s="521"/>
      <c r="BE169" s="521"/>
      <c r="BF169" s="521"/>
      <c r="BG169" s="521"/>
      <c r="BH169" s="521"/>
      <c r="BI169" s="521"/>
      <c r="BJ169" s="521"/>
      <c r="BK169" s="521"/>
      <c r="BL169" s="521"/>
      <c r="BM169" s="521"/>
      <c r="BN169" s="521"/>
      <c r="BO169" s="521"/>
      <c r="BP169" s="521"/>
      <c r="BQ169" s="521"/>
      <c r="BR169" s="521"/>
      <c r="BS169" s="521"/>
      <c r="BT169" s="521"/>
      <c r="BU169" s="521"/>
      <c r="BV169" s="521"/>
      <c r="BW169" s="521"/>
      <c r="BX169" s="521"/>
      <c r="BY169" s="521"/>
      <c r="BZ169" s="521"/>
      <c r="CA169" s="521"/>
      <c r="CB169" s="521"/>
      <c r="CC169" s="521"/>
      <c r="CD169" s="522"/>
      <c r="CE169" s="522"/>
      <c r="CF169" s="522"/>
      <c r="CG169" s="522"/>
      <c r="CH169" s="522"/>
      <c r="CI169" s="522"/>
      <c r="CJ169" s="522"/>
      <c r="CK169" s="522"/>
      <c r="CL169" s="522"/>
      <c r="CM169" s="522"/>
      <c r="CN169" s="522"/>
      <c r="CO169" s="522"/>
      <c r="CP169" s="522"/>
      <c r="CQ169" s="522"/>
      <c r="CR169" s="522"/>
      <c r="CS169" s="522"/>
      <c r="CT169" s="522"/>
      <c r="CU169" s="522"/>
      <c r="CV169" s="522"/>
      <c r="CW169" s="522"/>
      <c r="CX169" s="522"/>
      <c r="CY169" s="522"/>
      <c r="CZ169" s="522"/>
      <c r="DA169" s="522"/>
      <c r="DB169" s="522"/>
      <c r="DC169" s="522"/>
      <c r="DD169" s="522"/>
      <c r="DE169" s="522"/>
      <c r="DF169" s="522"/>
      <c r="DG169" s="522"/>
      <c r="DH169" s="522"/>
      <c r="DI169" s="522"/>
      <c r="DJ169" s="522"/>
      <c r="DK169" s="522"/>
      <c r="DL169" s="522"/>
      <c r="DM169" s="522"/>
      <c r="DN169" s="522"/>
      <c r="DO169" s="522"/>
      <c r="DP169" s="522"/>
      <c r="DQ169" s="522"/>
      <c r="DR169" s="522"/>
      <c r="DS169" s="522"/>
      <c r="DT169" s="522"/>
      <c r="DU169" s="522"/>
      <c r="DV169" s="522"/>
      <c r="DW169" s="522"/>
    </row>
    <row r="170" spans="2:127" x14ac:dyDescent="0.2">
      <c r="B170" s="674"/>
      <c r="C170" s="684" t="str">
        <f>'TITLE PAGE'!B11</f>
        <v>Resource Zone Number:</v>
      </c>
      <c r="D170" s="685">
        <f>'TITLE PAGE'!D11</f>
        <v>8</v>
      </c>
      <c r="E170" s="521"/>
      <c r="F170" s="521"/>
      <c r="G170" s="521"/>
      <c r="H170" s="521"/>
      <c r="I170" s="521"/>
      <c r="J170" s="521"/>
      <c r="K170" s="521"/>
      <c r="L170" s="521"/>
      <c r="M170" s="521"/>
      <c r="N170" s="521"/>
      <c r="O170" s="521"/>
      <c r="P170" s="521"/>
      <c r="Q170" s="521"/>
      <c r="R170" s="521"/>
      <c r="S170" s="522"/>
      <c r="T170" s="522"/>
      <c r="U170" s="521"/>
      <c r="V170" s="521"/>
      <c r="W170" s="521"/>
      <c r="X170" s="521"/>
      <c r="Y170" s="521"/>
      <c r="Z170" s="521"/>
      <c r="AA170" s="521"/>
      <c r="AB170" s="521"/>
      <c r="AC170" s="521"/>
      <c r="AD170" s="521"/>
      <c r="AE170" s="521"/>
      <c r="AF170" s="521"/>
      <c r="AG170" s="521"/>
      <c r="AH170" s="521"/>
      <c r="AI170" s="521"/>
      <c r="AJ170" s="521"/>
      <c r="AK170" s="521"/>
      <c r="AL170" s="521"/>
      <c r="AM170" s="521"/>
      <c r="AN170" s="521"/>
      <c r="AO170" s="521"/>
      <c r="AP170" s="521"/>
      <c r="AQ170" s="521"/>
      <c r="AR170" s="521"/>
      <c r="AS170" s="521"/>
      <c r="AT170" s="521"/>
      <c r="AU170" s="521"/>
      <c r="AV170" s="521"/>
      <c r="AW170" s="521"/>
      <c r="AX170" s="521"/>
      <c r="AY170" s="521"/>
      <c r="AZ170" s="521"/>
      <c r="BA170" s="521"/>
      <c r="BB170" s="521"/>
      <c r="BC170" s="521"/>
      <c r="BD170" s="521"/>
      <c r="BE170" s="521"/>
      <c r="BF170" s="521"/>
      <c r="BG170" s="521"/>
      <c r="BH170" s="521"/>
      <c r="BI170" s="521"/>
      <c r="BJ170" s="521"/>
      <c r="BK170" s="521"/>
      <c r="BL170" s="521"/>
      <c r="BM170" s="521"/>
      <c r="BN170" s="521"/>
      <c r="BO170" s="521"/>
      <c r="BP170" s="521"/>
      <c r="BQ170" s="521"/>
      <c r="BR170" s="521"/>
      <c r="BS170" s="521"/>
      <c r="BT170" s="521"/>
      <c r="BU170" s="521"/>
      <c r="BV170" s="521"/>
      <c r="BW170" s="521"/>
      <c r="BX170" s="521"/>
      <c r="BY170" s="521"/>
      <c r="BZ170" s="521"/>
      <c r="CA170" s="521"/>
      <c r="CB170" s="521"/>
      <c r="CC170" s="521"/>
      <c r="CD170" s="522"/>
      <c r="CE170" s="522"/>
      <c r="CF170" s="522"/>
      <c r="CG170" s="522"/>
      <c r="CH170" s="522"/>
      <c r="CI170" s="522"/>
      <c r="CJ170" s="522"/>
      <c r="CK170" s="522"/>
      <c r="CL170" s="522"/>
      <c r="CM170" s="522"/>
      <c r="CN170" s="522"/>
      <c r="CO170" s="522"/>
      <c r="CP170" s="522"/>
      <c r="CQ170" s="522"/>
      <c r="CR170" s="522"/>
      <c r="CS170" s="522"/>
      <c r="CT170" s="522"/>
      <c r="CU170" s="522"/>
      <c r="CV170" s="522"/>
      <c r="CW170" s="522"/>
      <c r="CX170" s="522"/>
      <c r="CY170" s="522"/>
      <c r="CZ170" s="522"/>
      <c r="DA170" s="522"/>
      <c r="DB170" s="522"/>
      <c r="DC170" s="522"/>
      <c r="DD170" s="522"/>
      <c r="DE170" s="522"/>
      <c r="DF170" s="522"/>
      <c r="DG170" s="522"/>
      <c r="DH170" s="522"/>
      <c r="DI170" s="522"/>
      <c r="DJ170" s="522"/>
      <c r="DK170" s="522"/>
      <c r="DL170" s="522"/>
      <c r="DM170" s="522"/>
      <c r="DN170" s="522"/>
      <c r="DO170" s="522"/>
      <c r="DP170" s="522"/>
      <c r="DQ170" s="522"/>
      <c r="DR170" s="522"/>
      <c r="DS170" s="522"/>
      <c r="DT170" s="522"/>
      <c r="DU170" s="522"/>
      <c r="DV170" s="522"/>
      <c r="DW170" s="522"/>
    </row>
    <row r="171" spans="2:127" x14ac:dyDescent="0.2">
      <c r="B171" s="674"/>
      <c r="C171" s="684" t="str">
        <f>'TITLE PAGE'!B12</f>
        <v xml:space="preserve">Planning Scenario Name:                                                                     </v>
      </c>
      <c r="D171" s="684" t="str">
        <f>'TITLE PAGE'!D12</f>
        <v>Dry Year Annual Average</v>
      </c>
      <c r="E171" s="521"/>
      <c r="F171" s="521"/>
      <c r="G171" s="521"/>
      <c r="H171" s="521"/>
      <c r="I171" s="521"/>
      <c r="J171" s="521"/>
      <c r="K171" s="521"/>
      <c r="L171" s="521"/>
      <c r="M171" s="521"/>
      <c r="N171" s="521"/>
      <c r="O171" s="521"/>
      <c r="P171" s="521"/>
      <c r="Q171" s="521"/>
      <c r="R171" s="521"/>
      <c r="S171" s="522"/>
      <c r="T171" s="522"/>
      <c r="U171" s="521"/>
      <c r="V171" s="521"/>
      <c r="W171" s="521"/>
      <c r="X171" s="521"/>
      <c r="Y171" s="521"/>
      <c r="Z171" s="521"/>
      <c r="AA171" s="521"/>
      <c r="AB171" s="521"/>
      <c r="AC171" s="521"/>
      <c r="AD171" s="521"/>
      <c r="AE171" s="521"/>
      <c r="AF171" s="521"/>
      <c r="AG171" s="521"/>
      <c r="AH171" s="521"/>
      <c r="AI171" s="521"/>
      <c r="AJ171" s="521"/>
      <c r="AK171" s="521"/>
      <c r="AL171" s="521"/>
      <c r="AM171" s="521"/>
      <c r="AN171" s="521"/>
      <c r="AO171" s="521"/>
      <c r="AP171" s="521"/>
      <c r="AQ171" s="521"/>
      <c r="AR171" s="521"/>
      <c r="AS171" s="521"/>
      <c r="AT171" s="521"/>
      <c r="AU171" s="521"/>
      <c r="AV171" s="521"/>
      <c r="AW171" s="521"/>
      <c r="AX171" s="521"/>
      <c r="AY171" s="521"/>
      <c r="AZ171" s="521"/>
      <c r="BA171" s="521"/>
      <c r="BB171" s="521"/>
      <c r="BC171" s="521"/>
      <c r="BD171" s="521"/>
      <c r="BE171" s="521"/>
      <c r="BF171" s="521"/>
      <c r="BG171" s="521"/>
      <c r="BH171" s="521"/>
      <c r="BI171" s="521"/>
      <c r="BJ171" s="521"/>
      <c r="BK171" s="521"/>
      <c r="BL171" s="521"/>
      <c r="BM171" s="521"/>
      <c r="BN171" s="521"/>
      <c r="BO171" s="521"/>
      <c r="BP171" s="521"/>
      <c r="BQ171" s="521"/>
      <c r="BR171" s="521"/>
      <c r="BS171" s="521"/>
      <c r="BT171" s="521"/>
      <c r="BU171" s="521"/>
      <c r="BV171" s="521"/>
      <c r="BW171" s="521"/>
      <c r="BX171" s="521"/>
      <c r="BY171" s="521"/>
      <c r="BZ171" s="521"/>
      <c r="CA171" s="521"/>
      <c r="CB171" s="521"/>
      <c r="CC171" s="521"/>
      <c r="CD171" s="522"/>
      <c r="CE171" s="522"/>
      <c r="CF171" s="522"/>
      <c r="CG171" s="522"/>
      <c r="CH171" s="522"/>
      <c r="CI171" s="522"/>
      <c r="CJ171" s="522"/>
      <c r="CK171" s="522"/>
      <c r="CL171" s="522"/>
      <c r="CM171" s="522"/>
      <c r="CN171" s="522"/>
      <c r="CO171" s="522"/>
      <c r="CP171" s="522"/>
      <c r="CQ171" s="522"/>
      <c r="CR171" s="522"/>
      <c r="CS171" s="522"/>
      <c r="CT171" s="522"/>
      <c r="CU171" s="522"/>
      <c r="CV171" s="522"/>
      <c r="CW171" s="522"/>
      <c r="CX171" s="522"/>
      <c r="CY171" s="522"/>
      <c r="CZ171" s="522"/>
      <c r="DA171" s="522"/>
      <c r="DB171" s="522"/>
      <c r="DC171" s="522"/>
      <c r="DD171" s="522"/>
      <c r="DE171" s="522"/>
      <c r="DF171" s="522"/>
      <c r="DG171" s="522"/>
      <c r="DH171" s="522"/>
      <c r="DI171" s="522"/>
      <c r="DJ171" s="522"/>
      <c r="DK171" s="522"/>
      <c r="DL171" s="522"/>
      <c r="DM171" s="522"/>
      <c r="DN171" s="522"/>
      <c r="DO171" s="522"/>
      <c r="DP171" s="522"/>
      <c r="DQ171" s="522"/>
      <c r="DR171" s="522"/>
      <c r="DS171" s="522"/>
      <c r="DT171" s="522"/>
      <c r="DU171" s="522"/>
      <c r="DV171" s="522"/>
      <c r="DW171" s="522"/>
    </row>
    <row r="172" spans="2:127" x14ac:dyDescent="0.2">
      <c r="B172" s="674"/>
      <c r="C172" s="684" t="str">
        <f>'TITLE PAGE'!B13</f>
        <v xml:space="preserve">Chosen Level of Service:  </v>
      </c>
      <c r="D172" s="684" t="str">
        <f>'TITLE PAGE'!D13</f>
        <v>No more than 3 in 100 Temporary Use Bans</v>
      </c>
      <c r="E172" s="521"/>
      <c r="F172" s="521"/>
      <c r="G172" s="521"/>
      <c r="H172" s="521"/>
      <c r="I172" s="521"/>
      <c r="J172" s="521"/>
      <c r="K172" s="521"/>
      <c r="L172" s="521"/>
      <c r="M172" s="521"/>
      <c r="N172" s="521"/>
      <c r="O172" s="521"/>
      <c r="P172" s="521"/>
      <c r="Q172" s="521"/>
      <c r="R172" s="521"/>
      <c r="S172" s="522"/>
      <c r="T172" s="522"/>
      <c r="U172" s="521"/>
      <c r="V172" s="521"/>
      <c r="W172" s="521"/>
      <c r="X172" s="521"/>
      <c r="Y172" s="521"/>
      <c r="Z172" s="521"/>
      <c r="AA172" s="521"/>
      <c r="AB172" s="521"/>
      <c r="AC172" s="521"/>
      <c r="AD172" s="521"/>
      <c r="AE172" s="521"/>
      <c r="AF172" s="521"/>
      <c r="AG172" s="521"/>
      <c r="AH172" s="521"/>
      <c r="AI172" s="521"/>
      <c r="AJ172" s="521"/>
      <c r="AK172" s="521"/>
      <c r="AL172" s="521"/>
      <c r="AM172" s="521"/>
      <c r="AN172" s="521"/>
      <c r="AO172" s="521"/>
      <c r="AP172" s="521"/>
      <c r="AQ172" s="521"/>
      <c r="AR172" s="521"/>
      <c r="AS172" s="521"/>
      <c r="AT172" s="521"/>
      <c r="AU172" s="521"/>
      <c r="AV172" s="521"/>
      <c r="AW172" s="521"/>
      <c r="AX172" s="521"/>
      <c r="AY172" s="521"/>
      <c r="AZ172" s="521"/>
      <c r="BA172" s="521"/>
      <c r="BB172" s="521"/>
      <c r="BC172" s="521"/>
      <c r="BD172" s="521"/>
      <c r="BE172" s="521"/>
      <c r="BF172" s="521"/>
      <c r="BG172" s="521"/>
      <c r="BH172" s="521"/>
      <c r="BI172" s="521"/>
      <c r="BJ172" s="521"/>
      <c r="BK172" s="521"/>
      <c r="BL172" s="521"/>
      <c r="BM172" s="521"/>
      <c r="BN172" s="521"/>
      <c r="BO172" s="521"/>
      <c r="BP172" s="521"/>
      <c r="BQ172" s="521"/>
      <c r="BR172" s="521"/>
      <c r="BS172" s="521"/>
      <c r="BT172" s="521"/>
      <c r="BU172" s="521"/>
      <c r="BV172" s="521"/>
      <c r="BW172" s="521"/>
      <c r="BX172" s="521"/>
      <c r="BY172" s="521"/>
      <c r="BZ172" s="521"/>
      <c r="CA172" s="521"/>
      <c r="CB172" s="521"/>
      <c r="CC172" s="521"/>
      <c r="CD172" s="522"/>
      <c r="CE172" s="522"/>
      <c r="CF172" s="522"/>
      <c r="CG172" s="522"/>
      <c r="CH172" s="522"/>
      <c r="CI172" s="522"/>
      <c r="CJ172" s="522"/>
      <c r="CK172" s="522"/>
      <c r="CL172" s="522"/>
      <c r="CM172" s="522"/>
      <c r="CN172" s="522"/>
      <c r="CO172" s="522"/>
      <c r="CP172" s="522"/>
      <c r="CQ172" s="522"/>
      <c r="CR172" s="522"/>
      <c r="CS172" s="522"/>
      <c r="CT172" s="522"/>
      <c r="CU172" s="522"/>
      <c r="CV172" s="522"/>
      <c r="CW172" s="522"/>
      <c r="CX172" s="522"/>
      <c r="CY172" s="522"/>
      <c r="CZ172" s="522"/>
      <c r="DA172" s="522"/>
      <c r="DB172" s="522"/>
      <c r="DC172" s="522"/>
      <c r="DD172" s="522"/>
      <c r="DE172" s="522"/>
      <c r="DF172" s="522"/>
      <c r="DG172" s="522"/>
      <c r="DH172" s="522"/>
      <c r="DI172" s="522"/>
      <c r="DJ172" s="522"/>
      <c r="DK172" s="522"/>
      <c r="DL172" s="522"/>
      <c r="DM172" s="522"/>
      <c r="DN172" s="522"/>
      <c r="DO172" s="522"/>
      <c r="DP172" s="522"/>
      <c r="DQ172" s="522"/>
      <c r="DR172" s="522"/>
      <c r="DS172" s="522"/>
      <c r="DT172" s="522"/>
      <c r="DU172" s="522"/>
      <c r="DV172" s="522"/>
      <c r="DW172" s="522"/>
    </row>
    <row r="173" spans="2:127" x14ac:dyDescent="0.2">
      <c r="B173" s="674"/>
      <c r="C173" s="675"/>
      <c r="D173" s="676"/>
      <c r="E173" s="522"/>
      <c r="F173" s="522"/>
      <c r="G173" s="522"/>
      <c r="H173" s="522"/>
      <c r="I173" s="522"/>
      <c r="J173" s="522"/>
      <c r="K173" s="522"/>
      <c r="L173" s="522"/>
      <c r="M173" s="522"/>
      <c r="N173" s="522"/>
      <c r="O173" s="522"/>
      <c r="P173" s="522"/>
      <c r="Q173" s="522"/>
      <c r="R173" s="522"/>
      <c r="S173" s="522"/>
      <c r="T173" s="522"/>
      <c r="U173" s="522"/>
      <c r="V173" s="522"/>
      <c r="W173" s="522"/>
      <c r="X173" s="522"/>
      <c r="Y173" s="522"/>
      <c r="Z173" s="522"/>
      <c r="AA173" s="522"/>
      <c r="AB173" s="522"/>
      <c r="AC173" s="522"/>
      <c r="AD173" s="522"/>
      <c r="AE173" s="522"/>
      <c r="AF173" s="522"/>
      <c r="AG173" s="522"/>
      <c r="AH173" s="522"/>
      <c r="AI173" s="522"/>
      <c r="AJ173" s="522"/>
      <c r="AK173" s="522"/>
      <c r="AL173" s="522"/>
      <c r="AM173" s="522"/>
      <c r="AN173" s="522"/>
      <c r="AO173" s="522"/>
      <c r="AP173" s="522"/>
      <c r="AQ173" s="522"/>
      <c r="AR173" s="522"/>
      <c r="AS173" s="522"/>
      <c r="AT173" s="522"/>
      <c r="AU173" s="522"/>
      <c r="AV173" s="522"/>
      <c r="AW173" s="522"/>
      <c r="AX173" s="522"/>
      <c r="AY173" s="522"/>
      <c r="AZ173" s="522"/>
      <c r="BA173" s="522"/>
      <c r="BB173" s="522"/>
      <c r="BC173" s="522"/>
      <c r="BD173" s="522"/>
      <c r="BE173" s="522"/>
      <c r="BF173" s="522"/>
      <c r="BG173" s="522"/>
      <c r="BH173" s="522"/>
      <c r="BI173" s="522"/>
      <c r="BJ173" s="522"/>
      <c r="BK173" s="522"/>
      <c r="BL173" s="522"/>
      <c r="BM173" s="522"/>
      <c r="BN173" s="522"/>
      <c r="BO173" s="522"/>
      <c r="BP173" s="522"/>
      <c r="BQ173" s="522"/>
      <c r="BR173" s="522"/>
      <c r="BS173" s="522"/>
      <c r="BT173" s="522"/>
      <c r="BU173" s="522"/>
      <c r="BV173" s="522"/>
      <c r="BW173" s="522"/>
      <c r="BX173" s="522"/>
      <c r="BY173" s="522"/>
      <c r="BZ173" s="522"/>
      <c r="CA173" s="522"/>
      <c r="CB173" s="522"/>
      <c r="CC173" s="522"/>
      <c r="CD173" s="522"/>
      <c r="CE173" s="522"/>
      <c r="CF173" s="522"/>
      <c r="CG173" s="522"/>
      <c r="CH173" s="522"/>
      <c r="CI173" s="522"/>
      <c r="CJ173" s="522"/>
      <c r="CK173" s="522"/>
      <c r="CL173" s="522"/>
      <c r="CM173" s="522"/>
      <c r="CN173" s="522"/>
      <c r="CO173" s="522"/>
      <c r="CP173" s="522"/>
      <c r="CQ173" s="522"/>
      <c r="CR173" s="522"/>
      <c r="CS173" s="522"/>
      <c r="CT173" s="522"/>
      <c r="CU173" s="522"/>
      <c r="CV173" s="522"/>
      <c r="CW173" s="522"/>
      <c r="CX173" s="522"/>
      <c r="CY173" s="522"/>
      <c r="CZ173" s="522"/>
      <c r="DA173" s="522"/>
      <c r="DB173" s="522"/>
      <c r="DC173" s="522"/>
      <c r="DD173" s="522"/>
      <c r="DE173" s="522"/>
      <c r="DF173" s="522"/>
      <c r="DG173" s="522"/>
      <c r="DH173" s="522"/>
      <c r="DI173" s="522"/>
      <c r="DJ173" s="522"/>
      <c r="DK173" s="522"/>
      <c r="DL173" s="522"/>
      <c r="DM173" s="522"/>
      <c r="DN173" s="522"/>
      <c r="DO173" s="522"/>
      <c r="DP173" s="522"/>
      <c r="DQ173" s="522"/>
      <c r="DR173" s="522"/>
      <c r="DS173" s="522"/>
      <c r="DT173" s="522"/>
      <c r="DU173" s="522"/>
      <c r="DV173" s="522"/>
      <c r="DW173" s="522"/>
    </row>
    <row r="174" spans="2:127" x14ac:dyDescent="0.2">
      <c r="B174" s="674"/>
      <c r="C174" s="675"/>
      <c r="D174" s="676"/>
      <c r="E174" s="521"/>
      <c r="F174" s="521"/>
      <c r="G174" s="521"/>
      <c r="H174" s="521"/>
      <c r="I174" s="521"/>
      <c r="J174" s="521"/>
      <c r="K174" s="521"/>
      <c r="L174" s="521"/>
      <c r="M174" s="521"/>
      <c r="N174" s="521"/>
      <c r="O174" s="521"/>
      <c r="P174" s="521"/>
      <c r="Q174" s="521"/>
      <c r="R174" s="521"/>
      <c r="S174" s="522"/>
      <c r="T174" s="522"/>
      <c r="U174" s="521"/>
      <c r="V174" s="521"/>
      <c r="W174" s="521"/>
      <c r="X174" s="521"/>
      <c r="Y174" s="521"/>
      <c r="Z174" s="521"/>
      <c r="AA174" s="521"/>
      <c r="AB174" s="521"/>
      <c r="AC174" s="521"/>
      <c r="AD174" s="521"/>
      <c r="AE174" s="521"/>
      <c r="AF174" s="521"/>
      <c r="AG174" s="521"/>
      <c r="AH174" s="521"/>
      <c r="AI174" s="521"/>
      <c r="AJ174" s="521"/>
      <c r="AK174" s="521"/>
      <c r="AL174" s="521"/>
      <c r="AM174" s="521"/>
      <c r="AN174" s="521"/>
      <c r="AO174" s="521"/>
      <c r="AP174" s="521"/>
      <c r="AQ174" s="521"/>
      <c r="AR174" s="521"/>
      <c r="AS174" s="521"/>
      <c r="AT174" s="521"/>
      <c r="AU174" s="521"/>
      <c r="AV174" s="521"/>
      <c r="AW174" s="521"/>
      <c r="AX174" s="521"/>
      <c r="AY174" s="521"/>
      <c r="AZ174" s="521"/>
      <c r="BA174" s="521"/>
      <c r="BB174" s="521"/>
      <c r="BC174" s="521"/>
      <c r="BD174" s="521"/>
      <c r="BE174" s="521"/>
      <c r="BF174" s="521"/>
      <c r="BG174" s="521"/>
      <c r="BH174" s="521"/>
      <c r="BI174" s="521"/>
      <c r="BJ174" s="521"/>
      <c r="BK174" s="521"/>
      <c r="BL174" s="521"/>
      <c r="BM174" s="521"/>
      <c r="BN174" s="521"/>
      <c r="BO174" s="521"/>
      <c r="BP174" s="521"/>
      <c r="BQ174" s="521"/>
      <c r="BR174" s="521"/>
      <c r="BS174" s="521"/>
      <c r="BT174" s="521"/>
      <c r="BU174" s="521"/>
      <c r="BV174" s="521"/>
      <c r="BW174" s="521"/>
      <c r="BX174" s="521"/>
      <c r="BY174" s="521"/>
      <c r="BZ174" s="521"/>
      <c r="CA174" s="521"/>
      <c r="CB174" s="521"/>
      <c r="CC174" s="521"/>
      <c r="CD174" s="522"/>
      <c r="CE174" s="522"/>
      <c r="CF174" s="522"/>
      <c r="CG174" s="522"/>
      <c r="CH174" s="522"/>
      <c r="CI174" s="522"/>
      <c r="CJ174" s="522"/>
      <c r="CK174" s="522"/>
      <c r="CL174" s="522"/>
      <c r="CM174" s="522"/>
      <c r="CN174" s="522"/>
      <c r="CO174" s="522"/>
      <c r="CP174" s="522"/>
      <c r="CQ174" s="522"/>
      <c r="CR174" s="522"/>
      <c r="CS174" s="522"/>
      <c r="CT174" s="522"/>
      <c r="CU174" s="522"/>
      <c r="CV174" s="522"/>
      <c r="CW174" s="522"/>
      <c r="CX174" s="522"/>
      <c r="CY174" s="522"/>
      <c r="CZ174" s="522"/>
      <c r="DA174" s="522"/>
      <c r="DB174" s="522"/>
      <c r="DC174" s="522"/>
      <c r="DD174" s="522"/>
      <c r="DE174" s="522"/>
      <c r="DF174" s="522"/>
      <c r="DG174" s="522"/>
      <c r="DH174" s="522"/>
      <c r="DI174" s="522"/>
      <c r="DJ174" s="522"/>
      <c r="DK174" s="522"/>
      <c r="DL174" s="522"/>
      <c r="DM174" s="522"/>
      <c r="DN174" s="522"/>
      <c r="DO174" s="522"/>
      <c r="DP174" s="522"/>
      <c r="DQ174" s="522"/>
      <c r="DR174" s="522"/>
      <c r="DS174" s="522"/>
      <c r="DT174" s="522"/>
      <c r="DU174" s="522"/>
      <c r="DV174" s="522"/>
      <c r="DW174" s="522"/>
    </row>
    <row r="175" spans="2:127" x14ac:dyDescent="0.2">
      <c r="B175" s="677"/>
      <c r="C175" s="650"/>
      <c r="D175" s="650"/>
      <c r="E175" s="650"/>
      <c r="F175" s="650"/>
      <c r="G175" s="650"/>
      <c r="H175" s="650"/>
      <c r="I175" s="650"/>
      <c r="J175" s="650"/>
      <c r="K175" s="650"/>
      <c r="L175" s="650"/>
      <c r="M175" s="650"/>
      <c r="N175" s="650"/>
      <c r="O175" s="650"/>
      <c r="P175" s="650"/>
      <c r="Q175" s="650"/>
      <c r="R175" s="650"/>
      <c r="S175" s="650"/>
      <c r="T175" s="650"/>
      <c r="U175" s="650"/>
      <c r="V175" s="650"/>
      <c r="W175" s="650"/>
      <c r="X175" s="650"/>
      <c r="Y175" s="650"/>
      <c r="Z175" s="650"/>
      <c r="AA175" s="650"/>
      <c r="AB175" s="650"/>
      <c r="AC175" s="650"/>
      <c r="AD175" s="650"/>
      <c r="AE175" s="650"/>
      <c r="AF175" s="650"/>
      <c r="AG175" s="650"/>
      <c r="AH175" s="650"/>
      <c r="AI175" s="650"/>
      <c r="AJ175" s="650"/>
      <c r="AK175" s="650"/>
      <c r="AL175" s="650"/>
      <c r="AM175" s="650"/>
      <c r="AN175" s="650"/>
      <c r="AO175" s="650"/>
      <c r="AP175" s="650"/>
      <c r="AQ175" s="650"/>
      <c r="AR175" s="650"/>
      <c r="AS175" s="650"/>
      <c r="AT175" s="650"/>
      <c r="AU175" s="650"/>
      <c r="AV175" s="650"/>
      <c r="AW175" s="650"/>
      <c r="AX175" s="650"/>
      <c r="AY175" s="650"/>
      <c r="AZ175" s="650"/>
      <c r="BA175" s="650"/>
      <c r="BB175" s="650"/>
      <c r="BC175" s="650"/>
      <c r="BD175" s="650"/>
      <c r="BE175" s="650"/>
      <c r="BF175" s="650"/>
      <c r="BG175" s="650"/>
      <c r="BH175" s="650"/>
      <c r="BI175" s="650"/>
      <c r="BJ175" s="650"/>
      <c r="BK175" s="650"/>
      <c r="BL175" s="650"/>
      <c r="BM175" s="650"/>
      <c r="BN175" s="650"/>
      <c r="BO175" s="650"/>
      <c r="BP175" s="650"/>
      <c r="BQ175" s="650"/>
      <c r="BR175" s="650"/>
      <c r="BS175" s="650"/>
      <c r="BT175" s="650"/>
      <c r="BU175" s="650"/>
      <c r="BV175" s="650"/>
      <c r="BW175" s="650"/>
      <c r="BX175" s="650"/>
      <c r="BY175" s="650"/>
      <c r="BZ175" s="650"/>
      <c r="CA175" s="650"/>
      <c r="CB175" s="650"/>
      <c r="CC175" s="650"/>
      <c r="CD175" s="650"/>
      <c r="CE175" s="650"/>
      <c r="CF175" s="650"/>
      <c r="CG175" s="650"/>
      <c r="CH175" s="650"/>
      <c r="CI175" s="650"/>
      <c r="CJ175" s="650"/>
      <c r="CK175" s="650"/>
      <c r="CL175" s="650"/>
      <c r="CM175" s="650"/>
      <c r="CN175" s="650"/>
      <c r="CO175" s="650"/>
      <c r="CP175" s="650"/>
      <c r="CQ175" s="650"/>
      <c r="CR175" s="650"/>
      <c r="CS175" s="650"/>
      <c r="CT175" s="650"/>
      <c r="CU175" s="650"/>
      <c r="CV175" s="650"/>
      <c r="CW175" s="650"/>
      <c r="CX175" s="650"/>
      <c r="CY175" s="650"/>
      <c r="CZ175" s="650"/>
      <c r="DA175" s="650"/>
      <c r="DB175" s="650"/>
      <c r="DC175" s="650"/>
      <c r="DD175" s="650"/>
      <c r="DE175" s="650"/>
      <c r="DF175" s="650"/>
      <c r="DG175" s="650"/>
      <c r="DH175" s="650"/>
      <c r="DI175" s="650"/>
      <c r="DJ175" s="650"/>
      <c r="DK175" s="650"/>
      <c r="DL175" s="650"/>
      <c r="DM175" s="650"/>
      <c r="DN175" s="650"/>
      <c r="DO175" s="650"/>
      <c r="DP175" s="650"/>
      <c r="DQ175" s="650"/>
      <c r="DR175" s="650"/>
      <c r="DS175" s="650"/>
      <c r="DT175" s="650"/>
      <c r="DU175" s="650"/>
      <c r="DV175" s="650"/>
      <c r="DW175" s="650"/>
    </row>
    <row r="176" spans="2:127" x14ac:dyDescent="0.2">
      <c r="B176" s="677"/>
      <c r="C176" s="650"/>
      <c r="D176" s="650"/>
      <c r="E176" s="650"/>
      <c r="F176" s="650"/>
      <c r="G176" s="650"/>
      <c r="H176" s="650"/>
      <c r="I176" s="650"/>
      <c r="J176" s="650"/>
      <c r="K176" s="650"/>
      <c r="L176" s="650"/>
      <c r="M176" s="650"/>
      <c r="N176" s="650"/>
      <c r="O176" s="650"/>
      <c r="P176" s="650"/>
      <c r="Q176" s="650"/>
      <c r="R176" s="650"/>
      <c r="S176" s="650"/>
      <c r="T176" s="650"/>
      <c r="U176" s="650"/>
      <c r="V176" s="650"/>
      <c r="W176" s="650"/>
      <c r="X176" s="650"/>
      <c r="Y176" s="650"/>
      <c r="Z176" s="650"/>
      <c r="AA176" s="650"/>
      <c r="AB176" s="650"/>
      <c r="AC176" s="650"/>
      <c r="AD176" s="650"/>
      <c r="AE176" s="650"/>
      <c r="AF176" s="650"/>
      <c r="AG176" s="650"/>
      <c r="AH176" s="650"/>
      <c r="AI176" s="650"/>
      <c r="AJ176" s="650"/>
      <c r="AK176" s="650"/>
      <c r="AL176" s="650"/>
      <c r="AM176" s="650"/>
      <c r="AN176" s="650"/>
      <c r="AO176" s="650"/>
      <c r="AP176" s="650"/>
      <c r="AQ176" s="650"/>
      <c r="AR176" s="650"/>
      <c r="AS176" s="650"/>
      <c r="AT176" s="650"/>
      <c r="AU176" s="650"/>
      <c r="AV176" s="650"/>
      <c r="AW176" s="650"/>
      <c r="AX176" s="650"/>
      <c r="AY176" s="650"/>
      <c r="AZ176" s="650"/>
      <c r="BA176" s="650"/>
      <c r="BB176" s="650"/>
      <c r="BC176" s="650"/>
      <c r="BD176" s="650"/>
      <c r="BE176" s="650"/>
      <c r="BF176" s="650"/>
      <c r="BG176" s="650"/>
      <c r="BH176" s="650"/>
      <c r="BI176" s="650"/>
      <c r="BJ176" s="650"/>
      <c r="BK176" s="650"/>
      <c r="BL176" s="650"/>
      <c r="BM176" s="650"/>
      <c r="BN176" s="650"/>
      <c r="BO176" s="650"/>
      <c r="BP176" s="650"/>
      <c r="BQ176" s="650"/>
      <c r="BR176" s="650"/>
      <c r="BS176" s="650"/>
      <c r="BT176" s="650"/>
      <c r="BU176" s="650"/>
      <c r="BV176" s="650"/>
      <c r="BW176" s="650"/>
      <c r="BX176" s="650"/>
      <c r="BY176" s="650"/>
      <c r="BZ176" s="650"/>
      <c r="CA176" s="650"/>
      <c r="CB176" s="650"/>
      <c r="CC176" s="650"/>
      <c r="CD176" s="650"/>
      <c r="CE176" s="650"/>
      <c r="CF176" s="650"/>
      <c r="CG176" s="650"/>
      <c r="CH176" s="650"/>
      <c r="CI176" s="650"/>
      <c r="CJ176" s="650"/>
      <c r="CK176" s="650"/>
      <c r="CL176" s="650"/>
      <c r="CM176" s="650"/>
      <c r="CN176" s="650"/>
      <c r="CO176" s="650"/>
      <c r="CP176" s="650"/>
      <c r="CQ176" s="650"/>
      <c r="CR176" s="650"/>
      <c r="CS176" s="650"/>
      <c r="CT176" s="650"/>
      <c r="CU176" s="650"/>
      <c r="CV176" s="650"/>
      <c r="CW176" s="650"/>
      <c r="CX176" s="650"/>
      <c r="CY176" s="650"/>
      <c r="CZ176" s="650"/>
      <c r="DA176" s="650"/>
      <c r="DB176" s="650"/>
      <c r="DC176" s="650"/>
      <c r="DD176" s="650"/>
      <c r="DE176" s="650"/>
      <c r="DF176" s="650"/>
      <c r="DG176" s="650"/>
      <c r="DH176" s="650"/>
      <c r="DI176" s="650"/>
      <c r="DJ176" s="650"/>
      <c r="DK176" s="650"/>
      <c r="DL176" s="650"/>
      <c r="DM176" s="650"/>
      <c r="DN176" s="650"/>
      <c r="DO176" s="650"/>
      <c r="DP176" s="650"/>
      <c r="DQ176" s="650"/>
      <c r="DR176" s="650"/>
      <c r="DS176" s="650"/>
      <c r="DT176" s="650"/>
      <c r="DU176" s="650"/>
      <c r="DV176" s="650"/>
      <c r="DW176" s="650"/>
    </row>
    <row r="177" spans="2:127" x14ac:dyDescent="0.2">
      <c r="B177" s="677" t="s">
        <v>547</v>
      </c>
      <c r="C177" s="678" t="s">
        <v>548</v>
      </c>
      <c r="D177" s="650"/>
      <c r="E177" s="650"/>
      <c r="F177" s="650"/>
      <c r="G177" s="650"/>
      <c r="H177" s="650"/>
      <c r="I177" s="650"/>
      <c r="J177" s="650"/>
      <c r="K177" s="650"/>
      <c r="L177" s="650"/>
      <c r="M177" s="650"/>
      <c r="N177" s="650"/>
      <c r="O177" s="650"/>
      <c r="P177" s="650"/>
      <c r="Q177" s="650"/>
      <c r="R177" s="650"/>
      <c r="S177" s="650"/>
      <c r="T177" s="650"/>
      <c r="U177" s="650"/>
      <c r="V177" s="650"/>
      <c r="W177" s="650"/>
      <c r="X177" s="650"/>
      <c r="Y177" s="650"/>
      <c r="Z177" s="650"/>
      <c r="AA177" s="650"/>
      <c r="AB177" s="650"/>
      <c r="AC177" s="650"/>
      <c r="AD177" s="650"/>
      <c r="AE177" s="650"/>
      <c r="AF177" s="650"/>
      <c r="AG177" s="650"/>
      <c r="AH177" s="650"/>
      <c r="AI177" s="650"/>
      <c r="AJ177" s="650"/>
      <c r="AK177" s="650"/>
      <c r="AL177" s="650"/>
      <c r="AM177" s="650"/>
      <c r="AN177" s="650"/>
      <c r="AO177" s="650"/>
      <c r="AP177" s="650"/>
      <c r="AQ177" s="650"/>
      <c r="AR177" s="650"/>
      <c r="AS177" s="650"/>
      <c r="AT177" s="650"/>
      <c r="AU177" s="650"/>
      <c r="AV177" s="650"/>
      <c r="AW177" s="650"/>
      <c r="AX177" s="650"/>
      <c r="AY177" s="650"/>
      <c r="AZ177" s="650"/>
      <c r="BA177" s="650"/>
      <c r="BB177" s="650"/>
      <c r="BC177" s="650"/>
      <c r="BD177" s="650"/>
      <c r="BE177" s="650"/>
      <c r="BF177" s="650"/>
      <c r="BG177" s="650"/>
      <c r="BH177" s="650"/>
      <c r="BI177" s="650"/>
      <c r="BJ177" s="650"/>
      <c r="BK177" s="650"/>
      <c r="BL177" s="650"/>
      <c r="BM177" s="650"/>
      <c r="BN177" s="650"/>
      <c r="BO177" s="650"/>
      <c r="BP177" s="650"/>
      <c r="BQ177" s="650"/>
      <c r="BR177" s="650"/>
      <c r="BS177" s="650"/>
      <c r="BT177" s="650"/>
      <c r="BU177" s="650"/>
      <c r="BV177" s="650"/>
      <c r="BW177" s="650"/>
      <c r="BX177" s="650"/>
      <c r="BY177" s="650"/>
      <c r="BZ177" s="650"/>
      <c r="CA177" s="650"/>
      <c r="CB177" s="650"/>
      <c r="CC177" s="650"/>
      <c r="CD177" s="650"/>
      <c r="CE177" s="650"/>
      <c r="CF177" s="650"/>
      <c r="CG177" s="650"/>
      <c r="CH177" s="650"/>
      <c r="CI177" s="650"/>
      <c r="CJ177" s="650"/>
      <c r="CK177" s="650"/>
      <c r="CL177" s="650"/>
      <c r="CM177" s="650"/>
      <c r="CN177" s="650"/>
      <c r="CO177" s="650"/>
      <c r="CP177" s="650"/>
      <c r="CQ177" s="650"/>
      <c r="CR177" s="650"/>
      <c r="CS177" s="650"/>
      <c r="CT177" s="650"/>
      <c r="CU177" s="650"/>
      <c r="CV177" s="650"/>
      <c r="CW177" s="650"/>
      <c r="CX177" s="650"/>
      <c r="CY177" s="650"/>
      <c r="CZ177" s="650"/>
      <c r="DA177" s="650"/>
      <c r="DB177" s="650"/>
      <c r="DC177" s="650"/>
      <c r="DD177" s="650"/>
      <c r="DE177" s="650"/>
      <c r="DF177" s="650"/>
      <c r="DG177" s="650"/>
      <c r="DH177" s="650"/>
      <c r="DI177" s="650"/>
      <c r="DJ177" s="650"/>
      <c r="DK177" s="650"/>
      <c r="DL177" s="650"/>
      <c r="DM177" s="650"/>
      <c r="DN177" s="650"/>
      <c r="DO177" s="650"/>
      <c r="DP177" s="650"/>
      <c r="DQ177" s="650"/>
      <c r="DR177" s="650"/>
      <c r="DS177" s="650"/>
      <c r="DT177" s="650"/>
      <c r="DU177" s="650"/>
      <c r="DV177" s="650"/>
      <c r="DW177" s="650"/>
    </row>
    <row r="178" spans="2:127" x14ac:dyDescent="0.2">
      <c r="B178" s="679" t="s">
        <v>54</v>
      </c>
      <c r="C178" s="650" t="s">
        <v>549</v>
      </c>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650"/>
      <c r="AM178" s="650"/>
      <c r="AN178" s="650"/>
      <c r="AO178" s="650"/>
      <c r="AP178" s="650"/>
      <c r="AQ178" s="650"/>
      <c r="AR178" s="650"/>
      <c r="AS178" s="650"/>
      <c r="AT178" s="650"/>
      <c r="AU178" s="650"/>
      <c r="AV178" s="650"/>
      <c r="AW178" s="650"/>
      <c r="AX178" s="650"/>
      <c r="AY178" s="650"/>
      <c r="AZ178" s="650"/>
      <c r="BA178" s="650"/>
      <c r="BB178" s="650"/>
      <c r="BC178" s="650"/>
      <c r="BD178" s="650"/>
      <c r="BE178" s="650"/>
      <c r="BF178" s="650"/>
      <c r="BG178" s="650"/>
      <c r="BH178" s="650"/>
      <c r="BI178" s="650"/>
      <c r="BJ178" s="650"/>
      <c r="BK178" s="650"/>
      <c r="BL178" s="650"/>
      <c r="BM178" s="650"/>
      <c r="BN178" s="650"/>
      <c r="BO178" s="650"/>
      <c r="BP178" s="650"/>
      <c r="BQ178" s="650"/>
      <c r="BR178" s="650"/>
      <c r="BS178" s="650"/>
      <c r="BT178" s="650"/>
      <c r="BU178" s="650"/>
      <c r="BV178" s="650"/>
      <c r="BW178" s="650"/>
      <c r="BX178" s="650"/>
      <c r="BY178" s="650"/>
      <c r="BZ178" s="650"/>
      <c r="CA178" s="650"/>
      <c r="CB178" s="650"/>
      <c r="CC178" s="650"/>
      <c r="CD178" s="650"/>
      <c r="CE178" s="650"/>
      <c r="CF178" s="650"/>
      <c r="CG178" s="650"/>
      <c r="CH178" s="650"/>
      <c r="CI178" s="650"/>
      <c r="CJ178" s="650"/>
      <c r="CK178" s="650"/>
      <c r="CL178" s="650"/>
      <c r="CM178" s="650"/>
      <c r="CN178" s="650"/>
      <c r="CO178" s="650"/>
      <c r="CP178" s="650"/>
      <c r="CQ178" s="650"/>
      <c r="CR178" s="650"/>
      <c r="CS178" s="650"/>
      <c r="CT178" s="650"/>
      <c r="CU178" s="650"/>
      <c r="CV178" s="650"/>
      <c r="CW178" s="650"/>
      <c r="CX178" s="650"/>
      <c r="CY178" s="650"/>
      <c r="CZ178" s="650"/>
      <c r="DA178" s="650"/>
      <c r="DB178" s="650"/>
      <c r="DC178" s="650"/>
      <c r="DD178" s="650"/>
      <c r="DE178" s="650"/>
      <c r="DF178" s="650"/>
      <c r="DG178" s="650"/>
      <c r="DH178" s="650"/>
      <c r="DI178" s="650"/>
      <c r="DJ178" s="650"/>
      <c r="DK178" s="650"/>
      <c r="DL178" s="650"/>
      <c r="DM178" s="650"/>
      <c r="DN178" s="650"/>
      <c r="DO178" s="650"/>
      <c r="DP178" s="650"/>
      <c r="DQ178" s="650"/>
      <c r="DR178" s="650"/>
      <c r="DS178" s="650"/>
      <c r="DT178" s="650"/>
      <c r="DU178" s="650"/>
      <c r="DV178" s="650"/>
      <c r="DW178" s="650"/>
    </row>
    <row r="179" spans="2:127" x14ac:dyDescent="0.2">
      <c r="B179" s="679" t="s">
        <v>55</v>
      </c>
      <c r="C179" s="650" t="s">
        <v>550</v>
      </c>
      <c r="D179" s="650"/>
      <c r="E179" s="650"/>
      <c r="F179" s="650"/>
      <c r="G179" s="650"/>
      <c r="H179" s="650"/>
      <c r="I179" s="650"/>
      <c r="J179" s="650"/>
      <c r="K179" s="650"/>
      <c r="L179" s="650"/>
      <c r="M179" s="650"/>
      <c r="N179" s="650"/>
      <c r="O179" s="650"/>
      <c r="P179" s="650"/>
      <c r="Q179" s="650"/>
      <c r="R179" s="650"/>
      <c r="S179" s="650"/>
      <c r="T179" s="650"/>
      <c r="U179" s="650"/>
      <c r="V179" s="650"/>
      <c r="W179" s="650"/>
      <c r="X179" s="650"/>
      <c r="Y179" s="650"/>
      <c r="Z179" s="650"/>
      <c r="AA179" s="650"/>
      <c r="AB179" s="650"/>
      <c r="AC179" s="650"/>
      <c r="AD179" s="650"/>
      <c r="AE179" s="650"/>
      <c r="AF179" s="650"/>
      <c r="AG179" s="650"/>
      <c r="AH179" s="650"/>
      <c r="AI179" s="650"/>
      <c r="AJ179" s="650"/>
      <c r="AK179" s="650"/>
      <c r="AL179" s="650"/>
      <c r="AM179" s="650"/>
      <c r="AN179" s="650"/>
      <c r="AO179" s="650"/>
      <c r="AP179" s="650"/>
      <c r="AQ179" s="650"/>
      <c r="AR179" s="650"/>
      <c r="AS179" s="650"/>
      <c r="AT179" s="650"/>
      <c r="AU179" s="650"/>
      <c r="AV179" s="650"/>
      <c r="AW179" s="650"/>
      <c r="AX179" s="650"/>
      <c r="AY179" s="650"/>
      <c r="AZ179" s="650"/>
      <c r="BA179" s="650"/>
      <c r="BB179" s="650"/>
      <c r="BC179" s="650"/>
      <c r="BD179" s="650"/>
      <c r="BE179" s="650"/>
      <c r="BF179" s="650"/>
      <c r="BG179" s="650"/>
      <c r="BH179" s="650"/>
      <c r="BI179" s="650"/>
      <c r="BJ179" s="650"/>
      <c r="BK179" s="650"/>
      <c r="BL179" s="650"/>
      <c r="BM179" s="650"/>
      <c r="BN179" s="650"/>
      <c r="BO179" s="650"/>
      <c r="BP179" s="650"/>
      <c r="BQ179" s="650"/>
      <c r="BR179" s="650"/>
      <c r="BS179" s="650"/>
      <c r="BT179" s="650"/>
      <c r="BU179" s="650"/>
      <c r="BV179" s="650"/>
      <c r="BW179" s="650"/>
      <c r="BX179" s="650"/>
      <c r="BY179" s="650"/>
      <c r="BZ179" s="650"/>
      <c r="CA179" s="650"/>
      <c r="CB179" s="650"/>
      <c r="CC179" s="650"/>
      <c r="CD179" s="650"/>
      <c r="CE179" s="650"/>
      <c r="CF179" s="650"/>
      <c r="CG179" s="650"/>
      <c r="CH179" s="650"/>
      <c r="CI179" s="650"/>
      <c r="CJ179" s="650"/>
      <c r="CK179" s="650"/>
      <c r="CL179" s="650"/>
      <c r="CM179" s="650"/>
      <c r="CN179" s="650"/>
      <c r="CO179" s="650"/>
      <c r="CP179" s="650"/>
      <c r="CQ179" s="650"/>
      <c r="CR179" s="650"/>
      <c r="CS179" s="650"/>
      <c r="CT179" s="650"/>
      <c r="CU179" s="650"/>
      <c r="CV179" s="650"/>
      <c r="CW179" s="650"/>
      <c r="CX179" s="650"/>
      <c r="CY179" s="650"/>
      <c r="CZ179" s="650"/>
      <c r="DA179" s="650"/>
      <c r="DB179" s="650"/>
      <c r="DC179" s="650"/>
      <c r="DD179" s="650"/>
      <c r="DE179" s="650"/>
      <c r="DF179" s="650"/>
      <c r="DG179" s="650"/>
      <c r="DH179" s="650"/>
      <c r="DI179" s="650"/>
      <c r="DJ179" s="650"/>
      <c r="DK179" s="650"/>
      <c r="DL179" s="650"/>
      <c r="DM179" s="650"/>
      <c r="DN179" s="650"/>
      <c r="DO179" s="650"/>
      <c r="DP179" s="650"/>
      <c r="DQ179" s="650"/>
      <c r="DR179" s="650"/>
      <c r="DS179" s="650"/>
      <c r="DT179" s="650"/>
      <c r="DU179" s="650"/>
      <c r="DV179" s="650"/>
      <c r="DW179" s="650"/>
    </row>
    <row r="180" spans="2:127" x14ac:dyDescent="0.2">
      <c r="B180" s="679" t="s">
        <v>56</v>
      </c>
      <c r="C180" s="650" t="s">
        <v>551</v>
      </c>
      <c r="D180" s="650"/>
      <c r="E180" s="650"/>
      <c r="F180" s="650"/>
      <c r="G180" s="650"/>
      <c r="H180" s="650"/>
      <c r="I180" s="650"/>
      <c r="J180" s="650"/>
      <c r="K180" s="650"/>
      <c r="L180" s="650"/>
      <c r="M180" s="650"/>
      <c r="N180" s="650"/>
      <c r="O180" s="650"/>
      <c r="P180" s="650"/>
      <c r="Q180" s="650"/>
      <c r="R180" s="650"/>
      <c r="S180" s="650"/>
      <c r="T180" s="650"/>
      <c r="U180" s="650"/>
      <c r="V180" s="650"/>
      <c r="W180" s="650"/>
      <c r="X180" s="650"/>
      <c r="Y180" s="650"/>
      <c r="Z180" s="650"/>
      <c r="AA180" s="650"/>
      <c r="AB180" s="650"/>
      <c r="AC180" s="650"/>
      <c r="AD180" s="650"/>
      <c r="AE180" s="650"/>
      <c r="AF180" s="650"/>
      <c r="AG180" s="650"/>
      <c r="AH180" s="650"/>
      <c r="AI180" s="650"/>
      <c r="AJ180" s="650"/>
      <c r="AK180" s="650"/>
      <c r="AL180" s="650"/>
      <c r="AM180" s="650"/>
      <c r="AN180" s="650"/>
      <c r="AO180" s="650"/>
      <c r="AP180" s="650"/>
      <c r="AQ180" s="650"/>
      <c r="AR180" s="650"/>
      <c r="AS180" s="650"/>
      <c r="AT180" s="650"/>
      <c r="AU180" s="650"/>
      <c r="AV180" s="650"/>
      <c r="AW180" s="650"/>
      <c r="AX180" s="650"/>
      <c r="AY180" s="650"/>
      <c r="AZ180" s="650"/>
      <c r="BA180" s="650"/>
      <c r="BB180" s="650"/>
      <c r="BC180" s="650"/>
      <c r="BD180" s="650"/>
      <c r="BE180" s="650"/>
      <c r="BF180" s="650"/>
      <c r="BG180" s="650"/>
      <c r="BH180" s="650"/>
      <c r="BI180" s="650"/>
      <c r="BJ180" s="650"/>
      <c r="BK180" s="650"/>
      <c r="BL180" s="650"/>
      <c r="BM180" s="650"/>
      <c r="BN180" s="650"/>
      <c r="BO180" s="650"/>
      <c r="BP180" s="650"/>
      <c r="BQ180" s="650"/>
      <c r="BR180" s="650"/>
      <c r="BS180" s="650"/>
      <c r="BT180" s="650"/>
      <c r="BU180" s="650"/>
      <c r="BV180" s="650"/>
      <c r="BW180" s="650"/>
      <c r="BX180" s="650"/>
      <c r="BY180" s="650"/>
      <c r="BZ180" s="650"/>
      <c r="CA180" s="650"/>
      <c r="CB180" s="650"/>
      <c r="CC180" s="650"/>
      <c r="CD180" s="650"/>
      <c r="CE180" s="650"/>
      <c r="CF180" s="650"/>
      <c r="CG180" s="650"/>
      <c r="CH180" s="650"/>
      <c r="CI180" s="650"/>
      <c r="CJ180" s="650"/>
      <c r="CK180" s="650"/>
      <c r="CL180" s="650"/>
      <c r="CM180" s="650"/>
      <c r="CN180" s="650"/>
      <c r="CO180" s="650"/>
      <c r="CP180" s="650"/>
      <c r="CQ180" s="650"/>
      <c r="CR180" s="650"/>
      <c r="CS180" s="650"/>
      <c r="CT180" s="650"/>
      <c r="CU180" s="650"/>
      <c r="CV180" s="650"/>
      <c r="CW180" s="650"/>
      <c r="CX180" s="650"/>
      <c r="CY180" s="650"/>
      <c r="CZ180" s="650"/>
      <c r="DA180" s="650"/>
      <c r="DB180" s="650"/>
      <c r="DC180" s="650"/>
      <c r="DD180" s="650"/>
      <c r="DE180" s="650"/>
      <c r="DF180" s="650"/>
      <c r="DG180" s="650"/>
      <c r="DH180" s="650"/>
      <c r="DI180" s="650"/>
      <c r="DJ180" s="650"/>
      <c r="DK180" s="650"/>
      <c r="DL180" s="650"/>
      <c r="DM180" s="650"/>
      <c r="DN180" s="650"/>
      <c r="DO180" s="650"/>
      <c r="DP180" s="650"/>
      <c r="DQ180" s="650"/>
      <c r="DR180" s="650"/>
      <c r="DS180" s="650"/>
      <c r="DT180" s="650"/>
      <c r="DU180" s="650"/>
      <c r="DV180" s="650"/>
      <c r="DW180" s="650"/>
    </row>
    <row r="181" spans="2:127" x14ac:dyDescent="0.2">
      <c r="B181" s="679" t="s">
        <v>57</v>
      </c>
      <c r="C181" s="650" t="s">
        <v>552</v>
      </c>
      <c r="D181" s="650"/>
      <c r="E181" s="650"/>
      <c r="F181" s="650"/>
      <c r="G181" s="650"/>
      <c r="H181" s="650"/>
      <c r="I181" s="650"/>
      <c r="J181" s="650"/>
      <c r="K181" s="650"/>
      <c r="L181" s="650"/>
      <c r="M181" s="650"/>
      <c r="N181" s="650"/>
      <c r="O181" s="650"/>
      <c r="P181" s="650"/>
      <c r="Q181" s="650"/>
      <c r="R181" s="650"/>
      <c r="S181" s="650"/>
      <c r="T181" s="650"/>
      <c r="U181" s="650"/>
      <c r="V181" s="650"/>
      <c r="W181" s="650"/>
      <c r="X181" s="650"/>
      <c r="Y181" s="650"/>
      <c r="Z181" s="650"/>
      <c r="AA181" s="650"/>
      <c r="AB181" s="650"/>
      <c r="AC181" s="650"/>
      <c r="AD181" s="650"/>
      <c r="AE181" s="650"/>
      <c r="AF181" s="650"/>
      <c r="AG181" s="650"/>
      <c r="AH181" s="650"/>
      <c r="AI181" s="650"/>
      <c r="AJ181" s="650"/>
      <c r="AK181" s="650"/>
      <c r="AL181" s="650"/>
      <c r="AM181" s="650"/>
      <c r="AN181" s="650"/>
      <c r="AO181" s="650"/>
      <c r="AP181" s="650"/>
      <c r="AQ181" s="650"/>
      <c r="AR181" s="650"/>
      <c r="AS181" s="650"/>
      <c r="AT181" s="650"/>
      <c r="AU181" s="650"/>
      <c r="AV181" s="650"/>
      <c r="AW181" s="650"/>
      <c r="AX181" s="650"/>
      <c r="AY181" s="650"/>
      <c r="AZ181" s="650"/>
      <c r="BA181" s="650"/>
      <c r="BB181" s="650"/>
      <c r="BC181" s="650"/>
      <c r="BD181" s="650"/>
      <c r="BE181" s="650"/>
      <c r="BF181" s="650"/>
      <c r="BG181" s="650"/>
      <c r="BH181" s="650"/>
      <c r="BI181" s="650"/>
      <c r="BJ181" s="650"/>
      <c r="BK181" s="650"/>
      <c r="BL181" s="650"/>
      <c r="BM181" s="650"/>
      <c r="BN181" s="650"/>
      <c r="BO181" s="650"/>
      <c r="BP181" s="650"/>
      <c r="BQ181" s="650"/>
      <c r="BR181" s="650"/>
      <c r="BS181" s="650"/>
      <c r="BT181" s="650"/>
      <c r="BU181" s="650"/>
      <c r="BV181" s="650"/>
      <c r="BW181" s="650"/>
      <c r="BX181" s="650"/>
      <c r="BY181" s="650"/>
      <c r="BZ181" s="650"/>
      <c r="CA181" s="650"/>
      <c r="CB181" s="650"/>
      <c r="CC181" s="650"/>
      <c r="CD181" s="650"/>
      <c r="CE181" s="650"/>
      <c r="CF181" s="650"/>
      <c r="CG181" s="650"/>
      <c r="CH181" s="650"/>
      <c r="CI181" s="650"/>
      <c r="CJ181" s="650"/>
      <c r="CK181" s="650"/>
      <c r="CL181" s="650"/>
      <c r="CM181" s="650"/>
      <c r="CN181" s="650"/>
      <c r="CO181" s="650"/>
      <c r="CP181" s="650"/>
      <c r="CQ181" s="650"/>
      <c r="CR181" s="650"/>
      <c r="CS181" s="650"/>
      <c r="CT181" s="650"/>
      <c r="CU181" s="650"/>
      <c r="CV181" s="650"/>
      <c r="CW181" s="650"/>
      <c r="CX181" s="650"/>
      <c r="CY181" s="650"/>
      <c r="CZ181" s="650"/>
      <c r="DA181" s="650"/>
      <c r="DB181" s="650"/>
      <c r="DC181" s="650"/>
      <c r="DD181" s="650"/>
      <c r="DE181" s="650"/>
      <c r="DF181" s="650"/>
      <c r="DG181" s="650"/>
      <c r="DH181" s="650"/>
      <c r="DI181" s="650"/>
      <c r="DJ181" s="650"/>
      <c r="DK181" s="650"/>
      <c r="DL181" s="650"/>
      <c r="DM181" s="650"/>
      <c r="DN181" s="650"/>
      <c r="DO181" s="650"/>
      <c r="DP181" s="650"/>
      <c r="DQ181" s="650"/>
      <c r="DR181" s="650"/>
      <c r="DS181" s="650"/>
      <c r="DT181" s="650"/>
      <c r="DU181" s="650"/>
      <c r="DV181" s="650"/>
      <c r="DW181" s="650"/>
    </row>
    <row r="182" spans="2:127" x14ac:dyDescent="0.2">
      <c r="B182" s="679" t="s">
        <v>58</v>
      </c>
      <c r="C182" s="650" t="s">
        <v>553</v>
      </c>
      <c r="D182" s="650"/>
      <c r="E182" s="650"/>
      <c r="F182" s="650"/>
      <c r="G182" s="650"/>
      <c r="H182" s="650"/>
      <c r="I182" s="650"/>
      <c r="J182" s="650"/>
      <c r="K182" s="650"/>
      <c r="L182" s="650"/>
      <c r="M182" s="650"/>
      <c r="N182" s="650"/>
      <c r="O182" s="650"/>
      <c r="P182" s="650"/>
      <c r="Q182" s="650"/>
      <c r="R182" s="650"/>
      <c r="S182" s="650"/>
      <c r="T182" s="650"/>
      <c r="U182" s="650"/>
      <c r="V182" s="650"/>
      <c r="W182" s="650"/>
      <c r="X182" s="650"/>
      <c r="Y182" s="650"/>
      <c r="Z182" s="650"/>
      <c r="AA182" s="650"/>
      <c r="AB182" s="650"/>
      <c r="AC182" s="650"/>
      <c r="AD182" s="650"/>
      <c r="AE182" s="650"/>
      <c r="AF182" s="650"/>
      <c r="AG182" s="650"/>
      <c r="AH182" s="650"/>
      <c r="AI182" s="650"/>
      <c r="AJ182" s="650"/>
      <c r="AK182" s="650"/>
      <c r="AL182" s="650"/>
      <c r="AM182" s="650"/>
      <c r="AN182" s="650"/>
      <c r="AO182" s="650"/>
      <c r="AP182" s="650"/>
      <c r="AQ182" s="650"/>
      <c r="AR182" s="650"/>
      <c r="AS182" s="650"/>
      <c r="AT182" s="650"/>
      <c r="AU182" s="650"/>
      <c r="AV182" s="650"/>
      <c r="AW182" s="650"/>
      <c r="AX182" s="650"/>
      <c r="AY182" s="650"/>
      <c r="AZ182" s="650"/>
      <c r="BA182" s="650"/>
      <c r="BB182" s="650"/>
      <c r="BC182" s="650"/>
      <c r="BD182" s="650"/>
      <c r="BE182" s="650"/>
      <c r="BF182" s="650"/>
      <c r="BG182" s="650"/>
      <c r="BH182" s="650"/>
      <c r="BI182" s="650"/>
      <c r="BJ182" s="650"/>
      <c r="BK182" s="650"/>
      <c r="BL182" s="650"/>
      <c r="BM182" s="650"/>
      <c r="BN182" s="650"/>
      <c r="BO182" s="650"/>
      <c r="BP182" s="650"/>
      <c r="BQ182" s="650"/>
      <c r="BR182" s="650"/>
      <c r="BS182" s="650"/>
      <c r="BT182" s="650"/>
      <c r="BU182" s="650"/>
      <c r="BV182" s="650"/>
      <c r="BW182" s="650"/>
      <c r="BX182" s="650"/>
      <c r="BY182" s="650"/>
      <c r="BZ182" s="650"/>
      <c r="CA182" s="650"/>
      <c r="CB182" s="650"/>
      <c r="CC182" s="650"/>
      <c r="CD182" s="650"/>
      <c r="CE182" s="650"/>
      <c r="CF182" s="650"/>
      <c r="CG182" s="650"/>
      <c r="CH182" s="650"/>
      <c r="CI182" s="650"/>
      <c r="CJ182" s="650"/>
      <c r="CK182" s="650"/>
      <c r="CL182" s="650"/>
      <c r="CM182" s="650"/>
      <c r="CN182" s="650"/>
      <c r="CO182" s="650"/>
      <c r="CP182" s="650"/>
      <c r="CQ182" s="650"/>
      <c r="CR182" s="650"/>
      <c r="CS182" s="650"/>
      <c r="CT182" s="650"/>
      <c r="CU182" s="650"/>
      <c r="CV182" s="650"/>
      <c r="CW182" s="650"/>
      <c r="CX182" s="650"/>
      <c r="CY182" s="650"/>
      <c r="CZ182" s="650"/>
      <c r="DA182" s="650"/>
      <c r="DB182" s="650"/>
      <c r="DC182" s="650"/>
      <c r="DD182" s="650"/>
      <c r="DE182" s="650"/>
      <c r="DF182" s="650"/>
      <c r="DG182" s="650"/>
      <c r="DH182" s="650"/>
      <c r="DI182" s="650"/>
      <c r="DJ182" s="650"/>
      <c r="DK182" s="650"/>
      <c r="DL182" s="650"/>
      <c r="DM182" s="650"/>
      <c r="DN182" s="650"/>
      <c r="DO182" s="650"/>
      <c r="DP182" s="650"/>
      <c r="DQ182" s="650"/>
      <c r="DR182" s="650"/>
      <c r="DS182" s="650"/>
      <c r="DT182" s="650"/>
      <c r="DU182" s="650"/>
      <c r="DV182" s="650"/>
      <c r="DW182" s="650"/>
    </row>
    <row r="183" spans="2:127" x14ac:dyDescent="0.2">
      <c r="B183" s="679" t="s">
        <v>59</v>
      </c>
      <c r="C183" s="650" t="s">
        <v>554</v>
      </c>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650"/>
      <c r="AM183" s="650"/>
      <c r="AN183" s="650"/>
      <c r="AO183" s="650"/>
      <c r="AP183" s="650"/>
      <c r="AQ183" s="650"/>
      <c r="AR183" s="650"/>
      <c r="AS183" s="650"/>
      <c r="AT183" s="650"/>
      <c r="AU183" s="650"/>
      <c r="AV183" s="650"/>
      <c r="AW183" s="650"/>
      <c r="AX183" s="650"/>
      <c r="AY183" s="650"/>
      <c r="AZ183" s="650"/>
      <c r="BA183" s="650"/>
      <c r="BB183" s="650"/>
      <c r="BC183" s="650"/>
      <c r="BD183" s="650"/>
      <c r="BE183" s="650"/>
      <c r="BF183" s="650"/>
      <c r="BG183" s="650"/>
      <c r="BH183" s="650"/>
      <c r="BI183" s="650"/>
      <c r="BJ183" s="650"/>
      <c r="BK183" s="650"/>
      <c r="BL183" s="650"/>
      <c r="BM183" s="650"/>
      <c r="BN183" s="650"/>
      <c r="BO183" s="650"/>
      <c r="BP183" s="650"/>
      <c r="BQ183" s="650"/>
      <c r="BR183" s="650"/>
      <c r="BS183" s="650"/>
      <c r="BT183" s="650"/>
      <c r="BU183" s="650"/>
      <c r="BV183" s="650"/>
      <c r="BW183" s="650"/>
      <c r="BX183" s="650"/>
      <c r="BY183" s="650"/>
      <c r="BZ183" s="650"/>
      <c r="CA183" s="650"/>
      <c r="CB183" s="650"/>
      <c r="CC183" s="650"/>
      <c r="CD183" s="650"/>
      <c r="CE183" s="650"/>
      <c r="CF183" s="650"/>
      <c r="CG183" s="650"/>
      <c r="CH183" s="650"/>
      <c r="CI183" s="650"/>
      <c r="CJ183" s="650"/>
      <c r="CK183" s="650"/>
      <c r="CL183" s="650"/>
      <c r="CM183" s="650"/>
      <c r="CN183" s="650"/>
      <c r="CO183" s="650"/>
      <c r="CP183" s="650"/>
      <c r="CQ183" s="650"/>
      <c r="CR183" s="650"/>
      <c r="CS183" s="650"/>
      <c r="CT183" s="650"/>
      <c r="CU183" s="650"/>
      <c r="CV183" s="650"/>
      <c r="CW183" s="650"/>
      <c r="CX183" s="650"/>
      <c r="CY183" s="650"/>
      <c r="CZ183" s="650"/>
      <c r="DA183" s="650"/>
      <c r="DB183" s="650"/>
      <c r="DC183" s="650"/>
      <c r="DD183" s="650"/>
      <c r="DE183" s="650"/>
      <c r="DF183" s="650"/>
      <c r="DG183" s="650"/>
      <c r="DH183" s="650"/>
      <c r="DI183" s="650"/>
      <c r="DJ183" s="650"/>
      <c r="DK183" s="650"/>
      <c r="DL183" s="650"/>
      <c r="DM183" s="650"/>
      <c r="DN183" s="650"/>
      <c r="DO183" s="650"/>
      <c r="DP183" s="650"/>
      <c r="DQ183" s="650"/>
      <c r="DR183" s="650"/>
      <c r="DS183" s="650"/>
      <c r="DT183" s="650"/>
      <c r="DU183" s="650"/>
      <c r="DV183" s="650"/>
      <c r="DW183" s="650"/>
    </row>
    <row r="184" spans="2:127" x14ac:dyDescent="0.2">
      <c r="B184" s="679" t="s">
        <v>60</v>
      </c>
      <c r="C184" s="650" t="s">
        <v>555</v>
      </c>
      <c r="D184" s="650"/>
      <c r="E184" s="650"/>
      <c r="F184" s="650"/>
      <c r="G184" s="650"/>
      <c r="H184" s="650"/>
      <c r="I184" s="650"/>
      <c r="J184" s="650"/>
      <c r="K184" s="650"/>
      <c r="L184" s="650"/>
      <c r="M184" s="650"/>
      <c r="N184" s="650"/>
      <c r="O184" s="650"/>
      <c r="P184" s="650"/>
      <c r="Q184" s="650"/>
      <c r="R184" s="650"/>
      <c r="S184" s="650"/>
      <c r="T184" s="650"/>
      <c r="U184" s="650"/>
      <c r="V184" s="650"/>
      <c r="W184" s="650"/>
      <c r="X184" s="650"/>
      <c r="Y184" s="650"/>
      <c r="Z184" s="650"/>
      <c r="AA184" s="650"/>
      <c r="AB184" s="650"/>
      <c r="AC184" s="650"/>
      <c r="AD184" s="650"/>
      <c r="AE184" s="650"/>
      <c r="AF184" s="650"/>
      <c r="AG184" s="650"/>
      <c r="AH184" s="650"/>
      <c r="AI184" s="650"/>
      <c r="AJ184" s="650"/>
      <c r="AK184" s="650"/>
      <c r="AL184" s="650"/>
      <c r="AM184" s="650"/>
      <c r="AN184" s="650"/>
      <c r="AO184" s="650"/>
      <c r="AP184" s="650"/>
      <c r="AQ184" s="650"/>
      <c r="AR184" s="650"/>
      <c r="AS184" s="650"/>
      <c r="AT184" s="650"/>
      <c r="AU184" s="650"/>
      <c r="AV184" s="650"/>
      <c r="AW184" s="650"/>
      <c r="AX184" s="650"/>
      <c r="AY184" s="650"/>
      <c r="AZ184" s="650"/>
      <c r="BA184" s="650"/>
      <c r="BB184" s="650"/>
      <c r="BC184" s="650"/>
      <c r="BD184" s="650"/>
      <c r="BE184" s="650"/>
      <c r="BF184" s="650"/>
      <c r="BG184" s="650"/>
      <c r="BH184" s="650"/>
      <c r="BI184" s="650"/>
      <c r="BJ184" s="650"/>
      <c r="BK184" s="650"/>
      <c r="BL184" s="650"/>
      <c r="BM184" s="650"/>
      <c r="BN184" s="650"/>
      <c r="BO184" s="650"/>
      <c r="BP184" s="650"/>
      <c r="BQ184" s="650"/>
      <c r="BR184" s="650"/>
      <c r="BS184" s="650"/>
      <c r="BT184" s="650"/>
      <c r="BU184" s="650"/>
      <c r="BV184" s="650"/>
      <c r="BW184" s="650"/>
      <c r="BX184" s="650"/>
      <c r="BY184" s="650"/>
      <c r="BZ184" s="650"/>
      <c r="CA184" s="650"/>
      <c r="CB184" s="650"/>
      <c r="CC184" s="650"/>
      <c r="CD184" s="650"/>
      <c r="CE184" s="650"/>
      <c r="CF184" s="650"/>
      <c r="CG184" s="650"/>
      <c r="CH184" s="650"/>
      <c r="CI184" s="650"/>
      <c r="CJ184" s="650"/>
      <c r="CK184" s="650"/>
      <c r="CL184" s="650"/>
      <c r="CM184" s="650"/>
      <c r="CN184" s="650"/>
      <c r="CO184" s="650"/>
      <c r="CP184" s="650"/>
      <c r="CQ184" s="650"/>
      <c r="CR184" s="650"/>
      <c r="CS184" s="650"/>
      <c r="CT184" s="650"/>
      <c r="CU184" s="650"/>
      <c r="CV184" s="650"/>
      <c r="CW184" s="650"/>
      <c r="CX184" s="650"/>
      <c r="CY184" s="650"/>
      <c r="CZ184" s="650"/>
      <c r="DA184" s="650"/>
      <c r="DB184" s="650"/>
      <c r="DC184" s="650"/>
      <c r="DD184" s="650"/>
      <c r="DE184" s="650"/>
      <c r="DF184" s="650"/>
      <c r="DG184" s="650"/>
      <c r="DH184" s="650"/>
      <c r="DI184" s="650"/>
      <c r="DJ184" s="650"/>
      <c r="DK184" s="650"/>
      <c r="DL184" s="650"/>
      <c r="DM184" s="650"/>
      <c r="DN184" s="650"/>
      <c r="DO184" s="650"/>
      <c r="DP184" s="650"/>
      <c r="DQ184" s="650"/>
      <c r="DR184" s="650"/>
      <c r="DS184" s="650"/>
      <c r="DT184" s="650"/>
      <c r="DU184" s="650"/>
      <c r="DV184" s="650"/>
      <c r="DW184" s="650"/>
    </row>
    <row r="185" spans="2:127" x14ac:dyDescent="0.2">
      <c r="B185" s="679" t="s">
        <v>61</v>
      </c>
      <c r="C185" s="650" t="s">
        <v>556</v>
      </c>
      <c r="D185" s="650"/>
      <c r="E185" s="650"/>
      <c r="F185" s="650"/>
      <c r="G185" s="650"/>
      <c r="H185" s="650"/>
      <c r="I185" s="650"/>
      <c r="J185" s="650"/>
      <c r="K185" s="650"/>
      <c r="L185" s="650"/>
      <c r="M185" s="650"/>
      <c r="N185" s="650"/>
      <c r="O185" s="650"/>
      <c r="P185" s="650"/>
      <c r="Q185" s="650"/>
      <c r="R185" s="650"/>
      <c r="S185" s="650"/>
      <c r="T185" s="650"/>
      <c r="U185" s="650"/>
      <c r="V185" s="650"/>
      <c r="W185" s="650"/>
      <c r="X185" s="650"/>
      <c r="Y185" s="650"/>
      <c r="Z185" s="650"/>
      <c r="AA185" s="650"/>
      <c r="AB185" s="650"/>
      <c r="AC185" s="650"/>
      <c r="AD185" s="650"/>
      <c r="AE185" s="650"/>
      <c r="AF185" s="650"/>
      <c r="AG185" s="650"/>
      <c r="AH185" s="650"/>
      <c r="AI185" s="650"/>
      <c r="AJ185" s="650"/>
      <c r="AK185" s="650"/>
      <c r="AL185" s="650"/>
      <c r="AM185" s="650"/>
      <c r="AN185" s="650"/>
      <c r="AO185" s="650"/>
      <c r="AP185" s="650"/>
      <c r="AQ185" s="650"/>
      <c r="AR185" s="650"/>
      <c r="AS185" s="650"/>
      <c r="AT185" s="650"/>
      <c r="AU185" s="650"/>
      <c r="AV185" s="650"/>
      <c r="AW185" s="650"/>
      <c r="AX185" s="650"/>
      <c r="AY185" s="650"/>
      <c r="AZ185" s="650"/>
      <c r="BA185" s="650"/>
      <c r="BB185" s="650"/>
      <c r="BC185" s="650"/>
      <c r="BD185" s="650"/>
      <c r="BE185" s="650"/>
      <c r="BF185" s="650"/>
      <c r="BG185" s="650"/>
      <c r="BH185" s="650"/>
      <c r="BI185" s="650"/>
      <c r="BJ185" s="650"/>
      <c r="BK185" s="650"/>
      <c r="BL185" s="650"/>
      <c r="BM185" s="650"/>
      <c r="BN185" s="650"/>
      <c r="BO185" s="650"/>
      <c r="BP185" s="650"/>
      <c r="BQ185" s="650"/>
      <c r="BR185" s="650"/>
      <c r="BS185" s="650"/>
      <c r="BT185" s="650"/>
      <c r="BU185" s="650"/>
      <c r="BV185" s="650"/>
      <c r="BW185" s="650"/>
      <c r="BX185" s="650"/>
      <c r="BY185" s="650"/>
      <c r="BZ185" s="650"/>
      <c r="CA185" s="650"/>
      <c r="CB185" s="650"/>
      <c r="CC185" s="650"/>
      <c r="CD185" s="650"/>
      <c r="CE185" s="650"/>
      <c r="CF185" s="650"/>
      <c r="CG185" s="650"/>
      <c r="CH185" s="650"/>
      <c r="CI185" s="650"/>
      <c r="CJ185" s="650"/>
      <c r="CK185" s="650"/>
      <c r="CL185" s="650"/>
      <c r="CM185" s="650"/>
      <c r="CN185" s="650"/>
      <c r="CO185" s="650"/>
      <c r="CP185" s="650"/>
      <c r="CQ185" s="650"/>
      <c r="CR185" s="650"/>
      <c r="CS185" s="650"/>
      <c r="CT185" s="650"/>
      <c r="CU185" s="650"/>
      <c r="CV185" s="650"/>
      <c r="CW185" s="650"/>
      <c r="CX185" s="650"/>
      <c r="CY185" s="650"/>
      <c r="CZ185" s="650"/>
      <c r="DA185" s="650"/>
      <c r="DB185" s="650"/>
      <c r="DC185" s="650"/>
      <c r="DD185" s="650"/>
      <c r="DE185" s="650"/>
      <c r="DF185" s="650"/>
      <c r="DG185" s="650"/>
      <c r="DH185" s="650"/>
      <c r="DI185" s="650"/>
      <c r="DJ185" s="650"/>
      <c r="DK185" s="650"/>
      <c r="DL185" s="650"/>
      <c r="DM185" s="650"/>
      <c r="DN185" s="650"/>
      <c r="DO185" s="650"/>
      <c r="DP185" s="650"/>
      <c r="DQ185" s="650"/>
      <c r="DR185" s="650"/>
      <c r="DS185" s="650"/>
      <c r="DT185" s="650"/>
      <c r="DU185" s="650"/>
      <c r="DV185" s="650"/>
      <c r="DW185" s="650"/>
    </row>
    <row r="186" spans="2:127" x14ac:dyDescent="0.2">
      <c r="B186" s="679" t="s">
        <v>62</v>
      </c>
      <c r="C186" s="650" t="s">
        <v>557</v>
      </c>
      <c r="D186" s="650"/>
      <c r="E186" s="650"/>
      <c r="F186" s="650"/>
      <c r="G186" s="650"/>
      <c r="H186" s="650"/>
      <c r="I186" s="650"/>
      <c r="J186" s="650"/>
      <c r="K186" s="650"/>
      <c r="L186" s="650"/>
      <c r="M186" s="650"/>
      <c r="N186" s="650"/>
      <c r="O186" s="650"/>
      <c r="P186" s="650"/>
      <c r="Q186" s="650"/>
      <c r="R186" s="650"/>
      <c r="S186" s="650"/>
      <c r="T186" s="650"/>
      <c r="U186" s="650"/>
      <c r="V186" s="650"/>
      <c r="W186" s="650"/>
      <c r="X186" s="650"/>
      <c r="Y186" s="650"/>
      <c r="Z186" s="650"/>
      <c r="AA186" s="650"/>
      <c r="AB186" s="650"/>
      <c r="AC186" s="650"/>
      <c r="AD186" s="650"/>
      <c r="AE186" s="650"/>
      <c r="AF186" s="650"/>
      <c r="AG186" s="650"/>
      <c r="AH186" s="650"/>
      <c r="AI186" s="650"/>
      <c r="AJ186" s="650"/>
      <c r="AK186" s="650"/>
      <c r="AL186" s="650"/>
      <c r="AM186" s="650"/>
      <c r="AN186" s="650"/>
      <c r="AO186" s="650"/>
      <c r="AP186" s="650"/>
      <c r="AQ186" s="650"/>
      <c r="AR186" s="650"/>
      <c r="AS186" s="650"/>
      <c r="AT186" s="650"/>
      <c r="AU186" s="650"/>
      <c r="AV186" s="650"/>
      <c r="AW186" s="650"/>
      <c r="AX186" s="650"/>
      <c r="AY186" s="650"/>
      <c r="AZ186" s="650"/>
      <c r="BA186" s="650"/>
      <c r="BB186" s="650"/>
      <c r="BC186" s="650"/>
      <c r="BD186" s="650"/>
      <c r="BE186" s="650"/>
      <c r="BF186" s="650"/>
      <c r="BG186" s="650"/>
      <c r="BH186" s="650"/>
      <c r="BI186" s="650"/>
      <c r="BJ186" s="650"/>
      <c r="BK186" s="650"/>
      <c r="BL186" s="650"/>
      <c r="BM186" s="650"/>
      <c r="BN186" s="650"/>
      <c r="BO186" s="650"/>
      <c r="BP186" s="650"/>
      <c r="BQ186" s="650"/>
      <c r="BR186" s="650"/>
      <c r="BS186" s="650"/>
      <c r="BT186" s="650"/>
      <c r="BU186" s="650"/>
      <c r="BV186" s="650"/>
      <c r="BW186" s="650"/>
      <c r="BX186" s="650"/>
      <c r="BY186" s="650"/>
      <c r="BZ186" s="650"/>
      <c r="CA186" s="650"/>
      <c r="CB186" s="650"/>
      <c r="CC186" s="650"/>
      <c r="CD186" s="650"/>
      <c r="CE186" s="650"/>
      <c r="CF186" s="650"/>
      <c r="CG186" s="650"/>
      <c r="CH186" s="650"/>
      <c r="CI186" s="650"/>
      <c r="CJ186" s="650"/>
      <c r="CK186" s="650"/>
      <c r="CL186" s="650"/>
      <c r="CM186" s="650"/>
      <c r="CN186" s="650"/>
      <c r="CO186" s="650"/>
      <c r="CP186" s="650"/>
      <c r="CQ186" s="650"/>
      <c r="CR186" s="650"/>
      <c r="CS186" s="650"/>
      <c r="CT186" s="650"/>
      <c r="CU186" s="650"/>
      <c r="CV186" s="650"/>
      <c r="CW186" s="650"/>
      <c r="CX186" s="650"/>
      <c r="CY186" s="650"/>
      <c r="CZ186" s="650"/>
      <c r="DA186" s="650"/>
      <c r="DB186" s="650"/>
      <c r="DC186" s="650"/>
      <c r="DD186" s="650"/>
      <c r="DE186" s="650"/>
      <c r="DF186" s="650"/>
      <c r="DG186" s="650"/>
      <c r="DH186" s="650"/>
      <c r="DI186" s="650"/>
      <c r="DJ186" s="650"/>
      <c r="DK186" s="650"/>
      <c r="DL186" s="650"/>
      <c r="DM186" s="650"/>
      <c r="DN186" s="650"/>
      <c r="DO186" s="650"/>
      <c r="DP186" s="650"/>
      <c r="DQ186" s="650"/>
      <c r="DR186" s="650"/>
      <c r="DS186" s="650"/>
      <c r="DT186" s="650"/>
      <c r="DU186" s="650"/>
      <c r="DV186" s="650"/>
      <c r="DW186" s="650"/>
    </row>
    <row r="187" spans="2:127" x14ac:dyDescent="0.2">
      <c r="B187" s="679" t="s">
        <v>558</v>
      </c>
      <c r="C187" s="650" t="s">
        <v>559</v>
      </c>
      <c r="D187" s="650"/>
      <c r="E187" s="650"/>
      <c r="F187" s="650"/>
      <c r="G187" s="650"/>
      <c r="H187" s="650"/>
      <c r="I187" s="650"/>
      <c r="J187" s="650"/>
      <c r="K187" s="650"/>
      <c r="L187" s="650"/>
      <c r="M187" s="650"/>
      <c r="N187" s="650"/>
      <c r="O187" s="650"/>
      <c r="P187" s="650"/>
      <c r="Q187" s="650"/>
      <c r="R187" s="650"/>
      <c r="S187" s="650"/>
      <c r="T187" s="650"/>
      <c r="U187" s="650"/>
      <c r="V187" s="650"/>
      <c r="W187" s="650"/>
      <c r="X187" s="650"/>
      <c r="Y187" s="650"/>
      <c r="Z187" s="650"/>
      <c r="AA187" s="650"/>
      <c r="AB187" s="650"/>
      <c r="AC187" s="650"/>
      <c r="AD187" s="650"/>
      <c r="AE187" s="650"/>
      <c r="AF187" s="650"/>
      <c r="AG187" s="650"/>
      <c r="AH187" s="650"/>
      <c r="AI187" s="650"/>
      <c r="AJ187" s="650"/>
      <c r="AK187" s="650"/>
      <c r="AL187" s="650"/>
      <c r="AM187" s="650"/>
      <c r="AN187" s="650"/>
      <c r="AO187" s="650"/>
      <c r="AP187" s="650"/>
      <c r="AQ187" s="650"/>
      <c r="AR187" s="650"/>
      <c r="AS187" s="650"/>
      <c r="AT187" s="650"/>
      <c r="AU187" s="650"/>
      <c r="AV187" s="650"/>
      <c r="AW187" s="650"/>
      <c r="AX187" s="650"/>
      <c r="AY187" s="650"/>
      <c r="AZ187" s="650"/>
      <c r="BA187" s="650"/>
      <c r="BB187" s="650"/>
      <c r="BC187" s="650"/>
      <c r="BD187" s="650"/>
      <c r="BE187" s="650"/>
      <c r="BF187" s="650"/>
      <c r="BG187" s="650"/>
      <c r="BH187" s="650"/>
      <c r="BI187" s="650"/>
      <c r="BJ187" s="650"/>
      <c r="BK187" s="650"/>
      <c r="BL187" s="650"/>
      <c r="BM187" s="650"/>
      <c r="BN187" s="650"/>
      <c r="BO187" s="650"/>
      <c r="BP187" s="650"/>
      <c r="BQ187" s="650"/>
      <c r="BR187" s="650"/>
      <c r="BS187" s="650"/>
      <c r="BT187" s="650"/>
      <c r="BU187" s="650"/>
      <c r="BV187" s="650"/>
      <c r="BW187" s="650"/>
      <c r="BX187" s="650"/>
      <c r="BY187" s="650"/>
      <c r="BZ187" s="650"/>
      <c r="CA187" s="650"/>
      <c r="CB187" s="650"/>
      <c r="CC187" s="650"/>
      <c r="CD187" s="650"/>
      <c r="CE187" s="650"/>
      <c r="CF187" s="650"/>
      <c r="CG187" s="650"/>
      <c r="CH187" s="650"/>
      <c r="CI187" s="650"/>
      <c r="CJ187" s="650"/>
      <c r="CK187" s="650"/>
      <c r="CL187" s="650"/>
      <c r="CM187" s="650"/>
      <c r="CN187" s="650"/>
      <c r="CO187" s="650"/>
      <c r="CP187" s="650"/>
      <c r="CQ187" s="650"/>
      <c r="CR187" s="650"/>
      <c r="CS187" s="650"/>
      <c r="CT187" s="650"/>
      <c r="CU187" s="650"/>
      <c r="CV187" s="650"/>
      <c r="CW187" s="650"/>
      <c r="CX187" s="650"/>
      <c r="CY187" s="650"/>
      <c r="CZ187" s="650"/>
      <c r="DA187" s="650"/>
      <c r="DB187" s="650"/>
      <c r="DC187" s="650"/>
      <c r="DD187" s="650"/>
      <c r="DE187" s="650"/>
      <c r="DF187" s="650"/>
      <c r="DG187" s="650"/>
      <c r="DH187" s="650"/>
      <c r="DI187" s="650"/>
      <c r="DJ187" s="650"/>
      <c r="DK187" s="650"/>
      <c r="DL187" s="650"/>
      <c r="DM187" s="650"/>
      <c r="DN187" s="650"/>
      <c r="DO187" s="650"/>
      <c r="DP187" s="650"/>
      <c r="DQ187" s="650"/>
      <c r="DR187" s="650"/>
      <c r="DS187" s="650"/>
      <c r="DT187" s="650"/>
      <c r="DU187" s="650"/>
      <c r="DV187" s="650"/>
      <c r="DW187" s="650"/>
    </row>
    <row r="188" spans="2:127" x14ac:dyDescent="0.2">
      <c r="B188" s="679" t="s">
        <v>560</v>
      </c>
      <c r="C188" s="650" t="s">
        <v>561</v>
      </c>
      <c r="D188" s="650"/>
      <c r="E188" s="650"/>
      <c r="F188" s="650"/>
      <c r="G188" s="650"/>
      <c r="H188" s="650"/>
      <c r="I188" s="650"/>
      <c r="J188" s="650"/>
      <c r="K188" s="650"/>
      <c r="L188" s="650"/>
      <c r="M188" s="650"/>
      <c r="N188" s="650"/>
      <c r="O188" s="650"/>
      <c r="P188" s="650"/>
      <c r="Q188" s="650"/>
      <c r="R188" s="650"/>
      <c r="S188" s="650"/>
      <c r="T188" s="650"/>
      <c r="U188" s="650"/>
      <c r="V188" s="650"/>
      <c r="W188" s="650"/>
      <c r="X188" s="650"/>
      <c r="Y188" s="650"/>
      <c r="Z188" s="650"/>
      <c r="AA188" s="650"/>
      <c r="AB188" s="650"/>
      <c r="AC188" s="650"/>
      <c r="AD188" s="650"/>
      <c r="AE188" s="650"/>
      <c r="AF188" s="650"/>
      <c r="AG188" s="650"/>
      <c r="AH188" s="650"/>
      <c r="AI188" s="650"/>
      <c r="AJ188" s="650"/>
      <c r="AK188" s="650"/>
      <c r="AL188" s="650"/>
      <c r="AM188" s="650"/>
      <c r="AN188" s="650"/>
      <c r="AO188" s="650"/>
      <c r="AP188" s="650"/>
      <c r="AQ188" s="650"/>
      <c r="AR188" s="650"/>
      <c r="AS188" s="650"/>
      <c r="AT188" s="650"/>
      <c r="AU188" s="650"/>
      <c r="AV188" s="650"/>
      <c r="AW188" s="650"/>
      <c r="AX188" s="650"/>
      <c r="AY188" s="650"/>
      <c r="AZ188" s="650"/>
      <c r="BA188" s="650"/>
      <c r="BB188" s="650"/>
      <c r="BC188" s="650"/>
      <c r="BD188" s="650"/>
      <c r="BE188" s="650"/>
      <c r="BF188" s="650"/>
      <c r="BG188" s="650"/>
      <c r="BH188" s="650"/>
      <c r="BI188" s="650"/>
      <c r="BJ188" s="650"/>
      <c r="BK188" s="650"/>
      <c r="BL188" s="650"/>
      <c r="BM188" s="650"/>
      <c r="BN188" s="650"/>
      <c r="BO188" s="650"/>
      <c r="BP188" s="650"/>
      <c r="BQ188" s="650"/>
      <c r="BR188" s="650"/>
      <c r="BS188" s="650"/>
      <c r="BT188" s="650"/>
      <c r="BU188" s="650"/>
      <c r="BV188" s="650"/>
      <c r="BW188" s="650"/>
      <c r="BX188" s="650"/>
      <c r="BY188" s="650"/>
      <c r="BZ188" s="650"/>
      <c r="CA188" s="650"/>
      <c r="CB188" s="650"/>
      <c r="CC188" s="650"/>
      <c r="CD188" s="650"/>
      <c r="CE188" s="650"/>
      <c r="CF188" s="650"/>
      <c r="CG188" s="650"/>
      <c r="CH188" s="650"/>
      <c r="CI188" s="650"/>
      <c r="CJ188" s="650"/>
      <c r="CK188" s="650"/>
      <c r="CL188" s="650"/>
      <c r="CM188" s="650"/>
      <c r="CN188" s="650"/>
      <c r="CO188" s="650"/>
      <c r="CP188" s="650"/>
      <c r="CQ188" s="650"/>
      <c r="CR188" s="650"/>
      <c r="CS188" s="650"/>
      <c r="CT188" s="650"/>
      <c r="CU188" s="650"/>
      <c r="CV188" s="650"/>
      <c r="CW188" s="650"/>
      <c r="CX188" s="650"/>
      <c r="CY188" s="650"/>
      <c r="CZ188" s="650"/>
      <c r="DA188" s="650"/>
      <c r="DB188" s="650"/>
      <c r="DC188" s="650"/>
      <c r="DD188" s="650"/>
      <c r="DE188" s="650"/>
      <c r="DF188" s="650"/>
      <c r="DG188" s="650"/>
      <c r="DH188" s="650"/>
      <c r="DI188" s="650"/>
      <c r="DJ188" s="650"/>
      <c r="DK188" s="650"/>
      <c r="DL188" s="650"/>
      <c r="DM188" s="650"/>
      <c r="DN188" s="650"/>
      <c r="DO188" s="650"/>
      <c r="DP188" s="650"/>
      <c r="DQ188" s="650"/>
      <c r="DR188" s="650"/>
      <c r="DS188" s="650"/>
      <c r="DT188" s="650"/>
      <c r="DU188" s="650"/>
      <c r="DV188" s="650"/>
      <c r="DW188" s="650"/>
    </row>
    <row r="189" spans="2:127" x14ac:dyDescent="0.2">
      <c r="B189" s="679" t="s">
        <v>562</v>
      </c>
      <c r="C189" s="650"/>
      <c r="D189" s="650"/>
      <c r="E189" s="650"/>
      <c r="F189" s="650"/>
      <c r="G189" s="650"/>
      <c r="H189" s="650"/>
      <c r="I189" s="650"/>
      <c r="J189" s="650"/>
      <c r="K189" s="650"/>
      <c r="L189" s="650"/>
      <c r="M189" s="650"/>
      <c r="N189" s="650"/>
      <c r="O189" s="650"/>
      <c r="P189" s="650"/>
      <c r="Q189" s="650"/>
      <c r="R189" s="650"/>
      <c r="S189" s="650"/>
      <c r="T189" s="650"/>
      <c r="U189" s="650"/>
      <c r="V189" s="650"/>
      <c r="W189" s="650"/>
      <c r="X189" s="650"/>
      <c r="Y189" s="650"/>
      <c r="Z189" s="650"/>
      <c r="AA189" s="650"/>
      <c r="AB189" s="650"/>
      <c r="AC189" s="650"/>
      <c r="AD189" s="650"/>
      <c r="AE189" s="650"/>
      <c r="AF189" s="650"/>
      <c r="AG189" s="650"/>
      <c r="AH189" s="650"/>
      <c r="AI189" s="650"/>
      <c r="AJ189" s="650"/>
      <c r="AK189" s="650"/>
      <c r="AL189" s="650"/>
      <c r="AM189" s="650"/>
      <c r="AN189" s="650"/>
      <c r="AO189" s="650"/>
      <c r="AP189" s="650"/>
      <c r="AQ189" s="650"/>
      <c r="AR189" s="650"/>
      <c r="AS189" s="650"/>
      <c r="AT189" s="650"/>
      <c r="AU189" s="650"/>
      <c r="AV189" s="650"/>
      <c r="AW189" s="650"/>
      <c r="AX189" s="650"/>
      <c r="AY189" s="650"/>
      <c r="AZ189" s="650"/>
      <c r="BA189" s="650"/>
      <c r="BB189" s="650"/>
      <c r="BC189" s="650"/>
      <c r="BD189" s="650"/>
      <c r="BE189" s="650"/>
      <c r="BF189" s="650"/>
      <c r="BG189" s="650"/>
      <c r="BH189" s="650"/>
      <c r="BI189" s="650"/>
      <c r="BJ189" s="650"/>
      <c r="BK189" s="650"/>
      <c r="BL189" s="650"/>
      <c r="BM189" s="650"/>
      <c r="BN189" s="650"/>
      <c r="BO189" s="650"/>
      <c r="BP189" s="650"/>
      <c r="BQ189" s="650"/>
      <c r="BR189" s="650"/>
      <c r="BS189" s="650"/>
      <c r="BT189" s="650"/>
      <c r="BU189" s="650"/>
      <c r="BV189" s="650"/>
      <c r="BW189" s="650"/>
      <c r="BX189" s="650"/>
      <c r="BY189" s="650"/>
      <c r="BZ189" s="650"/>
      <c r="CA189" s="650"/>
      <c r="CB189" s="650"/>
      <c r="CC189" s="650"/>
      <c r="CD189" s="650"/>
      <c r="CE189" s="650"/>
      <c r="CF189" s="650"/>
      <c r="CG189" s="650"/>
      <c r="CH189" s="650"/>
      <c r="CI189" s="650"/>
      <c r="CJ189" s="650"/>
      <c r="CK189" s="650"/>
      <c r="CL189" s="650"/>
      <c r="CM189" s="650"/>
      <c r="CN189" s="650"/>
      <c r="CO189" s="650"/>
      <c r="CP189" s="650"/>
      <c r="CQ189" s="650"/>
      <c r="CR189" s="650"/>
      <c r="CS189" s="650"/>
      <c r="CT189" s="650"/>
      <c r="CU189" s="650"/>
      <c r="CV189" s="650"/>
      <c r="CW189" s="650"/>
      <c r="CX189" s="650"/>
      <c r="CY189" s="650"/>
      <c r="CZ189" s="650"/>
      <c r="DA189" s="650"/>
      <c r="DB189" s="650"/>
      <c r="DC189" s="650"/>
      <c r="DD189" s="650"/>
      <c r="DE189" s="650"/>
      <c r="DF189" s="650"/>
      <c r="DG189" s="650"/>
      <c r="DH189" s="650"/>
      <c r="DI189" s="650"/>
      <c r="DJ189" s="650"/>
      <c r="DK189" s="650"/>
      <c r="DL189" s="650"/>
      <c r="DM189" s="650"/>
      <c r="DN189" s="650"/>
      <c r="DO189" s="650"/>
      <c r="DP189" s="650"/>
      <c r="DQ189" s="650"/>
      <c r="DR189" s="650"/>
      <c r="DS189" s="650"/>
      <c r="DT189" s="650"/>
      <c r="DU189" s="650"/>
      <c r="DV189" s="650"/>
      <c r="DW189" s="650"/>
    </row>
    <row r="190" spans="2:127" x14ac:dyDescent="0.2">
      <c r="B190" s="679" t="s">
        <v>63</v>
      </c>
      <c r="C190" s="650"/>
      <c r="D190" s="650"/>
      <c r="E190" s="650"/>
      <c r="F190" s="650"/>
      <c r="G190" s="650"/>
      <c r="H190" s="650"/>
      <c r="I190" s="650"/>
      <c r="J190" s="650"/>
      <c r="K190" s="650"/>
      <c r="L190" s="650"/>
      <c r="M190" s="650"/>
      <c r="N190" s="650"/>
      <c r="O190" s="650"/>
      <c r="P190" s="650"/>
      <c r="Q190" s="650"/>
      <c r="R190" s="650"/>
      <c r="S190" s="650"/>
      <c r="T190" s="650"/>
      <c r="U190" s="650"/>
      <c r="V190" s="650"/>
      <c r="W190" s="650"/>
      <c r="X190" s="650"/>
      <c r="Y190" s="650"/>
      <c r="Z190" s="650"/>
      <c r="AA190" s="650"/>
      <c r="AB190" s="650"/>
      <c r="AC190" s="650"/>
      <c r="AD190" s="650"/>
      <c r="AE190" s="650"/>
      <c r="AF190" s="650"/>
      <c r="AG190" s="650"/>
      <c r="AH190" s="650"/>
      <c r="AI190" s="650"/>
      <c r="AJ190" s="650"/>
      <c r="AK190" s="650"/>
      <c r="AL190" s="650"/>
      <c r="AM190" s="650"/>
      <c r="AN190" s="650"/>
      <c r="AO190" s="650"/>
      <c r="AP190" s="650"/>
      <c r="AQ190" s="650"/>
      <c r="AR190" s="650"/>
      <c r="AS190" s="650"/>
      <c r="AT190" s="650"/>
      <c r="AU190" s="650"/>
      <c r="AV190" s="650"/>
      <c r="AW190" s="650"/>
      <c r="AX190" s="650"/>
      <c r="AY190" s="650"/>
      <c r="AZ190" s="650"/>
      <c r="BA190" s="650"/>
      <c r="BB190" s="650"/>
      <c r="BC190" s="650"/>
      <c r="BD190" s="650"/>
      <c r="BE190" s="650"/>
      <c r="BF190" s="650"/>
      <c r="BG190" s="650"/>
      <c r="BH190" s="650"/>
      <c r="BI190" s="650"/>
      <c r="BJ190" s="650"/>
      <c r="BK190" s="650"/>
      <c r="BL190" s="650"/>
      <c r="BM190" s="650"/>
      <c r="BN190" s="650"/>
      <c r="BO190" s="650"/>
      <c r="BP190" s="650"/>
      <c r="BQ190" s="650"/>
      <c r="BR190" s="650"/>
      <c r="BS190" s="650"/>
      <c r="BT190" s="650"/>
      <c r="BU190" s="650"/>
      <c r="BV190" s="650"/>
      <c r="BW190" s="650"/>
      <c r="BX190" s="650"/>
      <c r="BY190" s="650"/>
      <c r="BZ190" s="650"/>
      <c r="CA190" s="650"/>
      <c r="CB190" s="650"/>
      <c r="CC190" s="650"/>
      <c r="CD190" s="650"/>
      <c r="CE190" s="650"/>
      <c r="CF190" s="650"/>
      <c r="CG190" s="650"/>
      <c r="CH190" s="650"/>
      <c r="CI190" s="650"/>
      <c r="CJ190" s="650"/>
      <c r="CK190" s="650"/>
      <c r="CL190" s="650"/>
      <c r="CM190" s="650"/>
      <c r="CN190" s="650"/>
      <c r="CO190" s="650"/>
      <c r="CP190" s="650"/>
      <c r="CQ190" s="650"/>
      <c r="CR190" s="650"/>
      <c r="CS190" s="650"/>
      <c r="CT190" s="650"/>
      <c r="CU190" s="650"/>
      <c r="CV190" s="650"/>
      <c r="CW190" s="650"/>
      <c r="CX190" s="650"/>
      <c r="CY190" s="650"/>
      <c r="CZ190" s="650"/>
      <c r="DA190" s="650"/>
      <c r="DB190" s="650"/>
      <c r="DC190" s="650"/>
      <c r="DD190" s="650"/>
      <c r="DE190" s="650"/>
      <c r="DF190" s="650"/>
      <c r="DG190" s="650"/>
      <c r="DH190" s="650"/>
      <c r="DI190" s="650"/>
      <c r="DJ190" s="650"/>
      <c r="DK190" s="650"/>
      <c r="DL190" s="650"/>
      <c r="DM190" s="650"/>
      <c r="DN190" s="650"/>
      <c r="DO190" s="650"/>
      <c r="DP190" s="650"/>
      <c r="DQ190" s="650"/>
      <c r="DR190" s="650"/>
      <c r="DS190" s="650"/>
      <c r="DT190" s="650"/>
      <c r="DU190" s="650"/>
      <c r="DV190" s="650"/>
      <c r="DW190" s="650"/>
    </row>
    <row r="191" spans="2:127" x14ac:dyDescent="0.2">
      <c r="B191" s="679" t="s">
        <v>64</v>
      </c>
      <c r="C191" s="650" t="s">
        <v>563</v>
      </c>
      <c r="D191" s="650"/>
      <c r="E191" s="650"/>
      <c r="F191" s="650"/>
      <c r="G191" s="650"/>
      <c r="H191" s="650"/>
      <c r="I191" s="650"/>
      <c r="J191" s="650"/>
      <c r="K191" s="650"/>
      <c r="L191" s="650"/>
      <c r="M191" s="650"/>
      <c r="N191" s="650"/>
      <c r="O191" s="650"/>
      <c r="P191" s="650"/>
      <c r="Q191" s="650"/>
      <c r="R191" s="650"/>
      <c r="S191" s="650"/>
      <c r="T191" s="650"/>
      <c r="U191" s="650"/>
      <c r="V191" s="650"/>
      <c r="W191" s="650"/>
      <c r="X191" s="650"/>
      <c r="Y191" s="650"/>
      <c r="Z191" s="650"/>
      <c r="AA191" s="650"/>
      <c r="AB191" s="650"/>
      <c r="AC191" s="650"/>
      <c r="AD191" s="650"/>
      <c r="AE191" s="650"/>
      <c r="AF191" s="650"/>
      <c r="AG191" s="650"/>
      <c r="AH191" s="650"/>
      <c r="AI191" s="650"/>
      <c r="AJ191" s="650"/>
      <c r="AK191" s="650"/>
      <c r="AL191" s="650"/>
      <c r="AM191" s="650"/>
      <c r="AN191" s="650"/>
      <c r="AO191" s="650"/>
      <c r="AP191" s="650"/>
      <c r="AQ191" s="650"/>
      <c r="AR191" s="650"/>
      <c r="AS191" s="650"/>
      <c r="AT191" s="650"/>
      <c r="AU191" s="650"/>
      <c r="AV191" s="650"/>
      <c r="AW191" s="650"/>
      <c r="AX191" s="650"/>
      <c r="AY191" s="650"/>
      <c r="AZ191" s="650"/>
      <c r="BA191" s="650"/>
      <c r="BB191" s="650"/>
      <c r="BC191" s="650"/>
      <c r="BD191" s="650"/>
      <c r="BE191" s="650"/>
      <c r="BF191" s="650"/>
      <c r="BG191" s="650"/>
      <c r="BH191" s="650"/>
      <c r="BI191" s="650"/>
      <c r="BJ191" s="650"/>
      <c r="BK191" s="650"/>
      <c r="BL191" s="650"/>
      <c r="BM191" s="650"/>
      <c r="BN191" s="650"/>
      <c r="BO191" s="650"/>
      <c r="BP191" s="650"/>
      <c r="BQ191" s="650"/>
      <c r="BR191" s="650"/>
      <c r="BS191" s="650"/>
      <c r="BT191" s="650"/>
      <c r="BU191" s="650"/>
      <c r="BV191" s="650"/>
      <c r="BW191" s="650"/>
      <c r="BX191" s="650"/>
      <c r="BY191" s="650"/>
      <c r="BZ191" s="650"/>
      <c r="CA191" s="650"/>
      <c r="CB191" s="650"/>
      <c r="CC191" s="650"/>
      <c r="CD191" s="650"/>
      <c r="CE191" s="650"/>
      <c r="CF191" s="650"/>
      <c r="CG191" s="650"/>
      <c r="CH191" s="650"/>
      <c r="CI191" s="650"/>
      <c r="CJ191" s="650"/>
      <c r="CK191" s="650"/>
      <c r="CL191" s="650"/>
      <c r="CM191" s="650"/>
      <c r="CN191" s="650"/>
      <c r="CO191" s="650"/>
      <c r="CP191" s="650"/>
      <c r="CQ191" s="650"/>
      <c r="CR191" s="650"/>
      <c r="CS191" s="650"/>
      <c r="CT191" s="650"/>
      <c r="CU191" s="650"/>
      <c r="CV191" s="650"/>
      <c r="CW191" s="650"/>
      <c r="CX191" s="650"/>
      <c r="CY191" s="650"/>
      <c r="CZ191" s="650"/>
      <c r="DA191" s="650"/>
      <c r="DB191" s="650"/>
      <c r="DC191" s="650"/>
      <c r="DD191" s="650"/>
      <c r="DE191" s="650"/>
      <c r="DF191" s="650"/>
      <c r="DG191" s="650"/>
      <c r="DH191" s="650"/>
      <c r="DI191" s="650"/>
      <c r="DJ191" s="650"/>
      <c r="DK191" s="650"/>
      <c r="DL191" s="650"/>
      <c r="DM191" s="650"/>
      <c r="DN191" s="650"/>
      <c r="DO191" s="650"/>
      <c r="DP191" s="650"/>
      <c r="DQ191" s="650"/>
      <c r="DR191" s="650"/>
      <c r="DS191" s="650"/>
      <c r="DT191" s="650"/>
      <c r="DU191" s="650"/>
      <c r="DV191" s="650"/>
      <c r="DW191" s="650"/>
    </row>
    <row r="192" spans="2:127" x14ac:dyDescent="0.2">
      <c r="B192" s="679" t="s">
        <v>65</v>
      </c>
      <c r="C192" s="650" t="s">
        <v>488</v>
      </c>
      <c r="D192" s="650"/>
      <c r="E192" s="650"/>
      <c r="F192" s="650"/>
      <c r="G192" s="650"/>
      <c r="H192" s="650"/>
      <c r="I192" s="650"/>
      <c r="J192" s="650"/>
      <c r="K192" s="650"/>
      <c r="L192" s="650"/>
      <c r="M192" s="650"/>
      <c r="N192" s="650"/>
      <c r="O192" s="650"/>
      <c r="P192" s="650"/>
      <c r="Q192" s="650"/>
      <c r="R192" s="650"/>
      <c r="S192" s="650"/>
      <c r="T192" s="650"/>
      <c r="U192" s="650"/>
      <c r="V192" s="650"/>
      <c r="W192" s="650"/>
      <c r="X192" s="650"/>
      <c r="Y192" s="650"/>
      <c r="Z192" s="650"/>
      <c r="AA192" s="650"/>
      <c r="AB192" s="650"/>
      <c r="AC192" s="650"/>
      <c r="AD192" s="650"/>
      <c r="AE192" s="650"/>
      <c r="AF192" s="650"/>
      <c r="AG192" s="650"/>
      <c r="AH192" s="650"/>
      <c r="AI192" s="650"/>
      <c r="AJ192" s="650"/>
      <c r="AK192" s="650"/>
      <c r="AL192" s="650"/>
      <c r="AM192" s="650"/>
      <c r="AN192" s="650"/>
      <c r="AO192" s="650"/>
      <c r="AP192" s="650"/>
      <c r="AQ192" s="650"/>
      <c r="AR192" s="650"/>
      <c r="AS192" s="650"/>
      <c r="AT192" s="650"/>
      <c r="AU192" s="650"/>
      <c r="AV192" s="650"/>
      <c r="AW192" s="650"/>
      <c r="AX192" s="650"/>
      <c r="AY192" s="650"/>
      <c r="AZ192" s="650"/>
      <c r="BA192" s="650"/>
      <c r="BB192" s="650"/>
      <c r="BC192" s="650"/>
      <c r="BD192" s="650"/>
      <c r="BE192" s="650"/>
      <c r="BF192" s="650"/>
      <c r="BG192" s="650"/>
      <c r="BH192" s="650"/>
      <c r="BI192" s="650"/>
      <c r="BJ192" s="650"/>
      <c r="BK192" s="650"/>
      <c r="BL192" s="650"/>
      <c r="BM192" s="650"/>
      <c r="BN192" s="650"/>
      <c r="BO192" s="650"/>
      <c r="BP192" s="650"/>
      <c r="BQ192" s="650"/>
      <c r="BR192" s="650"/>
      <c r="BS192" s="650"/>
      <c r="BT192" s="650"/>
      <c r="BU192" s="650"/>
      <c r="BV192" s="650"/>
      <c r="BW192" s="650"/>
      <c r="BX192" s="650"/>
      <c r="BY192" s="650"/>
      <c r="BZ192" s="650"/>
      <c r="CA192" s="650"/>
      <c r="CB192" s="650"/>
      <c r="CC192" s="650"/>
      <c r="CD192" s="650"/>
      <c r="CE192" s="650"/>
      <c r="CF192" s="650"/>
      <c r="CG192" s="650"/>
      <c r="CH192" s="650"/>
      <c r="CI192" s="650"/>
      <c r="CJ192" s="650"/>
      <c r="CK192" s="650"/>
      <c r="CL192" s="650"/>
      <c r="CM192" s="650"/>
      <c r="CN192" s="650"/>
      <c r="CO192" s="650"/>
      <c r="CP192" s="650"/>
      <c r="CQ192" s="650"/>
      <c r="CR192" s="650"/>
      <c r="CS192" s="650"/>
      <c r="CT192" s="650"/>
      <c r="CU192" s="650"/>
      <c r="CV192" s="650"/>
      <c r="CW192" s="650"/>
      <c r="CX192" s="650"/>
      <c r="CY192" s="650"/>
      <c r="CZ192" s="650"/>
      <c r="DA192" s="650"/>
      <c r="DB192" s="650"/>
      <c r="DC192" s="650"/>
      <c r="DD192" s="650"/>
      <c r="DE192" s="650"/>
      <c r="DF192" s="650"/>
      <c r="DG192" s="650"/>
      <c r="DH192" s="650"/>
      <c r="DI192" s="650"/>
      <c r="DJ192" s="650"/>
      <c r="DK192" s="650"/>
      <c r="DL192" s="650"/>
      <c r="DM192" s="650"/>
      <c r="DN192" s="650"/>
      <c r="DO192" s="650"/>
      <c r="DP192" s="650"/>
      <c r="DQ192" s="650"/>
      <c r="DR192" s="650"/>
      <c r="DS192" s="650"/>
      <c r="DT192" s="650"/>
      <c r="DU192" s="650"/>
      <c r="DV192" s="650"/>
      <c r="DW192" s="650"/>
    </row>
    <row r="193" spans="2:127" x14ac:dyDescent="0.2">
      <c r="B193" s="679" t="s">
        <v>66</v>
      </c>
      <c r="C193" s="650" t="s">
        <v>564</v>
      </c>
      <c r="D193" s="650"/>
      <c r="E193" s="650"/>
      <c r="F193" s="650"/>
      <c r="G193" s="650"/>
      <c r="H193" s="650"/>
      <c r="I193" s="650"/>
      <c r="J193" s="650"/>
      <c r="K193" s="650"/>
      <c r="L193" s="650"/>
      <c r="M193" s="650"/>
      <c r="N193" s="650"/>
      <c r="O193" s="650"/>
      <c r="P193" s="650"/>
      <c r="Q193" s="650"/>
      <c r="R193" s="650"/>
      <c r="S193" s="650"/>
      <c r="T193" s="650"/>
      <c r="U193" s="650"/>
      <c r="V193" s="650"/>
      <c r="W193" s="650"/>
      <c r="X193" s="650"/>
      <c r="Y193" s="650"/>
      <c r="Z193" s="650"/>
      <c r="AA193" s="650"/>
      <c r="AB193" s="650"/>
      <c r="AC193" s="650"/>
      <c r="AD193" s="650"/>
      <c r="AE193" s="650"/>
      <c r="AF193" s="650"/>
      <c r="AG193" s="650"/>
      <c r="AH193" s="650"/>
      <c r="AI193" s="650"/>
      <c r="AJ193" s="650"/>
      <c r="AK193" s="650"/>
      <c r="AL193" s="650"/>
      <c r="AM193" s="650"/>
      <c r="AN193" s="650"/>
      <c r="AO193" s="650"/>
      <c r="AP193" s="650"/>
      <c r="AQ193" s="650"/>
      <c r="AR193" s="650"/>
      <c r="AS193" s="650"/>
      <c r="AT193" s="650"/>
      <c r="AU193" s="650"/>
      <c r="AV193" s="650"/>
      <c r="AW193" s="650"/>
      <c r="AX193" s="650"/>
      <c r="AY193" s="650"/>
      <c r="AZ193" s="650"/>
      <c r="BA193" s="650"/>
      <c r="BB193" s="650"/>
      <c r="BC193" s="650"/>
      <c r="BD193" s="650"/>
      <c r="BE193" s="650"/>
      <c r="BF193" s="650"/>
      <c r="BG193" s="650"/>
      <c r="BH193" s="650"/>
      <c r="BI193" s="650"/>
      <c r="BJ193" s="650"/>
      <c r="BK193" s="650"/>
      <c r="BL193" s="650"/>
      <c r="BM193" s="650"/>
      <c r="BN193" s="650"/>
      <c r="BO193" s="650"/>
      <c r="BP193" s="650"/>
      <c r="BQ193" s="650"/>
      <c r="BR193" s="650"/>
      <c r="BS193" s="650"/>
      <c r="BT193" s="650"/>
      <c r="BU193" s="650"/>
      <c r="BV193" s="650"/>
      <c r="BW193" s="650"/>
      <c r="BX193" s="650"/>
      <c r="BY193" s="650"/>
      <c r="BZ193" s="650"/>
      <c r="CA193" s="650"/>
      <c r="CB193" s="650"/>
      <c r="CC193" s="650"/>
      <c r="CD193" s="650"/>
      <c r="CE193" s="650"/>
      <c r="CF193" s="650"/>
      <c r="CG193" s="650"/>
      <c r="CH193" s="650"/>
      <c r="CI193" s="650"/>
      <c r="CJ193" s="650"/>
      <c r="CK193" s="650"/>
      <c r="CL193" s="650"/>
      <c r="CM193" s="650"/>
      <c r="CN193" s="650"/>
      <c r="CO193" s="650"/>
      <c r="CP193" s="650"/>
      <c r="CQ193" s="650"/>
      <c r="CR193" s="650"/>
      <c r="CS193" s="650"/>
      <c r="CT193" s="650"/>
      <c r="CU193" s="650"/>
      <c r="CV193" s="650"/>
      <c r="CW193" s="650"/>
      <c r="CX193" s="650"/>
      <c r="CY193" s="650"/>
      <c r="CZ193" s="650"/>
      <c r="DA193" s="650"/>
      <c r="DB193" s="650"/>
      <c r="DC193" s="650"/>
      <c r="DD193" s="650"/>
      <c r="DE193" s="650"/>
      <c r="DF193" s="650"/>
      <c r="DG193" s="650"/>
      <c r="DH193" s="650"/>
      <c r="DI193" s="650"/>
      <c r="DJ193" s="650"/>
      <c r="DK193" s="650"/>
      <c r="DL193" s="650"/>
      <c r="DM193" s="650"/>
      <c r="DN193" s="650"/>
      <c r="DO193" s="650"/>
      <c r="DP193" s="650"/>
      <c r="DQ193" s="650"/>
      <c r="DR193" s="650"/>
      <c r="DS193" s="650"/>
      <c r="DT193" s="650"/>
      <c r="DU193" s="650"/>
      <c r="DV193" s="650"/>
      <c r="DW193" s="650"/>
    </row>
    <row r="194" spans="2:127" x14ac:dyDescent="0.2">
      <c r="B194" s="679" t="s">
        <v>67</v>
      </c>
      <c r="C194" s="650" t="s">
        <v>565</v>
      </c>
      <c r="D194" s="650"/>
      <c r="E194" s="650"/>
      <c r="F194" s="650"/>
      <c r="G194" s="650"/>
      <c r="H194" s="650"/>
      <c r="I194" s="650"/>
      <c r="J194" s="650"/>
      <c r="K194" s="650"/>
      <c r="L194" s="650"/>
      <c r="M194" s="650"/>
      <c r="N194" s="650"/>
      <c r="O194" s="650"/>
      <c r="P194" s="650"/>
      <c r="Q194" s="650"/>
      <c r="R194" s="650"/>
      <c r="S194" s="650"/>
      <c r="T194" s="650"/>
      <c r="U194" s="650"/>
      <c r="V194" s="650"/>
      <c r="W194" s="650"/>
      <c r="X194" s="650"/>
      <c r="Y194" s="650"/>
      <c r="Z194" s="650"/>
      <c r="AA194" s="650"/>
      <c r="AB194" s="650"/>
      <c r="AC194" s="650"/>
      <c r="AD194" s="650"/>
      <c r="AE194" s="650"/>
      <c r="AF194" s="650"/>
      <c r="AG194" s="650"/>
      <c r="AH194" s="650"/>
      <c r="AI194" s="650"/>
      <c r="AJ194" s="650"/>
      <c r="AK194" s="650"/>
      <c r="AL194" s="650"/>
      <c r="AM194" s="650"/>
      <c r="AN194" s="650"/>
      <c r="AO194" s="650"/>
      <c r="AP194" s="650"/>
      <c r="AQ194" s="650"/>
      <c r="AR194" s="650"/>
      <c r="AS194" s="650"/>
      <c r="AT194" s="650"/>
      <c r="AU194" s="650"/>
      <c r="AV194" s="650"/>
      <c r="AW194" s="650"/>
      <c r="AX194" s="650"/>
      <c r="AY194" s="650"/>
      <c r="AZ194" s="650"/>
      <c r="BA194" s="650"/>
      <c r="BB194" s="650"/>
      <c r="BC194" s="650"/>
      <c r="BD194" s="650"/>
      <c r="BE194" s="650"/>
      <c r="BF194" s="650"/>
      <c r="BG194" s="650"/>
      <c r="BH194" s="650"/>
      <c r="BI194" s="650"/>
      <c r="BJ194" s="650"/>
      <c r="BK194" s="650"/>
      <c r="BL194" s="650"/>
      <c r="BM194" s="650"/>
      <c r="BN194" s="650"/>
      <c r="BO194" s="650"/>
      <c r="BP194" s="650"/>
      <c r="BQ194" s="650"/>
      <c r="BR194" s="650"/>
      <c r="BS194" s="650"/>
      <c r="BT194" s="650"/>
      <c r="BU194" s="650"/>
      <c r="BV194" s="650"/>
      <c r="BW194" s="650"/>
      <c r="BX194" s="650"/>
      <c r="BY194" s="650"/>
      <c r="BZ194" s="650"/>
      <c r="CA194" s="650"/>
      <c r="CB194" s="650"/>
      <c r="CC194" s="650"/>
      <c r="CD194" s="650"/>
      <c r="CE194" s="650"/>
      <c r="CF194" s="650"/>
      <c r="CG194" s="650"/>
      <c r="CH194" s="650"/>
      <c r="CI194" s="650"/>
      <c r="CJ194" s="650"/>
      <c r="CK194" s="650"/>
      <c r="CL194" s="650"/>
      <c r="CM194" s="650"/>
      <c r="CN194" s="650"/>
      <c r="CO194" s="650"/>
      <c r="CP194" s="650"/>
      <c r="CQ194" s="650"/>
      <c r="CR194" s="650"/>
      <c r="CS194" s="650"/>
      <c r="CT194" s="650"/>
      <c r="CU194" s="650"/>
      <c r="CV194" s="650"/>
      <c r="CW194" s="650"/>
      <c r="CX194" s="650"/>
      <c r="CY194" s="650"/>
      <c r="CZ194" s="650"/>
      <c r="DA194" s="650"/>
      <c r="DB194" s="650"/>
      <c r="DC194" s="650"/>
      <c r="DD194" s="650"/>
      <c r="DE194" s="650"/>
      <c r="DF194" s="650"/>
      <c r="DG194" s="650"/>
      <c r="DH194" s="650"/>
      <c r="DI194" s="650"/>
      <c r="DJ194" s="650"/>
      <c r="DK194" s="650"/>
      <c r="DL194" s="650"/>
      <c r="DM194" s="650"/>
      <c r="DN194" s="650"/>
      <c r="DO194" s="650"/>
      <c r="DP194" s="650"/>
      <c r="DQ194" s="650"/>
      <c r="DR194" s="650"/>
      <c r="DS194" s="650"/>
      <c r="DT194" s="650"/>
      <c r="DU194" s="650"/>
      <c r="DV194" s="650"/>
      <c r="DW194" s="650"/>
    </row>
    <row r="195" spans="2:127" x14ac:dyDescent="0.2">
      <c r="B195" s="679" t="s">
        <v>68</v>
      </c>
      <c r="C195" s="650" t="s">
        <v>566</v>
      </c>
      <c r="D195" s="650"/>
      <c r="E195" s="650"/>
      <c r="F195" s="650"/>
      <c r="G195" s="650"/>
      <c r="H195" s="650"/>
      <c r="I195" s="650"/>
      <c r="J195" s="650"/>
      <c r="K195" s="650"/>
      <c r="L195" s="650"/>
      <c r="M195" s="650"/>
      <c r="N195" s="650"/>
      <c r="O195" s="650"/>
      <c r="P195" s="650"/>
      <c r="Q195" s="650"/>
      <c r="R195" s="650"/>
      <c r="S195" s="650"/>
      <c r="T195" s="650"/>
      <c r="U195" s="650"/>
      <c r="V195" s="650"/>
      <c r="W195" s="650"/>
      <c r="X195" s="650"/>
      <c r="Y195" s="650"/>
      <c r="Z195" s="650"/>
      <c r="AA195" s="650"/>
      <c r="AB195" s="650"/>
      <c r="AC195" s="650"/>
      <c r="AD195" s="650"/>
      <c r="AE195" s="650"/>
      <c r="AF195" s="650"/>
      <c r="AG195" s="650"/>
      <c r="AH195" s="650"/>
      <c r="AI195" s="650"/>
      <c r="AJ195" s="650"/>
      <c r="AK195" s="650"/>
      <c r="AL195" s="650"/>
      <c r="AM195" s="650"/>
      <c r="AN195" s="650"/>
      <c r="AO195" s="650"/>
      <c r="AP195" s="650"/>
      <c r="AQ195" s="650"/>
      <c r="AR195" s="650"/>
      <c r="AS195" s="650"/>
      <c r="AT195" s="650"/>
      <c r="AU195" s="650"/>
      <c r="AV195" s="650"/>
      <c r="AW195" s="650"/>
      <c r="AX195" s="650"/>
      <c r="AY195" s="650"/>
      <c r="AZ195" s="650"/>
      <c r="BA195" s="650"/>
      <c r="BB195" s="650"/>
      <c r="BC195" s="650"/>
      <c r="BD195" s="650"/>
      <c r="BE195" s="650"/>
      <c r="BF195" s="650"/>
      <c r="BG195" s="650"/>
      <c r="BH195" s="650"/>
      <c r="BI195" s="650"/>
      <c r="BJ195" s="650"/>
      <c r="BK195" s="650"/>
      <c r="BL195" s="650"/>
      <c r="BM195" s="650"/>
      <c r="BN195" s="650"/>
      <c r="BO195" s="650"/>
      <c r="BP195" s="650"/>
      <c r="BQ195" s="650"/>
      <c r="BR195" s="650"/>
      <c r="BS195" s="650"/>
      <c r="BT195" s="650"/>
      <c r="BU195" s="650"/>
      <c r="BV195" s="650"/>
      <c r="BW195" s="650"/>
      <c r="BX195" s="650"/>
      <c r="BY195" s="650"/>
      <c r="BZ195" s="650"/>
      <c r="CA195" s="650"/>
      <c r="CB195" s="650"/>
      <c r="CC195" s="650"/>
      <c r="CD195" s="650"/>
      <c r="CE195" s="650"/>
      <c r="CF195" s="650"/>
      <c r="CG195" s="650"/>
      <c r="CH195" s="650"/>
      <c r="CI195" s="650"/>
      <c r="CJ195" s="650"/>
      <c r="CK195" s="650"/>
      <c r="CL195" s="650"/>
      <c r="CM195" s="650"/>
      <c r="CN195" s="650"/>
      <c r="CO195" s="650"/>
      <c r="CP195" s="650"/>
      <c r="CQ195" s="650"/>
      <c r="CR195" s="650"/>
      <c r="CS195" s="650"/>
      <c r="CT195" s="650"/>
      <c r="CU195" s="650"/>
      <c r="CV195" s="650"/>
      <c r="CW195" s="650"/>
      <c r="CX195" s="650"/>
      <c r="CY195" s="650"/>
      <c r="CZ195" s="650"/>
      <c r="DA195" s="650"/>
      <c r="DB195" s="650"/>
      <c r="DC195" s="650"/>
      <c r="DD195" s="650"/>
      <c r="DE195" s="650"/>
      <c r="DF195" s="650"/>
      <c r="DG195" s="650"/>
      <c r="DH195" s="650"/>
      <c r="DI195" s="650"/>
      <c r="DJ195" s="650"/>
      <c r="DK195" s="650"/>
      <c r="DL195" s="650"/>
      <c r="DM195" s="650"/>
      <c r="DN195" s="650"/>
      <c r="DO195" s="650"/>
      <c r="DP195" s="650"/>
      <c r="DQ195" s="650"/>
      <c r="DR195" s="650"/>
      <c r="DS195" s="650"/>
      <c r="DT195" s="650"/>
      <c r="DU195" s="650"/>
      <c r="DV195" s="650"/>
      <c r="DW195" s="650"/>
    </row>
    <row r="196" spans="2:127" x14ac:dyDescent="0.2">
      <c r="B196" s="679" t="s">
        <v>69</v>
      </c>
      <c r="C196" s="650" t="s">
        <v>567</v>
      </c>
      <c r="D196" s="650"/>
      <c r="E196" s="650"/>
      <c r="F196" s="650"/>
      <c r="G196" s="650"/>
      <c r="H196" s="650"/>
      <c r="I196" s="650"/>
      <c r="J196" s="650"/>
      <c r="K196" s="650"/>
      <c r="L196" s="650"/>
      <c r="M196" s="650"/>
      <c r="N196" s="650"/>
      <c r="O196" s="650"/>
      <c r="P196" s="650"/>
      <c r="Q196" s="650"/>
      <c r="R196" s="650"/>
      <c r="S196" s="650"/>
      <c r="T196" s="650"/>
      <c r="U196" s="650"/>
      <c r="V196" s="650"/>
      <c r="W196" s="650"/>
      <c r="X196" s="650"/>
      <c r="Y196" s="650"/>
      <c r="Z196" s="650"/>
      <c r="AA196" s="650"/>
      <c r="AB196" s="650"/>
      <c r="AC196" s="650"/>
      <c r="AD196" s="650"/>
      <c r="AE196" s="650"/>
      <c r="AF196" s="650"/>
      <c r="AG196" s="650"/>
      <c r="AH196" s="650"/>
      <c r="AI196" s="650"/>
      <c r="AJ196" s="650"/>
      <c r="AK196" s="650"/>
      <c r="AL196" s="650"/>
      <c r="AM196" s="650"/>
      <c r="AN196" s="650"/>
      <c r="AO196" s="650"/>
      <c r="AP196" s="650"/>
      <c r="AQ196" s="650"/>
      <c r="AR196" s="650"/>
      <c r="AS196" s="650"/>
      <c r="AT196" s="650"/>
      <c r="AU196" s="650"/>
      <c r="AV196" s="650"/>
      <c r="AW196" s="650"/>
      <c r="AX196" s="650"/>
      <c r="AY196" s="650"/>
      <c r="AZ196" s="650"/>
      <c r="BA196" s="650"/>
      <c r="BB196" s="650"/>
      <c r="BC196" s="650"/>
      <c r="BD196" s="650"/>
      <c r="BE196" s="650"/>
      <c r="BF196" s="650"/>
      <c r="BG196" s="650"/>
      <c r="BH196" s="650"/>
      <c r="BI196" s="650"/>
      <c r="BJ196" s="650"/>
      <c r="BK196" s="650"/>
      <c r="BL196" s="650"/>
      <c r="BM196" s="650"/>
      <c r="BN196" s="650"/>
      <c r="BO196" s="650"/>
      <c r="BP196" s="650"/>
      <c r="BQ196" s="650"/>
      <c r="BR196" s="650"/>
      <c r="BS196" s="650"/>
      <c r="BT196" s="650"/>
      <c r="BU196" s="650"/>
      <c r="BV196" s="650"/>
      <c r="BW196" s="650"/>
      <c r="BX196" s="650"/>
      <c r="BY196" s="650"/>
      <c r="BZ196" s="650"/>
      <c r="CA196" s="650"/>
      <c r="CB196" s="650"/>
      <c r="CC196" s="650"/>
      <c r="CD196" s="650"/>
      <c r="CE196" s="650"/>
      <c r="CF196" s="650"/>
      <c r="CG196" s="650"/>
      <c r="CH196" s="650"/>
      <c r="CI196" s="650"/>
      <c r="CJ196" s="650"/>
      <c r="CK196" s="650"/>
      <c r="CL196" s="650"/>
      <c r="CM196" s="650"/>
      <c r="CN196" s="650"/>
      <c r="CO196" s="650"/>
      <c r="CP196" s="650"/>
      <c r="CQ196" s="650"/>
      <c r="CR196" s="650"/>
      <c r="CS196" s="650"/>
      <c r="CT196" s="650"/>
      <c r="CU196" s="650"/>
      <c r="CV196" s="650"/>
      <c r="CW196" s="650"/>
      <c r="CX196" s="650"/>
      <c r="CY196" s="650"/>
      <c r="CZ196" s="650"/>
      <c r="DA196" s="650"/>
      <c r="DB196" s="650"/>
      <c r="DC196" s="650"/>
      <c r="DD196" s="650"/>
      <c r="DE196" s="650"/>
      <c r="DF196" s="650"/>
      <c r="DG196" s="650"/>
      <c r="DH196" s="650"/>
      <c r="DI196" s="650"/>
      <c r="DJ196" s="650"/>
      <c r="DK196" s="650"/>
      <c r="DL196" s="650"/>
      <c r="DM196" s="650"/>
      <c r="DN196" s="650"/>
      <c r="DO196" s="650"/>
      <c r="DP196" s="650"/>
      <c r="DQ196" s="650"/>
      <c r="DR196" s="650"/>
      <c r="DS196" s="650"/>
      <c r="DT196" s="650"/>
      <c r="DU196" s="650"/>
      <c r="DV196" s="650"/>
      <c r="DW196" s="650"/>
    </row>
    <row r="197" spans="2:127" x14ac:dyDescent="0.2">
      <c r="B197" s="679" t="s">
        <v>70</v>
      </c>
      <c r="C197" s="650" t="s">
        <v>568</v>
      </c>
      <c r="D197" s="650"/>
      <c r="E197" s="650"/>
      <c r="F197" s="650"/>
      <c r="G197" s="650"/>
      <c r="H197" s="650"/>
      <c r="I197" s="650"/>
      <c r="J197" s="650"/>
      <c r="K197" s="650"/>
      <c r="L197" s="650"/>
      <c r="M197" s="650"/>
      <c r="N197" s="650"/>
      <c r="O197" s="650"/>
      <c r="P197" s="650"/>
      <c r="Q197" s="650"/>
      <c r="R197" s="650"/>
      <c r="S197" s="650"/>
      <c r="T197" s="650"/>
      <c r="U197" s="650"/>
      <c r="V197" s="650"/>
      <c r="W197" s="650"/>
      <c r="X197" s="650"/>
      <c r="Y197" s="650"/>
      <c r="Z197" s="650"/>
      <c r="AA197" s="650"/>
      <c r="AB197" s="650"/>
      <c r="AC197" s="650"/>
      <c r="AD197" s="650"/>
      <c r="AE197" s="650"/>
      <c r="AF197" s="650"/>
      <c r="AG197" s="650"/>
      <c r="AH197" s="650"/>
      <c r="AI197" s="650"/>
      <c r="AJ197" s="650"/>
      <c r="AK197" s="650"/>
      <c r="AL197" s="650"/>
      <c r="AM197" s="650"/>
      <c r="AN197" s="650"/>
      <c r="AO197" s="650"/>
      <c r="AP197" s="650"/>
      <c r="AQ197" s="650"/>
      <c r="AR197" s="650"/>
      <c r="AS197" s="650"/>
      <c r="AT197" s="650"/>
      <c r="AU197" s="650"/>
      <c r="AV197" s="650"/>
      <c r="AW197" s="650"/>
      <c r="AX197" s="650"/>
      <c r="AY197" s="650"/>
      <c r="AZ197" s="650"/>
      <c r="BA197" s="650"/>
      <c r="BB197" s="650"/>
      <c r="BC197" s="650"/>
      <c r="BD197" s="650"/>
      <c r="BE197" s="650"/>
      <c r="BF197" s="650"/>
      <c r="BG197" s="650"/>
      <c r="BH197" s="650"/>
      <c r="BI197" s="650"/>
      <c r="BJ197" s="650"/>
      <c r="BK197" s="650"/>
      <c r="BL197" s="650"/>
      <c r="BM197" s="650"/>
      <c r="BN197" s="650"/>
      <c r="BO197" s="650"/>
      <c r="BP197" s="650"/>
      <c r="BQ197" s="650"/>
      <c r="BR197" s="650"/>
      <c r="BS197" s="650"/>
      <c r="BT197" s="650"/>
      <c r="BU197" s="650"/>
      <c r="BV197" s="650"/>
      <c r="BW197" s="650"/>
      <c r="BX197" s="650"/>
      <c r="BY197" s="650"/>
      <c r="BZ197" s="650"/>
      <c r="CA197" s="650"/>
      <c r="CB197" s="650"/>
      <c r="CC197" s="650"/>
      <c r="CD197" s="650"/>
      <c r="CE197" s="650"/>
      <c r="CF197" s="650"/>
      <c r="CG197" s="650"/>
      <c r="CH197" s="650"/>
      <c r="CI197" s="650"/>
      <c r="CJ197" s="650"/>
      <c r="CK197" s="650"/>
      <c r="CL197" s="650"/>
      <c r="CM197" s="650"/>
      <c r="CN197" s="650"/>
      <c r="CO197" s="650"/>
      <c r="CP197" s="650"/>
      <c r="CQ197" s="650"/>
      <c r="CR197" s="650"/>
      <c r="CS197" s="650"/>
      <c r="CT197" s="650"/>
      <c r="CU197" s="650"/>
      <c r="CV197" s="650"/>
      <c r="CW197" s="650"/>
      <c r="CX197" s="650"/>
      <c r="CY197" s="650"/>
      <c r="CZ197" s="650"/>
      <c r="DA197" s="650"/>
      <c r="DB197" s="650"/>
      <c r="DC197" s="650"/>
      <c r="DD197" s="650"/>
      <c r="DE197" s="650"/>
      <c r="DF197" s="650"/>
      <c r="DG197" s="650"/>
      <c r="DH197" s="650"/>
      <c r="DI197" s="650"/>
      <c r="DJ197" s="650"/>
      <c r="DK197" s="650"/>
      <c r="DL197" s="650"/>
      <c r="DM197" s="650"/>
      <c r="DN197" s="650"/>
      <c r="DO197" s="650"/>
      <c r="DP197" s="650"/>
      <c r="DQ197" s="650"/>
      <c r="DR197" s="650"/>
      <c r="DS197" s="650"/>
      <c r="DT197" s="650"/>
      <c r="DU197" s="650"/>
      <c r="DV197" s="650"/>
      <c r="DW197" s="650"/>
    </row>
    <row r="198" spans="2:127" x14ac:dyDescent="0.2">
      <c r="B198" s="679" t="s">
        <v>71</v>
      </c>
      <c r="C198" s="650" t="s">
        <v>569</v>
      </c>
      <c r="D198" s="650"/>
      <c r="E198" s="650"/>
      <c r="F198" s="650"/>
      <c r="G198" s="650"/>
      <c r="H198" s="650"/>
      <c r="I198" s="650"/>
      <c r="J198" s="650"/>
      <c r="K198" s="650"/>
      <c r="L198" s="650"/>
      <c r="M198" s="650"/>
      <c r="N198" s="650"/>
      <c r="O198" s="650"/>
      <c r="P198" s="650"/>
      <c r="Q198" s="650"/>
      <c r="R198" s="650"/>
      <c r="S198" s="650"/>
      <c r="T198" s="650"/>
      <c r="U198" s="650"/>
      <c r="V198" s="650"/>
      <c r="W198" s="650"/>
      <c r="X198" s="650"/>
      <c r="Y198" s="650"/>
      <c r="Z198" s="650"/>
      <c r="AA198" s="650"/>
      <c r="AB198" s="650"/>
      <c r="AC198" s="650"/>
      <c r="AD198" s="650"/>
      <c r="AE198" s="650"/>
      <c r="AF198" s="650"/>
      <c r="AG198" s="650"/>
      <c r="AH198" s="650"/>
      <c r="AI198" s="650"/>
      <c r="AJ198" s="650"/>
      <c r="AK198" s="650"/>
      <c r="AL198" s="650"/>
      <c r="AM198" s="650"/>
      <c r="AN198" s="650"/>
      <c r="AO198" s="650"/>
      <c r="AP198" s="650"/>
      <c r="AQ198" s="650"/>
      <c r="AR198" s="650"/>
      <c r="AS198" s="650"/>
      <c r="AT198" s="650"/>
      <c r="AU198" s="650"/>
      <c r="AV198" s="650"/>
      <c r="AW198" s="650"/>
      <c r="AX198" s="650"/>
      <c r="AY198" s="650"/>
      <c r="AZ198" s="650"/>
      <c r="BA198" s="650"/>
      <c r="BB198" s="650"/>
      <c r="BC198" s="650"/>
      <c r="BD198" s="650"/>
      <c r="BE198" s="650"/>
      <c r="BF198" s="650"/>
      <c r="BG198" s="650"/>
      <c r="BH198" s="650"/>
      <c r="BI198" s="650"/>
      <c r="BJ198" s="650"/>
      <c r="BK198" s="650"/>
      <c r="BL198" s="650"/>
      <c r="BM198" s="650"/>
      <c r="BN198" s="650"/>
      <c r="BO198" s="650"/>
      <c r="BP198" s="650"/>
      <c r="BQ198" s="650"/>
      <c r="BR198" s="650"/>
      <c r="BS198" s="650"/>
      <c r="BT198" s="650"/>
      <c r="BU198" s="650"/>
      <c r="BV198" s="650"/>
      <c r="BW198" s="650"/>
      <c r="BX198" s="650"/>
      <c r="BY198" s="650"/>
      <c r="BZ198" s="650"/>
      <c r="CA198" s="650"/>
      <c r="CB198" s="650"/>
      <c r="CC198" s="650"/>
      <c r="CD198" s="650"/>
      <c r="CE198" s="650"/>
      <c r="CF198" s="650"/>
      <c r="CG198" s="650"/>
      <c r="CH198" s="650"/>
      <c r="CI198" s="650"/>
      <c r="CJ198" s="650"/>
      <c r="CK198" s="650"/>
      <c r="CL198" s="650"/>
      <c r="CM198" s="650"/>
      <c r="CN198" s="650"/>
      <c r="CO198" s="650"/>
      <c r="CP198" s="650"/>
      <c r="CQ198" s="650"/>
      <c r="CR198" s="650"/>
      <c r="CS198" s="650"/>
      <c r="CT198" s="650"/>
      <c r="CU198" s="650"/>
      <c r="CV198" s="650"/>
      <c r="CW198" s="650"/>
      <c r="CX198" s="650"/>
      <c r="CY198" s="650"/>
      <c r="CZ198" s="650"/>
      <c r="DA198" s="650"/>
      <c r="DB198" s="650"/>
      <c r="DC198" s="650"/>
      <c r="DD198" s="650"/>
      <c r="DE198" s="650"/>
      <c r="DF198" s="650"/>
      <c r="DG198" s="650"/>
      <c r="DH198" s="650"/>
      <c r="DI198" s="650"/>
      <c r="DJ198" s="650"/>
      <c r="DK198" s="650"/>
      <c r="DL198" s="650"/>
      <c r="DM198" s="650"/>
      <c r="DN198" s="650"/>
      <c r="DO198" s="650"/>
      <c r="DP198" s="650"/>
      <c r="DQ198" s="650"/>
      <c r="DR198" s="650"/>
      <c r="DS198" s="650"/>
      <c r="DT198" s="650"/>
      <c r="DU198" s="650"/>
      <c r="DV198" s="650"/>
      <c r="DW198" s="650"/>
    </row>
    <row r="199" spans="2:127" x14ac:dyDescent="0.2">
      <c r="B199" s="679" t="s">
        <v>103</v>
      </c>
      <c r="C199" s="650"/>
      <c r="D199" s="650"/>
      <c r="E199" s="650"/>
      <c r="F199" s="650"/>
      <c r="G199" s="650"/>
      <c r="H199" s="650"/>
      <c r="I199" s="650"/>
      <c r="J199" s="650"/>
      <c r="K199" s="650"/>
      <c r="L199" s="650"/>
      <c r="M199" s="650"/>
      <c r="N199" s="650"/>
      <c r="O199" s="650"/>
      <c r="P199" s="650"/>
      <c r="Q199" s="650"/>
      <c r="R199" s="650"/>
      <c r="S199" s="650"/>
      <c r="T199" s="650"/>
      <c r="U199" s="650"/>
      <c r="V199" s="650"/>
      <c r="W199" s="650"/>
      <c r="X199" s="650"/>
      <c r="Y199" s="650"/>
      <c r="Z199" s="650"/>
      <c r="AA199" s="650"/>
      <c r="AB199" s="650"/>
      <c r="AC199" s="650"/>
      <c r="AD199" s="650"/>
      <c r="AE199" s="650"/>
      <c r="AF199" s="650"/>
      <c r="AG199" s="650"/>
      <c r="AH199" s="650"/>
      <c r="AI199" s="650"/>
      <c r="AJ199" s="650"/>
      <c r="AK199" s="650"/>
      <c r="AL199" s="650"/>
      <c r="AM199" s="650"/>
      <c r="AN199" s="650"/>
      <c r="AO199" s="650"/>
      <c r="AP199" s="650"/>
      <c r="AQ199" s="650"/>
      <c r="AR199" s="650"/>
      <c r="AS199" s="650"/>
      <c r="AT199" s="650"/>
      <c r="AU199" s="650"/>
      <c r="AV199" s="650"/>
      <c r="AW199" s="650"/>
      <c r="AX199" s="650"/>
      <c r="AY199" s="650"/>
      <c r="AZ199" s="650"/>
      <c r="BA199" s="650"/>
      <c r="BB199" s="650"/>
      <c r="BC199" s="650"/>
      <c r="BD199" s="650"/>
      <c r="BE199" s="650"/>
      <c r="BF199" s="650"/>
      <c r="BG199" s="650"/>
      <c r="BH199" s="650"/>
      <c r="BI199" s="650"/>
      <c r="BJ199" s="650"/>
      <c r="BK199" s="650"/>
      <c r="BL199" s="650"/>
      <c r="BM199" s="650"/>
      <c r="BN199" s="650"/>
      <c r="BO199" s="650"/>
      <c r="BP199" s="650"/>
      <c r="BQ199" s="650"/>
      <c r="BR199" s="650"/>
      <c r="BS199" s="650"/>
      <c r="BT199" s="650"/>
      <c r="BU199" s="650"/>
      <c r="BV199" s="650"/>
      <c r="BW199" s="650"/>
      <c r="BX199" s="650"/>
      <c r="BY199" s="650"/>
      <c r="BZ199" s="650"/>
      <c r="CA199" s="650"/>
      <c r="CB199" s="650"/>
      <c r="CC199" s="650"/>
      <c r="CD199" s="650"/>
      <c r="CE199" s="650"/>
      <c r="CF199" s="650"/>
      <c r="CG199" s="650"/>
      <c r="CH199" s="650"/>
      <c r="CI199" s="650"/>
      <c r="CJ199" s="650"/>
      <c r="CK199" s="650"/>
      <c r="CL199" s="650"/>
      <c r="CM199" s="650"/>
      <c r="CN199" s="650"/>
      <c r="CO199" s="650"/>
      <c r="CP199" s="650"/>
      <c r="CQ199" s="650"/>
      <c r="CR199" s="650"/>
      <c r="CS199" s="650"/>
      <c r="CT199" s="650"/>
      <c r="CU199" s="650"/>
      <c r="CV199" s="650"/>
      <c r="CW199" s="650"/>
      <c r="CX199" s="650"/>
      <c r="CY199" s="650"/>
      <c r="CZ199" s="650"/>
      <c r="DA199" s="650"/>
      <c r="DB199" s="650"/>
      <c r="DC199" s="650"/>
      <c r="DD199" s="650"/>
      <c r="DE199" s="650"/>
      <c r="DF199" s="650"/>
      <c r="DG199" s="650"/>
      <c r="DH199" s="650"/>
      <c r="DI199" s="650"/>
      <c r="DJ199" s="650"/>
      <c r="DK199" s="650"/>
      <c r="DL199" s="650"/>
      <c r="DM199" s="650"/>
      <c r="DN199" s="650"/>
      <c r="DO199" s="650"/>
      <c r="DP199" s="650"/>
      <c r="DQ199" s="650"/>
      <c r="DR199" s="650"/>
      <c r="DS199" s="650"/>
      <c r="DT199" s="650"/>
      <c r="DU199" s="650"/>
      <c r="DV199" s="650"/>
      <c r="DW199" s="650"/>
    </row>
    <row r="200" spans="2:127" x14ac:dyDescent="0.2">
      <c r="B200" s="679" t="s">
        <v>104</v>
      </c>
      <c r="C200" s="650"/>
      <c r="D200" s="650"/>
      <c r="E200" s="650"/>
      <c r="F200" s="650"/>
      <c r="G200" s="650"/>
      <c r="H200" s="650"/>
      <c r="I200" s="650"/>
      <c r="J200" s="650"/>
      <c r="K200" s="650"/>
      <c r="L200" s="650"/>
      <c r="M200" s="650"/>
      <c r="N200" s="650"/>
      <c r="O200" s="650"/>
      <c r="P200" s="650"/>
      <c r="Q200" s="650"/>
      <c r="R200" s="650"/>
      <c r="S200" s="650"/>
      <c r="T200" s="650"/>
      <c r="U200" s="650"/>
      <c r="V200" s="650"/>
      <c r="W200" s="650"/>
      <c r="X200" s="650"/>
      <c r="Y200" s="650"/>
      <c r="Z200" s="650"/>
      <c r="AA200" s="650"/>
      <c r="AB200" s="650"/>
      <c r="AC200" s="650"/>
      <c r="AD200" s="650"/>
      <c r="AE200" s="650"/>
      <c r="AF200" s="650"/>
      <c r="AG200" s="650"/>
      <c r="AH200" s="650"/>
      <c r="AI200" s="650"/>
      <c r="AJ200" s="650"/>
      <c r="AK200" s="650"/>
      <c r="AL200" s="650"/>
      <c r="AM200" s="650"/>
      <c r="AN200" s="650"/>
      <c r="AO200" s="650"/>
      <c r="AP200" s="650"/>
      <c r="AQ200" s="650"/>
      <c r="AR200" s="650"/>
      <c r="AS200" s="650"/>
      <c r="AT200" s="650"/>
      <c r="AU200" s="650"/>
      <c r="AV200" s="650"/>
      <c r="AW200" s="650"/>
      <c r="AX200" s="650"/>
      <c r="AY200" s="650"/>
      <c r="AZ200" s="650"/>
      <c r="BA200" s="650"/>
      <c r="BB200" s="650"/>
      <c r="BC200" s="650"/>
      <c r="BD200" s="650"/>
      <c r="BE200" s="650"/>
      <c r="BF200" s="650"/>
      <c r="BG200" s="650"/>
      <c r="BH200" s="650"/>
      <c r="BI200" s="650"/>
      <c r="BJ200" s="650"/>
      <c r="BK200" s="650"/>
      <c r="BL200" s="650"/>
      <c r="BM200" s="650"/>
      <c r="BN200" s="650"/>
      <c r="BO200" s="650"/>
      <c r="BP200" s="650"/>
      <c r="BQ200" s="650"/>
      <c r="BR200" s="650"/>
      <c r="BS200" s="650"/>
      <c r="BT200" s="650"/>
      <c r="BU200" s="650"/>
      <c r="BV200" s="650"/>
      <c r="BW200" s="650"/>
      <c r="BX200" s="650"/>
      <c r="BY200" s="650"/>
      <c r="BZ200" s="650"/>
      <c r="CA200" s="650"/>
      <c r="CB200" s="650"/>
      <c r="CC200" s="650"/>
      <c r="CD200" s="650"/>
      <c r="CE200" s="650"/>
      <c r="CF200" s="650"/>
      <c r="CG200" s="650"/>
      <c r="CH200" s="650"/>
      <c r="CI200" s="650"/>
      <c r="CJ200" s="650"/>
      <c r="CK200" s="650"/>
      <c r="CL200" s="650"/>
      <c r="CM200" s="650"/>
      <c r="CN200" s="650"/>
      <c r="CO200" s="650"/>
      <c r="CP200" s="650"/>
      <c r="CQ200" s="650"/>
      <c r="CR200" s="650"/>
      <c r="CS200" s="650"/>
      <c r="CT200" s="650"/>
      <c r="CU200" s="650"/>
      <c r="CV200" s="650"/>
      <c r="CW200" s="650"/>
      <c r="CX200" s="650"/>
      <c r="CY200" s="650"/>
      <c r="CZ200" s="650"/>
      <c r="DA200" s="650"/>
      <c r="DB200" s="650"/>
      <c r="DC200" s="650"/>
      <c r="DD200" s="650"/>
      <c r="DE200" s="650"/>
      <c r="DF200" s="650"/>
      <c r="DG200" s="650"/>
      <c r="DH200" s="650"/>
      <c r="DI200" s="650"/>
      <c r="DJ200" s="650"/>
      <c r="DK200" s="650"/>
      <c r="DL200" s="650"/>
      <c r="DM200" s="650"/>
      <c r="DN200" s="650"/>
      <c r="DO200" s="650"/>
      <c r="DP200" s="650"/>
      <c r="DQ200" s="650"/>
      <c r="DR200" s="650"/>
      <c r="DS200" s="650"/>
      <c r="DT200" s="650"/>
      <c r="DU200" s="650"/>
      <c r="DV200" s="650"/>
      <c r="DW200" s="650"/>
    </row>
    <row r="201" spans="2:127" x14ac:dyDescent="0.2">
      <c r="B201" s="679" t="s">
        <v>105</v>
      </c>
      <c r="C201" s="650" t="s">
        <v>570</v>
      </c>
      <c r="D201" s="650"/>
      <c r="E201" s="650"/>
      <c r="F201" s="650"/>
      <c r="G201" s="650"/>
      <c r="H201" s="650"/>
      <c r="I201" s="650"/>
      <c r="J201" s="650"/>
      <c r="K201" s="650"/>
      <c r="L201" s="650"/>
      <c r="M201" s="650"/>
      <c r="N201" s="650"/>
      <c r="O201" s="650"/>
      <c r="P201" s="650"/>
      <c r="Q201" s="650"/>
      <c r="R201" s="650"/>
      <c r="S201" s="650"/>
      <c r="T201" s="650"/>
      <c r="U201" s="650"/>
      <c r="V201" s="650"/>
      <c r="W201" s="650"/>
      <c r="X201" s="650"/>
      <c r="Y201" s="650"/>
      <c r="Z201" s="650"/>
      <c r="AA201" s="650"/>
      <c r="AB201" s="650"/>
      <c r="AC201" s="650"/>
      <c r="AD201" s="650"/>
      <c r="AE201" s="650"/>
      <c r="AF201" s="650"/>
      <c r="AG201" s="650"/>
      <c r="AH201" s="650"/>
      <c r="AI201" s="650"/>
      <c r="AJ201" s="650"/>
      <c r="AK201" s="650"/>
      <c r="AL201" s="650"/>
      <c r="AM201" s="650"/>
      <c r="AN201" s="650"/>
      <c r="AO201" s="650"/>
      <c r="AP201" s="650"/>
      <c r="AQ201" s="650"/>
      <c r="AR201" s="650"/>
      <c r="AS201" s="650"/>
      <c r="AT201" s="650"/>
      <c r="AU201" s="650"/>
      <c r="AV201" s="650"/>
      <c r="AW201" s="650"/>
      <c r="AX201" s="650"/>
      <c r="AY201" s="650"/>
      <c r="AZ201" s="650"/>
      <c r="BA201" s="650"/>
      <c r="BB201" s="650"/>
      <c r="BC201" s="650"/>
      <c r="BD201" s="650"/>
      <c r="BE201" s="650"/>
      <c r="BF201" s="650"/>
      <c r="BG201" s="650"/>
      <c r="BH201" s="650"/>
      <c r="BI201" s="650"/>
      <c r="BJ201" s="650"/>
      <c r="BK201" s="650"/>
      <c r="BL201" s="650"/>
      <c r="BM201" s="650"/>
      <c r="BN201" s="650"/>
      <c r="BO201" s="650"/>
      <c r="BP201" s="650"/>
      <c r="BQ201" s="650"/>
      <c r="BR201" s="650"/>
      <c r="BS201" s="650"/>
      <c r="BT201" s="650"/>
      <c r="BU201" s="650"/>
      <c r="BV201" s="650"/>
      <c r="BW201" s="650"/>
      <c r="BX201" s="650"/>
      <c r="BY201" s="650"/>
      <c r="BZ201" s="650"/>
      <c r="CA201" s="650"/>
      <c r="CB201" s="650"/>
      <c r="CC201" s="650"/>
      <c r="CD201" s="650"/>
      <c r="CE201" s="650"/>
      <c r="CF201" s="650"/>
      <c r="CG201" s="650"/>
      <c r="CH201" s="650"/>
      <c r="CI201" s="650"/>
      <c r="CJ201" s="650"/>
      <c r="CK201" s="650"/>
      <c r="CL201" s="650"/>
      <c r="CM201" s="650"/>
      <c r="CN201" s="650"/>
      <c r="CO201" s="650"/>
      <c r="CP201" s="650"/>
      <c r="CQ201" s="650"/>
      <c r="CR201" s="650"/>
      <c r="CS201" s="650"/>
      <c r="CT201" s="650"/>
      <c r="CU201" s="650"/>
      <c r="CV201" s="650"/>
      <c r="CW201" s="650"/>
      <c r="CX201" s="650"/>
      <c r="CY201" s="650"/>
      <c r="CZ201" s="650"/>
      <c r="DA201" s="650"/>
      <c r="DB201" s="650"/>
      <c r="DC201" s="650"/>
      <c r="DD201" s="650"/>
      <c r="DE201" s="650"/>
      <c r="DF201" s="650"/>
      <c r="DG201" s="650"/>
      <c r="DH201" s="650"/>
      <c r="DI201" s="650"/>
      <c r="DJ201" s="650"/>
      <c r="DK201" s="650"/>
      <c r="DL201" s="650"/>
      <c r="DM201" s="650"/>
      <c r="DN201" s="650"/>
      <c r="DO201" s="650"/>
      <c r="DP201" s="650"/>
      <c r="DQ201" s="650"/>
      <c r="DR201" s="650"/>
      <c r="DS201" s="650"/>
      <c r="DT201" s="650"/>
      <c r="DU201" s="650"/>
      <c r="DV201" s="650"/>
      <c r="DW201" s="650"/>
    </row>
    <row r="202" spans="2:127" x14ac:dyDescent="0.2">
      <c r="B202" s="679" t="s">
        <v>106</v>
      </c>
      <c r="C202" s="650" t="s">
        <v>571</v>
      </c>
      <c r="D202" s="650"/>
      <c r="E202" s="650"/>
      <c r="F202" s="650"/>
      <c r="G202" s="650"/>
      <c r="H202" s="650"/>
      <c r="I202" s="650"/>
      <c r="J202" s="650"/>
      <c r="K202" s="650"/>
      <c r="L202" s="650"/>
      <c r="M202" s="650"/>
      <c r="N202" s="650"/>
      <c r="O202" s="650"/>
      <c r="P202" s="650"/>
      <c r="Q202" s="650"/>
      <c r="R202" s="650"/>
      <c r="S202" s="650"/>
      <c r="T202" s="650"/>
      <c r="U202" s="650"/>
      <c r="V202" s="650"/>
      <c r="W202" s="650"/>
      <c r="X202" s="650"/>
      <c r="Y202" s="650"/>
      <c r="Z202" s="650"/>
      <c r="AA202" s="650"/>
      <c r="AB202" s="650"/>
      <c r="AC202" s="650"/>
      <c r="AD202" s="650"/>
      <c r="AE202" s="650"/>
      <c r="AF202" s="650"/>
      <c r="AG202" s="650"/>
      <c r="AH202" s="650"/>
      <c r="AI202" s="650"/>
      <c r="AJ202" s="650"/>
      <c r="AK202" s="650"/>
      <c r="AL202" s="650"/>
      <c r="AM202" s="650"/>
      <c r="AN202" s="650"/>
      <c r="AO202" s="650"/>
      <c r="AP202" s="650"/>
      <c r="AQ202" s="650"/>
      <c r="AR202" s="650"/>
      <c r="AS202" s="650"/>
      <c r="AT202" s="650"/>
      <c r="AU202" s="650"/>
      <c r="AV202" s="650"/>
      <c r="AW202" s="650"/>
      <c r="AX202" s="650"/>
      <c r="AY202" s="650"/>
      <c r="AZ202" s="650"/>
      <c r="BA202" s="650"/>
      <c r="BB202" s="650"/>
      <c r="BC202" s="650"/>
      <c r="BD202" s="650"/>
      <c r="BE202" s="650"/>
      <c r="BF202" s="650"/>
      <c r="BG202" s="650"/>
      <c r="BH202" s="650"/>
      <c r="BI202" s="650"/>
      <c r="BJ202" s="650"/>
      <c r="BK202" s="650"/>
      <c r="BL202" s="650"/>
      <c r="BM202" s="650"/>
      <c r="BN202" s="650"/>
      <c r="BO202" s="650"/>
      <c r="BP202" s="650"/>
      <c r="BQ202" s="650"/>
      <c r="BR202" s="650"/>
      <c r="BS202" s="650"/>
      <c r="BT202" s="650"/>
      <c r="BU202" s="650"/>
      <c r="BV202" s="650"/>
      <c r="BW202" s="650"/>
      <c r="BX202" s="650"/>
      <c r="BY202" s="650"/>
      <c r="BZ202" s="650"/>
      <c r="CA202" s="650"/>
      <c r="CB202" s="650"/>
      <c r="CC202" s="650"/>
      <c r="CD202" s="650"/>
      <c r="CE202" s="650"/>
      <c r="CF202" s="650"/>
      <c r="CG202" s="650"/>
      <c r="CH202" s="650"/>
      <c r="CI202" s="650"/>
      <c r="CJ202" s="650"/>
      <c r="CK202" s="650"/>
      <c r="CL202" s="650"/>
      <c r="CM202" s="650"/>
      <c r="CN202" s="650"/>
      <c r="CO202" s="650"/>
      <c r="CP202" s="650"/>
      <c r="CQ202" s="650"/>
      <c r="CR202" s="650"/>
      <c r="CS202" s="650"/>
      <c r="CT202" s="650"/>
      <c r="CU202" s="650"/>
      <c r="CV202" s="650"/>
      <c r="CW202" s="650"/>
      <c r="CX202" s="650"/>
      <c r="CY202" s="650"/>
      <c r="CZ202" s="650"/>
      <c r="DA202" s="650"/>
      <c r="DB202" s="650"/>
      <c r="DC202" s="650"/>
      <c r="DD202" s="650"/>
      <c r="DE202" s="650"/>
      <c r="DF202" s="650"/>
      <c r="DG202" s="650"/>
      <c r="DH202" s="650"/>
      <c r="DI202" s="650"/>
      <c r="DJ202" s="650"/>
      <c r="DK202" s="650"/>
      <c r="DL202" s="650"/>
      <c r="DM202" s="650"/>
      <c r="DN202" s="650"/>
      <c r="DO202" s="650"/>
      <c r="DP202" s="650"/>
      <c r="DQ202" s="650"/>
      <c r="DR202" s="650"/>
      <c r="DS202" s="650"/>
      <c r="DT202" s="650"/>
      <c r="DU202" s="650"/>
      <c r="DV202" s="650"/>
      <c r="DW202" s="650"/>
    </row>
    <row r="203" spans="2:127" x14ac:dyDescent="0.2">
      <c r="B203" s="679"/>
      <c r="C203" s="650"/>
      <c r="D203" s="650"/>
      <c r="E203" s="650"/>
      <c r="F203" s="650"/>
      <c r="G203" s="650"/>
      <c r="H203" s="650"/>
      <c r="I203" s="650"/>
      <c r="J203" s="650"/>
      <c r="K203" s="650"/>
      <c r="L203" s="650"/>
      <c r="M203" s="650"/>
      <c r="N203" s="650"/>
      <c r="O203" s="650"/>
      <c r="P203" s="650"/>
      <c r="Q203" s="650"/>
      <c r="R203" s="650"/>
      <c r="S203" s="650"/>
      <c r="T203" s="650"/>
      <c r="U203" s="650"/>
      <c r="V203" s="650"/>
      <c r="W203" s="650"/>
      <c r="X203" s="650"/>
      <c r="Y203" s="650"/>
      <c r="Z203" s="650"/>
      <c r="AA203" s="650"/>
      <c r="AB203" s="650"/>
      <c r="AC203" s="650"/>
      <c r="AD203" s="650"/>
      <c r="AE203" s="650"/>
      <c r="AF203" s="650"/>
      <c r="AG203" s="650"/>
      <c r="AH203" s="650"/>
      <c r="AI203" s="650"/>
      <c r="AJ203" s="650"/>
      <c r="AK203" s="650"/>
      <c r="AL203" s="650"/>
      <c r="AM203" s="650"/>
      <c r="AN203" s="650"/>
      <c r="AO203" s="650"/>
      <c r="AP203" s="650"/>
      <c r="AQ203" s="650"/>
      <c r="AR203" s="650"/>
      <c r="AS203" s="650"/>
      <c r="AT203" s="650"/>
      <c r="AU203" s="650"/>
      <c r="AV203" s="650"/>
      <c r="AW203" s="650"/>
      <c r="AX203" s="650"/>
      <c r="AY203" s="650"/>
      <c r="AZ203" s="650"/>
      <c r="BA203" s="650"/>
      <c r="BB203" s="650"/>
      <c r="BC203" s="650"/>
      <c r="BD203" s="650"/>
      <c r="BE203" s="650"/>
      <c r="BF203" s="650"/>
      <c r="BG203" s="650"/>
      <c r="BH203" s="650"/>
      <c r="BI203" s="650"/>
      <c r="BJ203" s="650"/>
      <c r="BK203" s="650"/>
      <c r="BL203" s="650"/>
      <c r="BM203" s="650"/>
      <c r="BN203" s="650"/>
      <c r="BO203" s="650"/>
      <c r="BP203" s="650"/>
      <c r="BQ203" s="650"/>
      <c r="BR203" s="650"/>
      <c r="BS203" s="650"/>
      <c r="BT203" s="650"/>
      <c r="BU203" s="650"/>
      <c r="BV203" s="650"/>
      <c r="BW203" s="650"/>
      <c r="BX203" s="650"/>
      <c r="BY203" s="650"/>
      <c r="BZ203" s="650"/>
      <c r="CA203" s="650"/>
      <c r="CB203" s="650"/>
      <c r="CC203" s="650"/>
      <c r="CD203" s="650"/>
      <c r="CE203" s="650"/>
      <c r="CF203" s="650"/>
      <c r="CG203" s="650"/>
      <c r="CH203" s="650"/>
      <c r="CI203" s="650"/>
      <c r="CJ203" s="650"/>
      <c r="CK203" s="650"/>
      <c r="CL203" s="650"/>
      <c r="CM203" s="650"/>
      <c r="CN203" s="650"/>
      <c r="CO203" s="650"/>
      <c r="CP203" s="650"/>
      <c r="CQ203" s="650"/>
      <c r="CR203" s="650"/>
      <c r="CS203" s="650"/>
      <c r="CT203" s="650"/>
      <c r="CU203" s="650"/>
      <c r="CV203" s="650"/>
      <c r="CW203" s="650"/>
      <c r="CX203" s="650"/>
      <c r="CY203" s="650"/>
      <c r="CZ203" s="650"/>
      <c r="DA203" s="650"/>
      <c r="DB203" s="650"/>
      <c r="DC203" s="650"/>
      <c r="DD203" s="650"/>
      <c r="DE203" s="650"/>
      <c r="DF203" s="650"/>
      <c r="DG203" s="650"/>
      <c r="DH203" s="650"/>
      <c r="DI203" s="650"/>
      <c r="DJ203" s="650"/>
      <c r="DK203" s="650"/>
      <c r="DL203" s="650"/>
      <c r="DM203" s="650"/>
      <c r="DN203" s="650"/>
      <c r="DO203" s="650"/>
      <c r="DP203" s="650"/>
      <c r="DQ203" s="650"/>
      <c r="DR203" s="650"/>
      <c r="DS203" s="650"/>
      <c r="DT203" s="650"/>
      <c r="DU203" s="650"/>
      <c r="DV203" s="650"/>
      <c r="DW203" s="650"/>
    </row>
    <row r="204" spans="2:127" x14ac:dyDescent="0.2">
      <c r="B204" s="679"/>
      <c r="C204" s="650"/>
      <c r="D204" s="650"/>
      <c r="E204" s="650"/>
      <c r="F204" s="650"/>
      <c r="G204" s="650"/>
      <c r="H204" s="650"/>
      <c r="I204" s="650"/>
      <c r="J204" s="650"/>
      <c r="K204" s="650"/>
      <c r="L204" s="650"/>
      <c r="M204" s="650"/>
      <c r="N204" s="650"/>
      <c r="O204" s="650"/>
      <c r="P204" s="650"/>
      <c r="Q204" s="650"/>
      <c r="R204" s="650"/>
      <c r="S204" s="650"/>
      <c r="T204" s="650"/>
      <c r="U204" s="650"/>
      <c r="V204" s="650"/>
      <c r="W204" s="650"/>
      <c r="X204" s="650"/>
      <c r="Y204" s="650"/>
      <c r="Z204" s="650"/>
      <c r="AA204" s="650"/>
      <c r="AB204" s="650"/>
      <c r="AC204" s="650"/>
      <c r="AD204" s="650"/>
      <c r="AE204" s="650"/>
      <c r="AF204" s="650"/>
      <c r="AG204" s="650"/>
      <c r="AH204" s="650"/>
      <c r="AI204" s="650"/>
      <c r="AJ204" s="650"/>
      <c r="AK204" s="650"/>
      <c r="AL204" s="650"/>
      <c r="AM204" s="650"/>
      <c r="AN204" s="650"/>
      <c r="AO204" s="650"/>
      <c r="AP204" s="650"/>
      <c r="AQ204" s="650"/>
      <c r="AR204" s="650"/>
      <c r="AS204" s="650"/>
      <c r="AT204" s="650"/>
      <c r="AU204" s="650"/>
      <c r="AV204" s="650"/>
      <c r="AW204" s="650"/>
      <c r="AX204" s="650"/>
      <c r="AY204" s="650"/>
      <c r="AZ204" s="650"/>
      <c r="BA204" s="650"/>
      <c r="BB204" s="650"/>
      <c r="BC204" s="650"/>
      <c r="BD204" s="650"/>
      <c r="BE204" s="650"/>
      <c r="BF204" s="650"/>
      <c r="BG204" s="650"/>
      <c r="BH204" s="650"/>
      <c r="BI204" s="650"/>
      <c r="BJ204" s="650"/>
      <c r="BK204" s="650"/>
      <c r="BL204" s="650"/>
      <c r="BM204" s="650"/>
      <c r="BN204" s="650"/>
      <c r="BO204" s="650"/>
      <c r="BP204" s="650"/>
      <c r="BQ204" s="650"/>
      <c r="BR204" s="650"/>
      <c r="BS204" s="650"/>
      <c r="BT204" s="650"/>
      <c r="BU204" s="650"/>
      <c r="BV204" s="650"/>
      <c r="BW204" s="650"/>
      <c r="BX204" s="650"/>
      <c r="BY204" s="650"/>
      <c r="BZ204" s="650"/>
      <c r="CA204" s="650"/>
      <c r="CB204" s="650"/>
      <c r="CC204" s="650"/>
      <c r="CD204" s="650"/>
      <c r="CE204" s="650"/>
      <c r="CF204" s="650"/>
      <c r="CG204" s="650"/>
      <c r="CH204" s="650"/>
      <c r="CI204" s="650"/>
      <c r="CJ204" s="650"/>
      <c r="CK204" s="650"/>
      <c r="CL204" s="650"/>
      <c r="CM204" s="650"/>
      <c r="CN204" s="650"/>
      <c r="CO204" s="650"/>
      <c r="CP204" s="650"/>
      <c r="CQ204" s="650"/>
      <c r="CR204" s="650"/>
      <c r="CS204" s="650"/>
      <c r="CT204" s="650"/>
      <c r="CU204" s="650"/>
      <c r="CV204" s="650"/>
      <c r="CW204" s="650"/>
      <c r="CX204" s="650"/>
      <c r="CY204" s="650"/>
      <c r="CZ204" s="650"/>
      <c r="DA204" s="650"/>
      <c r="DB204" s="650"/>
      <c r="DC204" s="650"/>
      <c r="DD204" s="650"/>
      <c r="DE204" s="650"/>
      <c r="DF204" s="650"/>
      <c r="DG204" s="650"/>
      <c r="DH204" s="650"/>
      <c r="DI204" s="650"/>
      <c r="DJ204" s="650"/>
      <c r="DK204" s="650"/>
      <c r="DL204" s="650"/>
      <c r="DM204" s="650"/>
      <c r="DN204" s="650"/>
      <c r="DO204" s="650"/>
      <c r="DP204" s="650"/>
      <c r="DQ204" s="650"/>
      <c r="DR204" s="650"/>
      <c r="DS204" s="650"/>
      <c r="DT204" s="650"/>
      <c r="DU204" s="650"/>
      <c r="DV204" s="650"/>
      <c r="DW204" s="650"/>
    </row>
    <row r="205" spans="2:127" x14ac:dyDescent="0.2">
      <c r="B205" s="679"/>
      <c r="C205" s="650" t="s">
        <v>572</v>
      </c>
      <c r="D205" s="650"/>
      <c r="E205" s="650"/>
      <c r="F205" s="650"/>
      <c r="G205" s="650"/>
      <c r="H205" s="650"/>
      <c r="I205" s="650"/>
      <c r="J205" s="650"/>
      <c r="K205" s="650"/>
      <c r="L205" s="650"/>
      <c r="M205" s="650"/>
      <c r="N205" s="650"/>
      <c r="O205" s="650"/>
      <c r="P205" s="650"/>
      <c r="Q205" s="650"/>
      <c r="R205" s="650"/>
      <c r="S205" s="650"/>
      <c r="T205" s="650"/>
      <c r="U205" s="650"/>
      <c r="V205" s="650"/>
      <c r="W205" s="650"/>
      <c r="X205" s="650"/>
      <c r="Y205" s="650"/>
      <c r="Z205" s="650"/>
      <c r="AA205" s="650"/>
      <c r="AB205" s="650"/>
      <c r="AC205" s="650"/>
      <c r="AD205" s="650"/>
      <c r="AE205" s="650"/>
      <c r="AF205" s="650"/>
      <c r="AG205" s="650"/>
      <c r="AH205" s="650"/>
      <c r="AI205" s="650"/>
      <c r="AJ205" s="650"/>
      <c r="AK205" s="650"/>
      <c r="AL205" s="650"/>
      <c r="AM205" s="650"/>
      <c r="AN205" s="650"/>
      <c r="AO205" s="650"/>
      <c r="AP205" s="650"/>
      <c r="AQ205" s="650"/>
      <c r="AR205" s="650"/>
      <c r="AS205" s="650"/>
      <c r="AT205" s="650"/>
      <c r="AU205" s="650"/>
      <c r="AV205" s="650"/>
      <c r="AW205" s="650"/>
      <c r="AX205" s="650"/>
      <c r="AY205" s="650"/>
      <c r="AZ205" s="650"/>
      <c r="BA205" s="650"/>
      <c r="BB205" s="650"/>
      <c r="BC205" s="650"/>
      <c r="BD205" s="650"/>
      <c r="BE205" s="650"/>
      <c r="BF205" s="650"/>
      <c r="BG205" s="650"/>
      <c r="BH205" s="650"/>
      <c r="BI205" s="650"/>
      <c r="BJ205" s="650"/>
      <c r="BK205" s="650"/>
      <c r="BL205" s="650"/>
      <c r="BM205" s="650"/>
      <c r="BN205" s="650"/>
      <c r="BO205" s="650"/>
      <c r="BP205" s="650"/>
      <c r="BQ205" s="650"/>
      <c r="BR205" s="650"/>
      <c r="BS205" s="650"/>
      <c r="BT205" s="650"/>
      <c r="BU205" s="650"/>
      <c r="BV205" s="650"/>
      <c r="BW205" s="650"/>
      <c r="BX205" s="650"/>
      <c r="BY205" s="650"/>
      <c r="BZ205" s="650"/>
      <c r="CA205" s="650"/>
      <c r="CB205" s="650"/>
      <c r="CC205" s="650"/>
      <c r="CD205" s="650"/>
      <c r="CE205" s="650"/>
      <c r="CF205" s="650"/>
      <c r="CG205" s="650"/>
      <c r="CH205" s="650"/>
      <c r="CI205" s="650"/>
      <c r="CJ205" s="650"/>
      <c r="CK205" s="650"/>
      <c r="CL205" s="650"/>
      <c r="CM205" s="650"/>
      <c r="CN205" s="650"/>
      <c r="CO205" s="650"/>
      <c r="CP205" s="650"/>
      <c r="CQ205" s="650"/>
      <c r="CR205" s="650"/>
      <c r="CS205" s="650"/>
      <c r="CT205" s="650"/>
      <c r="CU205" s="650"/>
      <c r="CV205" s="650"/>
      <c r="CW205" s="650"/>
      <c r="CX205" s="650"/>
      <c r="CY205" s="650"/>
      <c r="CZ205" s="650"/>
      <c r="DA205" s="650"/>
      <c r="DB205" s="650"/>
      <c r="DC205" s="650"/>
      <c r="DD205" s="650"/>
      <c r="DE205" s="650"/>
      <c r="DF205" s="650"/>
      <c r="DG205" s="650"/>
      <c r="DH205" s="650"/>
      <c r="DI205" s="650"/>
      <c r="DJ205" s="650"/>
      <c r="DK205" s="650"/>
      <c r="DL205" s="650"/>
      <c r="DM205" s="650"/>
      <c r="DN205" s="650"/>
      <c r="DO205" s="650"/>
      <c r="DP205" s="650"/>
      <c r="DQ205" s="650"/>
      <c r="DR205" s="650"/>
      <c r="DS205" s="650"/>
      <c r="DT205" s="650"/>
      <c r="DU205" s="650"/>
      <c r="DV205" s="650"/>
      <c r="DW205" s="650"/>
    </row>
    <row r="206" spans="2:127" x14ac:dyDescent="0.2">
      <c r="B206" s="679"/>
      <c r="C206" s="650" t="s">
        <v>573</v>
      </c>
      <c r="D206" s="650"/>
      <c r="E206" s="650"/>
      <c r="F206" s="650"/>
      <c r="G206" s="650"/>
      <c r="H206" s="650"/>
      <c r="I206" s="650"/>
      <c r="J206" s="650"/>
      <c r="K206" s="650"/>
      <c r="L206" s="650"/>
      <c r="M206" s="650"/>
      <c r="N206" s="650"/>
      <c r="O206" s="650"/>
      <c r="P206" s="650"/>
      <c r="Q206" s="650"/>
      <c r="R206" s="650"/>
      <c r="S206" s="650"/>
      <c r="T206" s="650"/>
      <c r="U206" s="650"/>
      <c r="V206" s="650"/>
      <c r="W206" s="650"/>
      <c r="X206" s="650"/>
      <c r="Y206" s="650"/>
      <c r="Z206" s="650"/>
      <c r="AA206" s="650"/>
      <c r="AB206" s="650"/>
      <c r="AC206" s="650"/>
      <c r="AD206" s="650"/>
      <c r="AE206" s="650"/>
      <c r="AF206" s="650"/>
      <c r="AG206" s="650"/>
      <c r="AH206" s="650"/>
      <c r="AI206" s="650"/>
      <c r="AJ206" s="650"/>
      <c r="AK206" s="650"/>
      <c r="AL206" s="650"/>
      <c r="AM206" s="650"/>
      <c r="AN206" s="650"/>
      <c r="AO206" s="650"/>
      <c r="AP206" s="650"/>
      <c r="AQ206" s="650"/>
      <c r="AR206" s="650"/>
      <c r="AS206" s="650"/>
      <c r="AT206" s="650"/>
      <c r="AU206" s="650"/>
      <c r="AV206" s="650"/>
      <c r="AW206" s="650"/>
      <c r="AX206" s="650"/>
      <c r="AY206" s="650"/>
      <c r="AZ206" s="650"/>
      <c r="BA206" s="650"/>
      <c r="BB206" s="650"/>
      <c r="BC206" s="650"/>
      <c r="BD206" s="650"/>
      <c r="BE206" s="650"/>
      <c r="BF206" s="650"/>
      <c r="BG206" s="650"/>
      <c r="BH206" s="650"/>
      <c r="BI206" s="650"/>
      <c r="BJ206" s="650"/>
      <c r="BK206" s="650"/>
      <c r="BL206" s="650"/>
      <c r="BM206" s="650"/>
      <c r="BN206" s="650"/>
      <c r="BO206" s="650"/>
      <c r="BP206" s="650"/>
      <c r="BQ206" s="650"/>
      <c r="BR206" s="650"/>
      <c r="BS206" s="650"/>
      <c r="BT206" s="650"/>
      <c r="BU206" s="650"/>
      <c r="BV206" s="650"/>
      <c r="BW206" s="650"/>
      <c r="BX206" s="650"/>
      <c r="BY206" s="650"/>
      <c r="BZ206" s="650"/>
      <c r="CA206" s="650"/>
      <c r="CB206" s="650"/>
      <c r="CC206" s="650"/>
      <c r="CD206" s="650"/>
      <c r="CE206" s="650"/>
      <c r="CF206" s="650"/>
      <c r="CG206" s="650"/>
      <c r="CH206" s="650"/>
      <c r="CI206" s="650"/>
      <c r="CJ206" s="650"/>
      <c r="CK206" s="650"/>
      <c r="CL206" s="650"/>
      <c r="CM206" s="650"/>
      <c r="CN206" s="650"/>
      <c r="CO206" s="650"/>
      <c r="CP206" s="650"/>
      <c r="CQ206" s="650"/>
      <c r="CR206" s="650"/>
      <c r="CS206" s="650"/>
      <c r="CT206" s="650"/>
      <c r="CU206" s="650"/>
      <c r="CV206" s="650"/>
      <c r="CW206" s="650"/>
      <c r="CX206" s="650"/>
      <c r="CY206" s="650"/>
      <c r="CZ206" s="650"/>
      <c r="DA206" s="650"/>
      <c r="DB206" s="650"/>
      <c r="DC206" s="650"/>
      <c r="DD206" s="650"/>
      <c r="DE206" s="650"/>
      <c r="DF206" s="650"/>
      <c r="DG206" s="650"/>
      <c r="DH206" s="650"/>
      <c r="DI206" s="650"/>
      <c r="DJ206" s="650"/>
      <c r="DK206" s="650"/>
      <c r="DL206" s="650"/>
      <c r="DM206" s="650"/>
      <c r="DN206" s="650"/>
      <c r="DO206" s="650"/>
      <c r="DP206" s="650"/>
      <c r="DQ206" s="650"/>
      <c r="DR206" s="650"/>
      <c r="DS206" s="650"/>
      <c r="DT206" s="650"/>
      <c r="DU206" s="650"/>
      <c r="DV206" s="650"/>
      <c r="DW206" s="650"/>
    </row>
    <row r="207" spans="2:127" x14ac:dyDescent="0.2">
      <c r="B207" s="679"/>
      <c r="C207" s="650" t="s">
        <v>574</v>
      </c>
      <c r="D207" s="650"/>
      <c r="E207" s="650"/>
      <c r="F207" s="650"/>
      <c r="G207" s="650"/>
      <c r="H207" s="650"/>
      <c r="I207" s="650"/>
      <c r="J207" s="650"/>
      <c r="K207" s="650"/>
      <c r="L207" s="650"/>
      <c r="M207" s="650"/>
      <c r="N207" s="650"/>
      <c r="O207" s="650"/>
      <c r="P207" s="650"/>
      <c r="Q207" s="650"/>
      <c r="R207" s="650"/>
      <c r="S207" s="650"/>
      <c r="T207" s="650"/>
      <c r="U207" s="650"/>
      <c r="V207" s="650"/>
      <c r="W207" s="650"/>
      <c r="X207" s="650"/>
      <c r="Y207" s="650"/>
      <c r="Z207" s="650"/>
      <c r="AA207" s="650"/>
      <c r="AB207" s="650"/>
      <c r="AC207" s="650"/>
      <c r="AD207" s="650"/>
      <c r="AE207" s="650"/>
      <c r="AF207" s="650"/>
      <c r="AG207" s="650"/>
      <c r="AH207" s="650"/>
      <c r="AI207" s="650"/>
      <c r="AJ207" s="650"/>
      <c r="AK207" s="650"/>
      <c r="AL207" s="650"/>
      <c r="AM207" s="650"/>
      <c r="AN207" s="650"/>
      <c r="AO207" s="650"/>
      <c r="AP207" s="650"/>
      <c r="AQ207" s="650"/>
      <c r="AR207" s="650"/>
      <c r="AS207" s="650"/>
      <c r="AT207" s="650"/>
      <c r="AU207" s="650"/>
      <c r="AV207" s="650"/>
      <c r="AW207" s="650"/>
      <c r="AX207" s="650"/>
      <c r="AY207" s="650"/>
      <c r="AZ207" s="650"/>
      <c r="BA207" s="650"/>
      <c r="BB207" s="650"/>
      <c r="BC207" s="650"/>
      <c r="BD207" s="650"/>
      <c r="BE207" s="650"/>
      <c r="BF207" s="650"/>
      <c r="BG207" s="650"/>
      <c r="BH207" s="650"/>
      <c r="BI207" s="650"/>
      <c r="BJ207" s="650"/>
      <c r="BK207" s="650"/>
      <c r="BL207" s="650"/>
      <c r="BM207" s="650"/>
      <c r="BN207" s="650"/>
      <c r="BO207" s="650"/>
      <c r="BP207" s="650"/>
      <c r="BQ207" s="650"/>
      <c r="BR207" s="650"/>
      <c r="BS207" s="650"/>
      <c r="BT207" s="650"/>
      <c r="BU207" s="650"/>
      <c r="BV207" s="650"/>
      <c r="BW207" s="650"/>
      <c r="BX207" s="650"/>
      <c r="BY207" s="650"/>
      <c r="BZ207" s="650"/>
      <c r="CA207" s="650"/>
      <c r="CB207" s="650"/>
      <c r="CC207" s="650"/>
      <c r="CD207" s="650"/>
      <c r="CE207" s="650"/>
      <c r="CF207" s="650"/>
      <c r="CG207" s="650"/>
      <c r="CH207" s="650"/>
      <c r="CI207" s="650"/>
      <c r="CJ207" s="650"/>
      <c r="CK207" s="650"/>
      <c r="CL207" s="650"/>
      <c r="CM207" s="650"/>
      <c r="CN207" s="650"/>
      <c r="CO207" s="650"/>
      <c r="CP207" s="650"/>
      <c r="CQ207" s="650"/>
      <c r="CR207" s="650"/>
      <c r="CS207" s="650"/>
      <c r="CT207" s="650"/>
      <c r="CU207" s="650"/>
      <c r="CV207" s="650"/>
      <c r="CW207" s="650"/>
      <c r="CX207" s="650"/>
      <c r="CY207" s="650"/>
      <c r="CZ207" s="650"/>
      <c r="DA207" s="650"/>
      <c r="DB207" s="650"/>
      <c r="DC207" s="650"/>
      <c r="DD207" s="650"/>
      <c r="DE207" s="650"/>
      <c r="DF207" s="650"/>
      <c r="DG207" s="650"/>
      <c r="DH207" s="650"/>
      <c r="DI207" s="650"/>
      <c r="DJ207" s="650"/>
      <c r="DK207" s="650"/>
      <c r="DL207" s="650"/>
      <c r="DM207" s="650"/>
      <c r="DN207" s="650"/>
      <c r="DO207" s="650"/>
      <c r="DP207" s="650"/>
      <c r="DQ207" s="650"/>
      <c r="DR207" s="650"/>
      <c r="DS207" s="650"/>
      <c r="DT207" s="650"/>
      <c r="DU207" s="650"/>
      <c r="DV207" s="650"/>
      <c r="DW207" s="650"/>
    </row>
    <row r="208" spans="2:127" x14ac:dyDescent="0.2">
      <c r="B208" s="679"/>
      <c r="C208" s="650" t="s">
        <v>575</v>
      </c>
      <c r="D208" s="650"/>
      <c r="E208" s="650"/>
      <c r="F208" s="650"/>
      <c r="G208" s="650"/>
      <c r="H208" s="650"/>
      <c r="I208" s="650"/>
      <c r="J208" s="650"/>
      <c r="K208" s="650"/>
      <c r="L208" s="650"/>
      <c r="M208" s="650"/>
      <c r="N208" s="650"/>
      <c r="O208" s="650"/>
      <c r="P208" s="650"/>
      <c r="Q208" s="650"/>
      <c r="R208" s="650"/>
      <c r="S208" s="650"/>
      <c r="T208" s="650"/>
      <c r="U208" s="650"/>
      <c r="V208" s="650"/>
      <c r="W208" s="650"/>
      <c r="X208" s="650"/>
      <c r="Y208" s="650"/>
      <c r="Z208" s="650"/>
      <c r="AA208" s="650"/>
      <c r="AB208" s="650"/>
      <c r="AC208" s="650"/>
      <c r="AD208" s="650"/>
      <c r="AE208" s="650"/>
      <c r="AF208" s="650"/>
      <c r="AG208" s="650"/>
      <c r="AH208" s="650"/>
      <c r="AI208" s="650"/>
      <c r="AJ208" s="650"/>
      <c r="AK208" s="650"/>
      <c r="AL208" s="650"/>
      <c r="AM208" s="650"/>
      <c r="AN208" s="650"/>
      <c r="AO208" s="650"/>
      <c r="AP208" s="650"/>
      <c r="AQ208" s="650"/>
      <c r="AR208" s="650"/>
      <c r="AS208" s="650"/>
      <c r="AT208" s="650"/>
      <c r="AU208" s="650"/>
      <c r="AV208" s="650"/>
      <c r="AW208" s="650"/>
      <c r="AX208" s="650"/>
      <c r="AY208" s="650"/>
      <c r="AZ208" s="650"/>
      <c r="BA208" s="650"/>
      <c r="BB208" s="650"/>
      <c r="BC208" s="650"/>
      <c r="BD208" s="650"/>
      <c r="BE208" s="650"/>
      <c r="BF208" s="650"/>
      <c r="BG208" s="650"/>
      <c r="BH208" s="650"/>
      <c r="BI208" s="650"/>
      <c r="BJ208" s="650"/>
      <c r="BK208" s="650"/>
      <c r="BL208" s="650"/>
      <c r="BM208" s="650"/>
      <c r="BN208" s="650"/>
      <c r="BO208" s="650"/>
      <c r="BP208" s="650"/>
      <c r="BQ208" s="650"/>
      <c r="BR208" s="650"/>
      <c r="BS208" s="650"/>
      <c r="BT208" s="650"/>
      <c r="BU208" s="650"/>
      <c r="BV208" s="650"/>
      <c r="BW208" s="650"/>
      <c r="BX208" s="650"/>
      <c r="BY208" s="650"/>
      <c r="BZ208" s="650"/>
      <c r="CA208" s="650"/>
      <c r="CB208" s="650"/>
      <c r="CC208" s="650"/>
      <c r="CD208" s="650"/>
      <c r="CE208" s="650"/>
      <c r="CF208" s="650"/>
      <c r="CG208" s="650"/>
      <c r="CH208" s="650"/>
      <c r="CI208" s="650"/>
      <c r="CJ208" s="650"/>
      <c r="CK208" s="650"/>
      <c r="CL208" s="650"/>
      <c r="CM208" s="650"/>
      <c r="CN208" s="650"/>
      <c r="CO208" s="650"/>
      <c r="CP208" s="650"/>
      <c r="CQ208" s="650"/>
      <c r="CR208" s="650"/>
      <c r="CS208" s="650"/>
      <c r="CT208" s="650"/>
      <c r="CU208" s="650"/>
      <c r="CV208" s="650"/>
      <c r="CW208" s="650"/>
      <c r="CX208" s="650"/>
      <c r="CY208" s="650"/>
      <c r="CZ208" s="650"/>
      <c r="DA208" s="650"/>
      <c r="DB208" s="650"/>
      <c r="DC208" s="650"/>
      <c r="DD208" s="650"/>
      <c r="DE208" s="650"/>
      <c r="DF208" s="650"/>
      <c r="DG208" s="650"/>
      <c r="DH208" s="650"/>
      <c r="DI208" s="650"/>
      <c r="DJ208" s="650"/>
      <c r="DK208" s="650"/>
      <c r="DL208" s="650"/>
      <c r="DM208" s="650"/>
      <c r="DN208" s="650"/>
      <c r="DO208" s="650"/>
      <c r="DP208" s="650"/>
      <c r="DQ208" s="650"/>
      <c r="DR208" s="650"/>
      <c r="DS208" s="650"/>
      <c r="DT208" s="650"/>
      <c r="DU208" s="650"/>
      <c r="DV208" s="650"/>
      <c r="DW208" s="650"/>
    </row>
    <row r="209" spans="2:127" x14ac:dyDescent="0.2">
      <c r="B209" s="679"/>
      <c r="C209" s="650" t="s">
        <v>576</v>
      </c>
      <c r="D209" s="650"/>
      <c r="E209" s="650"/>
      <c r="F209" s="650"/>
      <c r="G209" s="650"/>
      <c r="H209" s="650"/>
      <c r="I209" s="650"/>
      <c r="J209" s="650"/>
      <c r="K209" s="650"/>
      <c r="L209" s="650"/>
      <c r="M209" s="650"/>
      <c r="N209" s="650"/>
      <c r="O209" s="650"/>
      <c r="P209" s="650"/>
      <c r="Q209" s="650"/>
      <c r="R209" s="650"/>
      <c r="S209" s="650"/>
      <c r="T209" s="650"/>
      <c r="U209" s="650"/>
      <c r="V209" s="650"/>
      <c r="W209" s="650"/>
      <c r="X209" s="650"/>
      <c r="Y209" s="650"/>
      <c r="Z209" s="650"/>
      <c r="AA209" s="650"/>
      <c r="AB209" s="650"/>
      <c r="AC209" s="650"/>
      <c r="AD209" s="650"/>
      <c r="AE209" s="650"/>
      <c r="AF209" s="650"/>
      <c r="AG209" s="650"/>
      <c r="AH209" s="650"/>
      <c r="AI209" s="650"/>
      <c r="AJ209" s="650"/>
      <c r="AK209" s="650"/>
      <c r="AL209" s="650"/>
      <c r="AM209" s="650"/>
      <c r="AN209" s="650"/>
      <c r="AO209" s="650"/>
      <c r="AP209" s="650"/>
      <c r="AQ209" s="650"/>
      <c r="AR209" s="650"/>
      <c r="AS209" s="650"/>
      <c r="AT209" s="650"/>
      <c r="AU209" s="650"/>
      <c r="AV209" s="650"/>
      <c r="AW209" s="650"/>
      <c r="AX209" s="650"/>
      <c r="AY209" s="650"/>
      <c r="AZ209" s="650"/>
      <c r="BA209" s="650"/>
      <c r="BB209" s="650"/>
      <c r="BC209" s="650"/>
      <c r="BD209" s="650"/>
      <c r="BE209" s="650"/>
      <c r="BF209" s="650"/>
      <c r="BG209" s="650"/>
      <c r="BH209" s="650"/>
      <c r="BI209" s="650"/>
      <c r="BJ209" s="650"/>
      <c r="BK209" s="650"/>
      <c r="BL209" s="650"/>
      <c r="BM209" s="650"/>
      <c r="BN209" s="650"/>
      <c r="BO209" s="650"/>
      <c r="BP209" s="650"/>
      <c r="BQ209" s="650"/>
      <c r="BR209" s="650"/>
      <c r="BS209" s="650"/>
      <c r="BT209" s="650"/>
      <c r="BU209" s="650"/>
      <c r="BV209" s="650"/>
      <c r="BW209" s="650"/>
      <c r="BX209" s="650"/>
      <c r="BY209" s="650"/>
      <c r="BZ209" s="650"/>
      <c r="CA209" s="650"/>
      <c r="CB209" s="650"/>
      <c r="CC209" s="650"/>
      <c r="CD209" s="650"/>
      <c r="CE209" s="650"/>
      <c r="CF209" s="650"/>
      <c r="CG209" s="650"/>
      <c r="CH209" s="650"/>
      <c r="CI209" s="650"/>
      <c r="CJ209" s="650"/>
      <c r="CK209" s="650"/>
      <c r="CL209" s="650"/>
      <c r="CM209" s="650"/>
      <c r="CN209" s="650"/>
      <c r="CO209" s="650"/>
      <c r="CP209" s="650"/>
      <c r="CQ209" s="650"/>
      <c r="CR209" s="650"/>
      <c r="CS209" s="650"/>
      <c r="CT209" s="650"/>
      <c r="CU209" s="650"/>
      <c r="CV209" s="650"/>
      <c r="CW209" s="650"/>
      <c r="CX209" s="650"/>
      <c r="CY209" s="650"/>
      <c r="CZ209" s="650"/>
      <c r="DA209" s="650"/>
      <c r="DB209" s="650"/>
      <c r="DC209" s="650"/>
      <c r="DD209" s="650"/>
      <c r="DE209" s="650"/>
      <c r="DF209" s="650"/>
      <c r="DG209" s="650"/>
      <c r="DH209" s="650"/>
      <c r="DI209" s="650"/>
      <c r="DJ209" s="650"/>
      <c r="DK209" s="650"/>
      <c r="DL209" s="650"/>
      <c r="DM209" s="650"/>
      <c r="DN209" s="650"/>
      <c r="DO209" s="650"/>
      <c r="DP209" s="650"/>
      <c r="DQ209" s="650"/>
      <c r="DR209" s="650"/>
      <c r="DS209" s="650"/>
      <c r="DT209" s="650"/>
      <c r="DU209" s="650"/>
      <c r="DV209" s="650"/>
      <c r="DW209" s="650"/>
    </row>
    <row r="210" spans="2:127" x14ac:dyDescent="0.2">
      <c r="B210" s="679"/>
      <c r="C210" s="650" t="s">
        <v>577</v>
      </c>
      <c r="D210" s="650"/>
      <c r="E210" s="650"/>
      <c r="F210" s="650"/>
      <c r="G210" s="650"/>
      <c r="H210" s="650"/>
      <c r="I210" s="650"/>
      <c r="J210" s="650"/>
      <c r="K210" s="650"/>
      <c r="L210" s="650"/>
      <c r="M210" s="650"/>
      <c r="N210" s="650"/>
      <c r="O210" s="650"/>
      <c r="P210" s="650"/>
      <c r="Q210" s="650"/>
      <c r="R210" s="650"/>
      <c r="S210" s="650"/>
      <c r="T210" s="650"/>
      <c r="U210" s="650"/>
      <c r="V210" s="650"/>
      <c r="W210" s="650"/>
      <c r="X210" s="650"/>
      <c r="Y210" s="650"/>
      <c r="Z210" s="650"/>
      <c r="AA210" s="650"/>
      <c r="AB210" s="650"/>
      <c r="AC210" s="650"/>
      <c r="AD210" s="650"/>
      <c r="AE210" s="650"/>
      <c r="AF210" s="650"/>
      <c r="AG210" s="650"/>
      <c r="AH210" s="650"/>
      <c r="AI210" s="650"/>
      <c r="AJ210" s="650"/>
      <c r="AK210" s="650"/>
      <c r="AL210" s="650"/>
      <c r="AM210" s="650"/>
      <c r="AN210" s="650"/>
      <c r="AO210" s="650"/>
      <c r="AP210" s="650"/>
      <c r="AQ210" s="650"/>
      <c r="AR210" s="650"/>
      <c r="AS210" s="650"/>
      <c r="AT210" s="650"/>
      <c r="AU210" s="650"/>
      <c r="AV210" s="650"/>
      <c r="AW210" s="650"/>
      <c r="AX210" s="650"/>
      <c r="AY210" s="650"/>
      <c r="AZ210" s="650"/>
      <c r="BA210" s="650"/>
      <c r="BB210" s="650"/>
      <c r="BC210" s="650"/>
      <c r="BD210" s="650"/>
      <c r="BE210" s="650"/>
      <c r="BF210" s="650"/>
      <c r="BG210" s="650"/>
      <c r="BH210" s="650"/>
      <c r="BI210" s="650"/>
      <c r="BJ210" s="650"/>
      <c r="BK210" s="650"/>
      <c r="BL210" s="650"/>
      <c r="BM210" s="650"/>
      <c r="BN210" s="650"/>
      <c r="BO210" s="650"/>
      <c r="BP210" s="650"/>
      <c r="BQ210" s="650"/>
      <c r="BR210" s="650"/>
      <c r="BS210" s="650"/>
      <c r="BT210" s="650"/>
      <c r="BU210" s="650"/>
      <c r="BV210" s="650"/>
      <c r="BW210" s="650"/>
      <c r="BX210" s="650"/>
      <c r="BY210" s="650"/>
      <c r="BZ210" s="650"/>
      <c r="CA210" s="650"/>
      <c r="CB210" s="650"/>
      <c r="CC210" s="650"/>
      <c r="CD210" s="650"/>
      <c r="CE210" s="650"/>
      <c r="CF210" s="650"/>
      <c r="CG210" s="650"/>
      <c r="CH210" s="650"/>
      <c r="CI210" s="650"/>
      <c r="CJ210" s="650"/>
      <c r="CK210" s="650"/>
      <c r="CL210" s="650"/>
      <c r="CM210" s="650"/>
      <c r="CN210" s="650"/>
      <c r="CO210" s="650"/>
      <c r="CP210" s="650"/>
      <c r="CQ210" s="650"/>
      <c r="CR210" s="650"/>
      <c r="CS210" s="650"/>
      <c r="CT210" s="650"/>
      <c r="CU210" s="650"/>
      <c r="CV210" s="650"/>
      <c r="CW210" s="650"/>
      <c r="CX210" s="650"/>
      <c r="CY210" s="650"/>
      <c r="CZ210" s="650"/>
      <c r="DA210" s="650"/>
      <c r="DB210" s="650"/>
      <c r="DC210" s="650"/>
      <c r="DD210" s="650"/>
      <c r="DE210" s="650"/>
      <c r="DF210" s="650"/>
      <c r="DG210" s="650"/>
      <c r="DH210" s="650"/>
      <c r="DI210" s="650"/>
      <c r="DJ210" s="650"/>
      <c r="DK210" s="650"/>
      <c r="DL210" s="650"/>
      <c r="DM210" s="650"/>
      <c r="DN210" s="650"/>
      <c r="DO210" s="650"/>
      <c r="DP210" s="650"/>
      <c r="DQ210" s="650"/>
      <c r="DR210" s="650"/>
      <c r="DS210" s="650"/>
      <c r="DT210" s="650"/>
      <c r="DU210" s="650"/>
      <c r="DV210" s="650"/>
      <c r="DW210" s="650"/>
    </row>
    <row r="211" spans="2:127" x14ac:dyDescent="0.2">
      <c r="B211" s="679"/>
      <c r="C211" s="650" t="s">
        <v>578</v>
      </c>
      <c r="D211" s="650"/>
      <c r="E211" s="650"/>
      <c r="F211" s="650"/>
      <c r="G211" s="650"/>
      <c r="H211" s="650"/>
      <c r="I211" s="650"/>
      <c r="J211" s="650"/>
      <c r="K211" s="650"/>
      <c r="L211" s="650"/>
      <c r="M211" s="650"/>
      <c r="N211" s="650"/>
      <c r="O211" s="650"/>
      <c r="P211" s="650"/>
      <c r="Q211" s="650"/>
      <c r="R211" s="650"/>
      <c r="S211" s="650"/>
      <c r="T211" s="650"/>
      <c r="U211" s="650"/>
      <c r="V211" s="650"/>
      <c r="W211" s="650"/>
      <c r="X211" s="650"/>
      <c r="Y211" s="650"/>
      <c r="Z211" s="650"/>
      <c r="AA211" s="650"/>
      <c r="AB211" s="650"/>
      <c r="AC211" s="650"/>
      <c r="AD211" s="650"/>
      <c r="AE211" s="650"/>
      <c r="AF211" s="650"/>
      <c r="AG211" s="650"/>
      <c r="AH211" s="650"/>
      <c r="AI211" s="650"/>
      <c r="AJ211" s="650"/>
      <c r="AK211" s="650"/>
      <c r="AL211" s="650"/>
      <c r="AM211" s="650"/>
      <c r="AN211" s="650"/>
      <c r="AO211" s="650"/>
      <c r="AP211" s="650"/>
      <c r="AQ211" s="650"/>
      <c r="AR211" s="650"/>
      <c r="AS211" s="650"/>
      <c r="AT211" s="650"/>
      <c r="AU211" s="650"/>
      <c r="AV211" s="650"/>
      <c r="AW211" s="650"/>
      <c r="AX211" s="650"/>
      <c r="AY211" s="650"/>
      <c r="AZ211" s="650"/>
      <c r="BA211" s="650"/>
      <c r="BB211" s="650"/>
      <c r="BC211" s="650"/>
      <c r="BD211" s="650"/>
      <c r="BE211" s="650"/>
      <c r="BF211" s="650"/>
      <c r="BG211" s="650"/>
      <c r="BH211" s="650"/>
      <c r="BI211" s="650"/>
      <c r="BJ211" s="650"/>
      <c r="BK211" s="650"/>
      <c r="BL211" s="650"/>
      <c r="BM211" s="650"/>
      <c r="BN211" s="650"/>
      <c r="BO211" s="650"/>
      <c r="BP211" s="650"/>
      <c r="BQ211" s="650"/>
      <c r="BR211" s="650"/>
      <c r="BS211" s="650"/>
      <c r="BT211" s="650"/>
      <c r="BU211" s="650"/>
      <c r="BV211" s="650"/>
      <c r="BW211" s="650"/>
      <c r="BX211" s="650"/>
      <c r="BY211" s="650"/>
      <c r="BZ211" s="650"/>
      <c r="CA211" s="650"/>
      <c r="CB211" s="650"/>
      <c r="CC211" s="650"/>
      <c r="CD211" s="650"/>
      <c r="CE211" s="650"/>
      <c r="CF211" s="650"/>
      <c r="CG211" s="650"/>
      <c r="CH211" s="650"/>
      <c r="CI211" s="650"/>
      <c r="CJ211" s="650"/>
      <c r="CK211" s="650"/>
      <c r="CL211" s="650"/>
      <c r="CM211" s="650"/>
      <c r="CN211" s="650"/>
      <c r="CO211" s="650"/>
      <c r="CP211" s="650"/>
      <c r="CQ211" s="650"/>
      <c r="CR211" s="650"/>
      <c r="CS211" s="650"/>
      <c r="CT211" s="650"/>
      <c r="CU211" s="650"/>
      <c r="CV211" s="650"/>
      <c r="CW211" s="650"/>
      <c r="CX211" s="650"/>
      <c r="CY211" s="650"/>
      <c r="CZ211" s="650"/>
      <c r="DA211" s="650"/>
      <c r="DB211" s="650"/>
      <c r="DC211" s="650"/>
      <c r="DD211" s="650"/>
      <c r="DE211" s="650"/>
      <c r="DF211" s="650"/>
      <c r="DG211" s="650"/>
      <c r="DH211" s="650"/>
      <c r="DI211" s="650"/>
      <c r="DJ211" s="650"/>
      <c r="DK211" s="650"/>
      <c r="DL211" s="650"/>
      <c r="DM211" s="650"/>
      <c r="DN211" s="650"/>
      <c r="DO211" s="650"/>
      <c r="DP211" s="650"/>
      <c r="DQ211" s="650"/>
      <c r="DR211" s="650"/>
      <c r="DS211" s="650"/>
      <c r="DT211" s="650"/>
      <c r="DU211" s="650"/>
      <c r="DV211" s="650"/>
      <c r="DW211" s="650"/>
    </row>
    <row r="212" spans="2:127" x14ac:dyDescent="0.2">
      <c r="B212" s="679"/>
      <c r="C212" s="650" t="s">
        <v>579</v>
      </c>
      <c r="D212" s="650"/>
      <c r="E212" s="650"/>
      <c r="F212" s="650"/>
      <c r="G212" s="650"/>
      <c r="H212" s="650"/>
      <c r="I212" s="650"/>
      <c r="J212" s="650"/>
      <c r="K212" s="650"/>
      <c r="L212" s="650"/>
      <c r="M212" s="650"/>
      <c r="N212" s="650"/>
      <c r="O212" s="650"/>
      <c r="P212" s="650"/>
      <c r="Q212" s="650"/>
      <c r="R212" s="650"/>
      <c r="S212" s="650"/>
      <c r="T212" s="650"/>
      <c r="U212" s="650"/>
      <c r="V212" s="650"/>
      <c r="W212" s="650"/>
      <c r="X212" s="650"/>
      <c r="Y212" s="650"/>
      <c r="Z212" s="650"/>
      <c r="AA212" s="650"/>
      <c r="AB212" s="650"/>
      <c r="AC212" s="650"/>
      <c r="AD212" s="650"/>
      <c r="AE212" s="650"/>
      <c r="AF212" s="650"/>
      <c r="AG212" s="650"/>
      <c r="AH212" s="650"/>
      <c r="AI212" s="650"/>
      <c r="AJ212" s="650"/>
      <c r="AK212" s="650"/>
      <c r="AL212" s="650"/>
      <c r="AM212" s="650"/>
      <c r="AN212" s="650"/>
      <c r="AO212" s="650"/>
      <c r="AP212" s="650"/>
      <c r="AQ212" s="650"/>
      <c r="AR212" s="650"/>
      <c r="AS212" s="650"/>
      <c r="AT212" s="650"/>
      <c r="AU212" s="650"/>
      <c r="AV212" s="650"/>
      <c r="AW212" s="650"/>
      <c r="AX212" s="650"/>
      <c r="AY212" s="650"/>
      <c r="AZ212" s="650"/>
      <c r="BA212" s="650"/>
      <c r="BB212" s="650"/>
      <c r="BC212" s="650"/>
      <c r="BD212" s="650"/>
      <c r="BE212" s="650"/>
      <c r="BF212" s="650"/>
      <c r="BG212" s="650"/>
      <c r="BH212" s="650"/>
      <c r="BI212" s="650"/>
      <c r="BJ212" s="650"/>
      <c r="BK212" s="650"/>
      <c r="BL212" s="650"/>
      <c r="BM212" s="650"/>
      <c r="BN212" s="650"/>
      <c r="BO212" s="650"/>
      <c r="BP212" s="650"/>
      <c r="BQ212" s="650"/>
      <c r="BR212" s="650"/>
      <c r="BS212" s="650"/>
      <c r="BT212" s="650"/>
      <c r="BU212" s="650"/>
      <c r="BV212" s="650"/>
      <c r="BW212" s="650"/>
      <c r="BX212" s="650"/>
      <c r="BY212" s="650"/>
      <c r="BZ212" s="650"/>
      <c r="CA212" s="650"/>
      <c r="CB212" s="650"/>
      <c r="CC212" s="650"/>
      <c r="CD212" s="650"/>
      <c r="CE212" s="650"/>
      <c r="CF212" s="650"/>
      <c r="CG212" s="650"/>
      <c r="CH212" s="650"/>
      <c r="CI212" s="650"/>
      <c r="CJ212" s="650"/>
      <c r="CK212" s="650"/>
      <c r="CL212" s="650"/>
      <c r="CM212" s="650"/>
      <c r="CN212" s="650"/>
      <c r="CO212" s="650"/>
      <c r="CP212" s="650"/>
      <c r="CQ212" s="650"/>
      <c r="CR212" s="650"/>
      <c r="CS212" s="650"/>
      <c r="CT212" s="650"/>
      <c r="CU212" s="650"/>
      <c r="CV212" s="650"/>
      <c r="CW212" s="650"/>
      <c r="CX212" s="650"/>
      <c r="CY212" s="650"/>
      <c r="CZ212" s="650"/>
      <c r="DA212" s="650"/>
      <c r="DB212" s="650"/>
      <c r="DC212" s="650"/>
      <c r="DD212" s="650"/>
      <c r="DE212" s="650"/>
      <c r="DF212" s="650"/>
      <c r="DG212" s="650"/>
      <c r="DH212" s="650"/>
      <c r="DI212" s="650"/>
      <c r="DJ212" s="650"/>
      <c r="DK212" s="650"/>
      <c r="DL212" s="650"/>
      <c r="DM212" s="650"/>
      <c r="DN212" s="650"/>
      <c r="DO212" s="650"/>
      <c r="DP212" s="650"/>
      <c r="DQ212" s="650"/>
      <c r="DR212" s="650"/>
      <c r="DS212" s="650"/>
      <c r="DT212" s="650"/>
      <c r="DU212" s="650"/>
      <c r="DV212" s="650"/>
      <c r="DW212" s="650"/>
    </row>
    <row r="213" spans="2:127" x14ac:dyDescent="0.2">
      <c r="B213" s="679"/>
      <c r="C213" s="650" t="s">
        <v>580</v>
      </c>
      <c r="D213" s="650"/>
      <c r="E213" s="650"/>
      <c r="F213" s="650"/>
      <c r="G213" s="650"/>
      <c r="H213" s="650"/>
      <c r="I213" s="650"/>
      <c r="J213" s="650"/>
      <c r="K213" s="650"/>
      <c r="L213" s="650"/>
      <c r="M213" s="650"/>
      <c r="N213" s="650"/>
      <c r="O213" s="650"/>
      <c r="P213" s="650"/>
      <c r="Q213" s="650"/>
      <c r="R213" s="650"/>
      <c r="S213" s="650"/>
      <c r="T213" s="650"/>
      <c r="U213" s="650"/>
      <c r="V213" s="650"/>
      <c r="W213" s="650"/>
      <c r="X213" s="650"/>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0"/>
      <c r="AY213" s="650"/>
      <c r="AZ213" s="650"/>
      <c r="BA213" s="650"/>
      <c r="BB213" s="650"/>
      <c r="BC213" s="650"/>
      <c r="BD213" s="650"/>
      <c r="BE213" s="650"/>
      <c r="BF213" s="650"/>
      <c r="BG213" s="650"/>
      <c r="BH213" s="650"/>
      <c r="BI213" s="650"/>
      <c r="BJ213" s="650"/>
      <c r="BK213" s="650"/>
      <c r="BL213" s="650"/>
      <c r="BM213" s="650"/>
      <c r="BN213" s="650"/>
      <c r="BO213" s="650"/>
      <c r="BP213" s="650"/>
      <c r="BQ213" s="650"/>
      <c r="BR213" s="650"/>
      <c r="BS213" s="650"/>
      <c r="BT213" s="650"/>
      <c r="BU213" s="650"/>
      <c r="BV213" s="650"/>
      <c r="BW213" s="650"/>
      <c r="BX213" s="650"/>
      <c r="BY213" s="650"/>
      <c r="BZ213" s="650"/>
      <c r="CA213" s="650"/>
      <c r="CB213" s="650"/>
      <c r="CC213" s="650"/>
      <c r="CD213" s="650"/>
      <c r="CE213" s="650"/>
      <c r="CF213" s="650"/>
      <c r="CG213" s="650"/>
      <c r="CH213" s="650"/>
      <c r="CI213" s="650"/>
      <c r="CJ213" s="650"/>
      <c r="CK213" s="650"/>
      <c r="CL213" s="650"/>
      <c r="CM213" s="650"/>
      <c r="CN213" s="650"/>
      <c r="CO213" s="650"/>
      <c r="CP213" s="650"/>
      <c r="CQ213" s="650"/>
      <c r="CR213" s="650"/>
      <c r="CS213" s="650"/>
      <c r="CT213" s="650"/>
      <c r="CU213" s="650"/>
      <c r="CV213" s="650"/>
      <c r="CW213" s="650"/>
      <c r="CX213" s="650"/>
      <c r="CY213" s="650"/>
      <c r="CZ213" s="650"/>
      <c r="DA213" s="650"/>
      <c r="DB213" s="650"/>
      <c r="DC213" s="650"/>
      <c r="DD213" s="650"/>
      <c r="DE213" s="650"/>
      <c r="DF213" s="650"/>
      <c r="DG213" s="650"/>
      <c r="DH213" s="650"/>
      <c r="DI213" s="650"/>
      <c r="DJ213" s="650"/>
      <c r="DK213" s="650"/>
      <c r="DL213" s="650"/>
      <c r="DM213" s="650"/>
      <c r="DN213" s="650"/>
      <c r="DO213" s="650"/>
      <c r="DP213" s="650"/>
      <c r="DQ213" s="650"/>
      <c r="DR213" s="650"/>
      <c r="DS213" s="650"/>
      <c r="DT213" s="650"/>
      <c r="DU213" s="650"/>
      <c r="DV213" s="650"/>
      <c r="DW213" s="650"/>
    </row>
    <row r="214" spans="2:127" x14ac:dyDescent="0.2">
      <c r="B214" s="679"/>
      <c r="C214" s="650" t="s">
        <v>581</v>
      </c>
      <c r="D214" s="650"/>
      <c r="E214" s="650"/>
      <c r="F214" s="650"/>
      <c r="G214" s="650"/>
      <c r="H214" s="650"/>
      <c r="I214" s="650"/>
      <c r="J214" s="650"/>
      <c r="K214" s="650"/>
      <c r="L214" s="650"/>
      <c r="M214" s="650"/>
      <c r="N214" s="650"/>
      <c r="O214" s="650"/>
      <c r="P214" s="650"/>
      <c r="Q214" s="650"/>
      <c r="R214" s="650"/>
      <c r="S214" s="650"/>
      <c r="T214" s="650"/>
      <c r="U214" s="650"/>
      <c r="V214" s="650"/>
      <c r="W214" s="650"/>
      <c r="X214" s="650"/>
      <c r="Y214" s="650"/>
      <c r="Z214" s="650"/>
      <c r="AA214" s="650"/>
      <c r="AB214" s="650"/>
      <c r="AC214" s="650"/>
      <c r="AD214" s="650"/>
      <c r="AE214" s="650"/>
      <c r="AF214" s="650"/>
      <c r="AG214" s="650"/>
      <c r="AH214" s="650"/>
      <c r="AI214" s="650"/>
      <c r="AJ214" s="650"/>
      <c r="AK214" s="650"/>
      <c r="AL214" s="650"/>
      <c r="AM214" s="650"/>
      <c r="AN214" s="650"/>
      <c r="AO214" s="650"/>
      <c r="AP214" s="650"/>
      <c r="AQ214" s="650"/>
      <c r="AR214" s="650"/>
      <c r="AS214" s="650"/>
      <c r="AT214" s="650"/>
      <c r="AU214" s="650"/>
      <c r="AV214" s="650"/>
      <c r="AW214" s="650"/>
      <c r="AX214" s="650"/>
      <c r="AY214" s="650"/>
      <c r="AZ214" s="650"/>
      <c r="BA214" s="650"/>
      <c r="BB214" s="650"/>
      <c r="BC214" s="650"/>
      <c r="BD214" s="650"/>
      <c r="BE214" s="650"/>
      <c r="BF214" s="650"/>
      <c r="BG214" s="650"/>
      <c r="BH214" s="650"/>
      <c r="BI214" s="650"/>
      <c r="BJ214" s="650"/>
      <c r="BK214" s="650"/>
      <c r="BL214" s="650"/>
      <c r="BM214" s="650"/>
      <c r="BN214" s="650"/>
      <c r="BO214" s="650"/>
      <c r="BP214" s="650"/>
      <c r="BQ214" s="650"/>
      <c r="BR214" s="650"/>
      <c r="BS214" s="650"/>
      <c r="BT214" s="650"/>
      <c r="BU214" s="650"/>
      <c r="BV214" s="650"/>
      <c r="BW214" s="650"/>
      <c r="BX214" s="650"/>
      <c r="BY214" s="650"/>
      <c r="BZ214" s="650"/>
      <c r="CA214" s="650"/>
      <c r="CB214" s="650"/>
      <c r="CC214" s="650"/>
      <c r="CD214" s="650"/>
      <c r="CE214" s="650"/>
      <c r="CF214" s="650"/>
      <c r="CG214" s="650"/>
      <c r="CH214" s="650"/>
      <c r="CI214" s="650"/>
      <c r="CJ214" s="650"/>
      <c r="CK214" s="650"/>
      <c r="CL214" s="650"/>
      <c r="CM214" s="650"/>
      <c r="CN214" s="650"/>
      <c r="CO214" s="650"/>
      <c r="CP214" s="650"/>
      <c r="CQ214" s="650"/>
      <c r="CR214" s="650"/>
      <c r="CS214" s="650"/>
      <c r="CT214" s="650"/>
      <c r="CU214" s="650"/>
      <c r="CV214" s="650"/>
      <c r="CW214" s="650"/>
      <c r="CX214" s="650"/>
      <c r="CY214" s="650"/>
      <c r="CZ214" s="650"/>
      <c r="DA214" s="650"/>
      <c r="DB214" s="650"/>
      <c r="DC214" s="650"/>
      <c r="DD214" s="650"/>
      <c r="DE214" s="650"/>
      <c r="DF214" s="650"/>
      <c r="DG214" s="650"/>
      <c r="DH214" s="650"/>
      <c r="DI214" s="650"/>
      <c r="DJ214" s="650"/>
      <c r="DK214" s="650"/>
      <c r="DL214" s="650"/>
      <c r="DM214" s="650"/>
      <c r="DN214" s="650"/>
      <c r="DO214" s="650"/>
      <c r="DP214" s="650"/>
      <c r="DQ214" s="650"/>
      <c r="DR214" s="650"/>
      <c r="DS214" s="650"/>
      <c r="DT214" s="650"/>
      <c r="DU214" s="650"/>
      <c r="DV214" s="650"/>
      <c r="DW214" s="650"/>
    </row>
    <row r="215" spans="2:127" x14ac:dyDescent="0.2">
      <c r="B215" s="679"/>
      <c r="C215" s="650" t="s">
        <v>582</v>
      </c>
      <c r="D215" s="650"/>
      <c r="E215" s="650"/>
      <c r="F215" s="650"/>
      <c r="G215" s="650"/>
      <c r="H215" s="650"/>
      <c r="I215" s="650"/>
      <c r="J215" s="650"/>
      <c r="K215" s="650"/>
      <c r="L215" s="650"/>
      <c r="M215" s="650"/>
      <c r="N215" s="650"/>
      <c r="O215" s="650"/>
      <c r="P215" s="650"/>
      <c r="Q215" s="650"/>
      <c r="R215" s="650"/>
      <c r="S215" s="650"/>
      <c r="T215" s="650"/>
      <c r="U215" s="650"/>
      <c r="V215" s="650"/>
      <c r="W215" s="650"/>
      <c r="X215" s="650"/>
      <c r="Y215" s="650"/>
      <c r="Z215" s="650"/>
      <c r="AA215" s="650"/>
      <c r="AB215" s="650"/>
      <c r="AC215" s="650"/>
      <c r="AD215" s="650"/>
      <c r="AE215" s="650"/>
      <c r="AF215" s="650"/>
      <c r="AG215" s="650"/>
      <c r="AH215" s="650"/>
      <c r="AI215" s="650"/>
      <c r="AJ215" s="650"/>
      <c r="AK215" s="650"/>
      <c r="AL215" s="650"/>
      <c r="AM215" s="650"/>
      <c r="AN215" s="650"/>
      <c r="AO215" s="650"/>
      <c r="AP215" s="650"/>
      <c r="AQ215" s="650"/>
      <c r="AR215" s="650"/>
      <c r="AS215" s="650"/>
      <c r="AT215" s="650"/>
      <c r="AU215" s="650"/>
      <c r="AV215" s="650"/>
      <c r="AW215" s="650"/>
      <c r="AX215" s="650"/>
      <c r="AY215" s="650"/>
      <c r="AZ215" s="650"/>
      <c r="BA215" s="650"/>
      <c r="BB215" s="650"/>
      <c r="BC215" s="650"/>
      <c r="BD215" s="650"/>
      <c r="BE215" s="650"/>
      <c r="BF215" s="650"/>
      <c r="BG215" s="650"/>
      <c r="BH215" s="650"/>
      <c r="BI215" s="650"/>
      <c r="BJ215" s="650"/>
      <c r="BK215" s="650"/>
      <c r="BL215" s="650"/>
      <c r="BM215" s="650"/>
      <c r="BN215" s="650"/>
      <c r="BO215" s="650"/>
      <c r="BP215" s="650"/>
      <c r="BQ215" s="650"/>
      <c r="BR215" s="650"/>
      <c r="BS215" s="650"/>
      <c r="BT215" s="650"/>
      <c r="BU215" s="650"/>
      <c r="BV215" s="650"/>
      <c r="BW215" s="650"/>
      <c r="BX215" s="650"/>
      <c r="BY215" s="650"/>
      <c r="BZ215" s="650"/>
      <c r="CA215" s="650"/>
      <c r="CB215" s="650"/>
      <c r="CC215" s="650"/>
      <c r="CD215" s="650"/>
      <c r="CE215" s="650"/>
      <c r="CF215" s="650"/>
      <c r="CG215" s="650"/>
      <c r="CH215" s="650"/>
      <c r="CI215" s="650"/>
      <c r="CJ215" s="650"/>
      <c r="CK215" s="650"/>
      <c r="CL215" s="650"/>
      <c r="CM215" s="650"/>
      <c r="CN215" s="650"/>
      <c r="CO215" s="650"/>
      <c r="CP215" s="650"/>
      <c r="CQ215" s="650"/>
      <c r="CR215" s="650"/>
      <c r="CS215" s="650"/>
      <c r="CT215" s="650"/>
      <c r="CU215" s="650"/>
      <c r="CV215" s="650"/>
      <c r="CW215" s="650"/>
      <c r="CX215" s="650"/>
      <c r="CY215" s="650"/>
      <c r="CZ215" s="650"/>
      <c r="DA215" s="650"/>
      <c r="DB215" s="650"/>
      <c r="DC215" s="650"/>
      <c r="DD215" s="650"/>
      <c r="DE215" s="650"/>
      <c r="DF215" s="650"/>
      <c r="DG215" s="650"/>
      <c r="DH215" s="650"/>
      <c r="DI215" s="650"/>
      <c r="DJ215" s="650"/>
      <c r="DK215" s="650"/>
      <c r="DL215" s="650"/>
      <c r="DM215" s="650"/>
      <c r="DN215" s="650"/>
      <c r="DO215" s="650"/>
      <c r="DP215" s="650"/>
      <c r="DQ215" s="650"/>
      <c r="DR215" s="650"/>
      <c r="DS215" s="650"/>
      <c r="DT215" s="650"/>
      <c r="DU215" s="650"/>
      <c r="DV215" s="650"/>
      <c r="DW215" s="650"/>
    </row>
    <row r="216" spans="2:127" x14ac:dyDescent="0.2">
      <c r="B216" s="679"/>
      <c r="C216" s="650" t="s">
        <v>583</v>
      </c>
      <c r="D216" s="650"/>
      <c r="E216" s="650"/>
      <c r="F216" s="650"/>
      <c r="G216" s="650"/>
      <c r="H216" s="650"/>
      <c r="I216" s="650"/>
      <c r="J216" s="650"/>
      <c r="K216" s="650"/>
      <c r="L216" s="650"/>
      <c r="M216" s="650"/>
      <c r="N216" s="650"/>
      <c r="O216" s="650"/>
      <c r="P216" s="650"/>
      <c r="Q216" s="650"/>
      <c r="R216" s="650"/>
      <c r="S216" s="650"/>
      <c r="T216" s="650"/>
      <c r="U216" s="650"/>
      <c r="V216" s="650"/>
      <c r="W216" s="650"/>
      <c r="X216" s="650"/>
      <c r="Y216" s="650"/>
      <c r="Z216" s="650"/>
      <c r="AA216" s="650"/>
      <c r="AB216" s="650"/>
      <c r="AC216" s="650"/>
      <c r="AD216" s="650"/>
      <c r="AE216" s="650"/>
      <c r="AF216" s="650"/>
      <c r="AG216" s="650"/>
      <c r="AH216" s="650"/>
      <c r="AI216" s="650"/>
      <c r="AJ216" s="650"/>
      <c r="AK216" s="650"/>
      <c r="AL216" s="650"/>
      <c r="AM216" s="650"/>
      <c r="AN216" s="650"/>
      <c r="AO216" s="650"/>
      <c r="AP216" s="650"/>
      <c r="AQ216" s="650"/>
      <c r="AR216" s="650"/>
      <c r="AS216" s="650"/>
      <c r="AT216" s="650"/>
      <c r="AU216" s="650"/>
      <c r="AV216" s="650"/>
      <c r="AW216" s="650"/>
      <c r="AX216" s="650"/>
      <c r="AY216" s="650"/>
      <c r="AZ216" s="650"/>
      <c r="BA216" s="650"/>
      <c r="BB216" s="650"/>
      <c r="BC216" s="650"/>
      <c r="BD216" s="650"/>
      <c r="BE216" s="650"/>
      <c r="BF216" s="650"/>
      <c r="BG216" s="650"/>
      <c r="BH216" s="650"/>
      <c r="BI216" s="650"/>
      <c r="BJ216" s="650"/>
      <c r="BK216" s="650"/>
      <c r="BL216" s="650"/>
      <c r="BM216" s="650"/>
      <c r="BN216" s="650"/>
      <c r="BO216" s="650"/>
      <c r="BP216" s="650"/>
      <c r="BQ216" s="650"/>
      <c r="BR216" s="650"/>
      <c r="BS216" s="650"/>
      <c r="BT216" s="650"/>
      <c r="BU216" s="650"/>
      <c r="BV216" s="650"/>
      <c r="BW216" s="650"/>
      <c r="BX216" s="650"/>
      <c r="BY216" s="650"/>
      <c r="BZ216" s="650"/>
      <c r="CA216" s="650"/>
      <c r="CB216" s="650"/>
      <c r="CC216" s="650"/>
      <c r="CD216" s="650"/>
      <c r="CE216" s="650"/>
      <c r="CF216" s="650"/>
      <c r="CG216" s="650"/>
      <c r="CH216" s="650"/>
      <c r="CI216" s="650"/>
      <c r="CJ216" s="650"/>
      <c r="CK216" s="650"/>
      <c r="CL216" s="650"/>
      <c r="CM216" s="650"/>
      <c r="CN216" s="650"/>
      <c r="CO216" s="650"/>
      <c r="CP216" s="650"/>
      <c r="CQ216" s="650"/>
      <c r="CR216" s="650"/>
      <c r="CS216" s="650"/>
      <c r="CT216" s="650"/>
      <c r="CU216" s="650"/>
      <c r="CV216" s="650"/>
      <c r="CW216" s="650"/>
      <c r="CX216" s="650"/>
      <c r="CY216" s="650"/>
      <c r="CZ216" s="650"/>
      <c r="DA216" s="650"/>
      <c r="DB216" s="650"/>
      <c r="DC216" s="650"/>
      <c r="DD216" s="650"/>
      <c r="DE216" s="650"/>
      <c r="DF216" s="650"/>
      <c r="DG216" s="650"/>
      <c r="DH216" s="650"/>
      <c r="DI216" s="650"/>
      <c r="DJ216" s="650"/>
      <c r="DK216" s="650"/>
      <c r="DL216" s="650"/>
      <c r="DM216" s="650"/>
      <c r="DN216" s="650"/>
      <c r="DO216" s="650"/>
      <c r="DP216" s="650"/>
      <c r="DQ216" s="650"/>
      <c r="DR216" s="650"/>
      <c r="DS216" s="650"/>
      <c r="DT216" s="650"/>
      <c r="DU216" s="650"/>
      <c r="DV216" s="650"/>
      <c r="DW216" s="650"/>
    </row>
    <row r="217" spans="2:127" x14ac:dyDescent="0.2">
      <c r="B217" s="677"/>
      <c r="C217" s="650" t="s">
        <v>584</v>
      </c>
      <c r="D217" s="650"/>
      <c r="E217" s="650"/>
      <c r="F217" s="650"/>
      <c r="G217" s="650"/>
      <c r="H217" s="650"/>
      <c r="I217" s="650"/>
      <c r="J217" s="650"/>
      <c r="K217" s="650"/>
      <c r="L217" s="650"/>
      <c r="M217" s="650"/>
      <c r="N217" s="650"/>
      <c r="O217" s="650"/>
      <c r="P217" s="650"/>
      <c r="Q217" s="650"/>
      <c r="R217" s="650"/>
      <c r="S217" s="650"/>
      <c r="T217" s="650"/>
      <c r="U217" s="650"/>
      <c r="V217" s="650"/>
      <c r="W217" s="650"/>
      <c r="X217" s="650"/>
      <c r="Y217" s="650"/>
      <c r="Z217" s="650"/>
      <c r="AA217" s="650"/>
      <c r="AB217" s="650"/>
      <c r="AC217" s="650"/>
      <c r="AD217" s="650"/>
      <c r="AE217" s="650"/>
      <c r="AF217" s="650"/>
      <c r="AG217" s="650"/>
      <c r="AH217" s="650"/>
      <c r="AI217" s="650"/>
      <c r="AJ217" s="650"/>
      <c r="AK217" s="650"/>
      <c r="AL217" s="650"/>
      <c r="AM217" s="650"/>
      <c r="AN217" s="650"/>
      <c r="AO217" s="650"/>
      <c r="AP217" s="650"/>
      <c r="AQ217" s="650"/>
      <c r="AR217" s="650"/>
      <c r="AS217" s="650"/>
      <c r="AT217" s="650"/>
      <c r="AU217" s="650"/>
      <c r="AV217" s="650"/>
      <c r="AW217" s="650"/>
      <c r="AX217" s="650"/>
      <c r="AY217" s="650"/>
      <c r="AZ217" s="650"/>
      <c r="BA217" s="650"/>
      <c r="BB217" s="650"/>
      <c r="BC217" s="650"/>
      <c r="BD217" s="650"/>
      <c r="BE217" s="650"/>
      <c r="BF217" s="650"/>
      <c r="BG217" s="650"/>
      <c r="BH217" s="650"/>
      <c r="BI217" s="650"/>
      <c r="BJ217" s="650"/>
      <c r="BK217" s="650"/>
      <c r="BL217" s="650"/>
      <c r="BM217" s="650"/>
      <c r="BN217" s="650"/>
      <c r="BO217" s="650"/>
      <c r="BP217" s="650"/>
      <c r="BQ217" s="650"/>
      <c r="BR217" s="650"/>
      <c r="BS217" s="650"/>
      <c r="BT217" s="650"/>
      <c r="BU217" s="650"/>
      <c r="BV217" s="650"/>
      <c r="BW217" s="650"/>
      <c r="BX217" s="650"/>
      <c r="BY217" s="650"/>
      <c r="BZ217" s="650"/>
      <c r="CA217" s="650"/>
      <c r="CB217" s="650"/>
      <c r="CC217" s="650"/>
      <c r="CD217" s="650"/>
      <c r="CE217" s="650"/>
      <c r="CF217" s="650"/>
      <c r="CG217" s="650"/>
      <c r="CH217" s="650"/>
      <c r="CI217" s="650"/>
      <c r="CJ217" s="650"/>
      <c r="CK217" s="650"/>
      <c r="CL217" s="650"/>
      <c r="CM217" s="650"/>
      <c r="CN217" s="650"/>
      <c r="CO217" s="650"/>
      <c r="CP217" s="650"/>
      <c r="CQ217" s="650"/>
      <c r="CR217" s="650"/>
      <c r="CS217" s="650"/>
      <c r="CT217" s="650"/>
      <c r="CU217" s="650"/>
      <c r="CV217" s="650"/>
      <c r="CW217" s="650"/>
      <c r="CX217" s="650"/>
      <c r="CY217" s="650"/>
      <c r="CZ217" s="650"/>
      <c r="DA217" s="650"/>
      <c r="DB217" s="650"/>
      <c r="DC217" s="650"/>
      <c r="DD217" s="650"/>
      <c r="DE217" s="650"/>
      <c r="DF217" s="650"/>
      <c r="DG217" s="650"/>
      <c r="DH217" s="650"/>
      <c r="DI217" s="650"/>
      <c r="DJ217" s="650"/>
      <c r="DK217" s="650"/>
      <c r="DL217" s="650"/>
      <c r="DM217" s="650"/>
      <c r="DN217" s="650"/>
      <c r="DO217" s="650"/>
      <c r="DP217" s="650"/>
      <c r="DQ217" s="650"/>
      <c r="DR217" s="650"/>
      <c r="DS217" s="650"/>
      <c r="DT217" s="650"/>
      <c r="DU217" s="650"/>
      <c r="DV217" s="650"/>
      <c r="DW217" s="650"/>
    </row>
    <row r="218" spans="2:127" x14ac:dyDescent="0.2">
      <c r="B218" s="677"/>
      <c r="C218" s="650" t="s">
        <v>585</v>
      </c>
      <c r="D218" s="650"/>
      <c r="E218" s="650"/>
      <c r="F218" s="650"/>
      <c r="G218" s="650"/>
      <c r="H218" s="650"/>
      <c r="I218" s="650"/>
      <c r="J218" s="650"/>
      <c r="K218" s="650"/>
      <c r="L218" s="650"/>
      <c r="M218" s="650"/>
      <c r="N218" s="650"/>
      <c r="O218" s="650"/>
      <c r="P218" s="650"/>
      <c r="Q218" s="650"/>
      <c r="R218" s="650"/>
      <c r="S218" s="650"/>
      <c r="T218" s="650"/>
      <c r="U218" s="650"/>
      <c r="V218" s="650"/>
      <c r="W218" s="650"/>
      <c r="X218" s="650"/>
      <c r="Y218" s="650"/>
      <c r="Z218" s="650"/>
      <c r="AA218" s="650"/>
      <c r="AB218" s="650"/>
      <c r="AC218" s="650"/>
      <c r="AD218" s="650"/>
      <c r="AE218" s="650"/>
      <c r="AF218" s="650"/>
      <c r="AG218" s="650"/>
      <c r="AH218" s="650"/>
      <c r="AI218" s="650"/>
      <c r="AJ218" s="650"/>
      <c r="AK218" s="650"/>
      <c r="AL218" s="650"/>
      <c r="AM218" s="650"/>
      <c r="AN218" s="650"/>
      <c r="AO218" s="650"/>
      <c r="AP218" s="650"/>
      <c r="AQ218" s="650"/>
      <c r="AR218" s="650"/>
      <c r="AS218" s="650"/>
      <c r="AT218" s="650"/>
      <c r="AU218" s="650"/>
      <c r="AV218" s="650"/>
      <c r="AW218" s="650"/>
      <c r="AX218" s="650"/>
      <c r="AY218" s="650"/>
      <c r="AZ218" s="650"/>
      <c r="BA218" s="650"/>
      <c r="BB218" s="650"/>
      <c r="BC218" s="650"/>
      <c r="BD218" s="650"/>
      <c r="BE218" s="650"/>
      <c r="BF218" s="650"/>
      <c r="BG218" s="650"/>
      <c r="BH218" s="650"/>
      <c r="BI218" s="650"/>
      <c r="BJ218" s="650"/>
      <c r="BK218" s="650"/>
      <c r="BL218" s="650"/>
      <c r="BM218" s="650"/>
      <c r="BN218" s="650"/>
      <c r="BO218" s="650"/>
      <c r="BP218" s="650"/>
      <c r="BQ218" s="650"/>
      <c r="BR218" s="650"/>
      <c r="BS218" s="650"/>
      <c r="BT218" s="650"/>
      <c r="BU218" s="650"/>
      <c r="BV218" s="650"/>
      <c r="BW218" s="650"/>
      <c r="BX218" s="650"/>
      <c r="BY218" s="650"/>
      <c r="BZ218" s="650"/>
      <c r="CA218" s="650"/>
      <c r="CB218" s="650"/>
      <c r="CC218" s="650"/>
      <c r="CD218" s="650"/>
      <c r="CE218" s="650"/>
      <c r="CF218" s="650"/>
      <c r="CG218" s="650"/>
      <c r="CH218" s="650"/>
      <c r="CI218" s="650"/>
      <c r="CJ218" s="650"/>
      <c r="CK218" s="650"/>
      <c r="CL218" s="650"/>
      <c r="CM218" s="650"/>
      <c r="CN218" s="650"/>
      <c r="CO218" s="650"/>
      <c r="CP218" s="650"/>
      <c r="CQ218" s="650"/>
      <c r="CR218" s="650"/>
      <c r="CS218" s="650"/>
      <c r="CT218" s="650"/>
      <c r="CU218" s="650"/>
      <c r="CV218" s="650"/>
      <c r="CW218" s="650"/>
      <c r="CX218" s="650"/>
      <c r="CY218" s="650"/>
      <c r="CZ218" s="650"/>
      <c r="DA218" s="650"/>
      <c r="DB218" s="650"/>
      <c r="DC218" s="650"/>
      <c r="DD218" s="650"/>
      <c r="DE218" s="650"/>
      <c r="DF218" s="650"/>
      <c r="DG218" s="650"/>
      <c r="DH218" s="650"/>
      <c r="DI218" s="650"/>
      <c r="DJ218" s="650"/>
      <c r="DK218" s="650"/>
      <c r="DL218" s="650"/>
      <c r="DM218" s="650"/>
      <c r="DN218" s="650"/>
      <c r="DO218" s="650"/>
      <c r="DP218" s="650"/>
      <c r="DQ218" s="650"/>
      <c r="DR218" s="650"/>
      <c r="DS218" s="650"/>
      <c r="DT218" s="650"/>
      <c r="DU218" s="650"/>
      <c r="DV218" s="650"/>
      <c r="DW218" s="650"/>
    </row>
    <row r="219" spans="2:127" x14ac:dyDescent="0.2">
      <c r="B219" s="677"/>
      <c r="C219" s="650"/>
      <c r="D219" s="650"/>
      <c r="E219" s="650"/>
      <c r="F219" s="650"/>
      <c r="G219" s="650"/>
      <c r="H219" s="650"/>
      <c r="I219" s="650"/>
      <c r="J219" s="650"/>
      <c r="K219" s="650"/>
      <c r="L219" s="650"/>
      <c r="M219" s="650"/>
      <c r="N219" s="650"/>
      <c r="O219" s="650"/>
      <c r="P219" s="650"/>
      <c r="Q219" s="650"/>
      <c r="R219" s="650"/>
      <c r="S219" s="650"/>
      <c r="T219" s="650"/>
      <c r="U219" s="650"/>
      <c r="V219" s="650"/>
      <c r="W219" s="650"/>
      <c r="X219" s="650"/>
      <c r="Y219" s="650"/>
      <c r="Z219" s="650"/>
      <c r="AA219" s="650"/>
      <c r="AB219" s="650"/>
      <c r="AC219" s="650"/>
      <c r="AD219" s="650"/>
      <c r="AE219" s="650"/>
      <c r="AF219" s="650"/>
      <c r="AG219" s="650"/>
      <c r="AH219" s="650"/>
      <c r="AI219" s="650"/>
      <c r="AJ219" s="650"/>
      <c r="AK219" s="650"/>
      <c r="AL219" s="650"/>
      <c r="AM219" s="650"/>
      <c r="AN219" s="650"/>
      <c r="AO219" s="650"/>
      <c r="AP219" s="650"/>
      <c r="AQ219" s="650"/>
      <c r="AR219" s="650"/>
      <c r="AS219" s="650"/>
      <c r="AT219" s="650"/>
      <c r="AU219" s="650"/>
      <c r="AV219" s="650"/>
      <c r="AW219" s="650"/>
      <c r="AX219" s="650"/>
      <c r="AY219" s="650"/>
      <c r="AZ219" s="650"/>
      <c r="BA219" s="650"/>
      <c r="BB219" s="650"/>
      <c r="BC219" s="650"/>
      <c r="BD219" s="650"/>
      <c r="BE219" s="650"/>
      <c r="BF219" s="650"/>
      <c r="BG219" s="650"/>
      <c r="BH219" s="650"/>
      <c r="BI219" s="650"/>
      <c r="BJ219" s="650"/>
      <c r="BK219" s="650"/>
      <c r="BL219" s="650"/>
      <c r="BM219" s="650"/>
      <c r="BN219" s="650"/>
      <c r="BO219" s="650"/>
      <c r="BP219" s="650"/>
      <c r="BQ219" s="650"/>
      <c r="BR219" s="650"/>
      <c r="BS219" s="650"/>
      <c r="BT219" s="650"/>
      <c r="BU219" s="650"/>
      <c r="BV219" s="650"/>
      <c r="BW219" s="650"/>
      <c r="BX219" s="650"/>
      <c r="BY219" s="650"/>
      <c r="BZ219" s="650"/>
      <c r="CA219" s="650"/>
      <c r="CB219" s="650"/>
      <c r="CC219" s="650"/>
      <c r="CD219" s="650"/>
      <c r="CE219" s="650"/>
      <c r="CF219" s="650"/>
      <c r="CG219" s="650"/>
      <c r="CH219" s="650"/>
      <c r="CI219" s="650"/>
      <c r="CJ219" s="650"/>
      <c r="CK219" s="650"/>
      <c r="CL219" s="650"/>
      <c r="CM219" s="650"/>
      <c r="CN219" s="650"/>
      <c r="CO219" s="650"/>
      <c r="CP219" s="650"/>
      <c r="CQ219" s="650"/>
      <c r="CR219" s="650"/>
      <c r="CS219" s="650"/>
      <c r="CT219" s="650"/>
      <c r="CU219" s="650"/>
      <c r="CV219" s="650"/>
      <c r="CW219" s="650"/>
      <c r="CX219" s="650"/>
      <c r="CY219" s="650"/>
      <c r="CZ219" s="650"/>
      <c r="DA219" s="650"/>
      <c r="DB219" s="650"/>
      <c r="DC219" s="650"/>
      <c r="DD219" s="650"/>
      <c r="DE219" s="650"/>
      <c r="DF219" s="650"/>
      <c r="DG219" s="650"/>
      <c r="DH219" s="650"/>
      <c r="DI219" s="650"/>
      <c r="DJ219" s="650"/>
      <c r="DK219" s="650"/>
      <c r="DL219" s="650"/>
      <c r="DM219" s="650"/>
      <c r="DN219" s="650"/>
      <c r="DO219" s="650"/>
      <c r="DP219" s="650"/>
      <c r="DQ219" s="650"/>
      <c r="DR219" s="650"/>
      <c r="DS219" s="650"/>
      <c r="DT219" s="650"/>
      <c r="DU219" s="650"/>
      <c r="DV219" s="650"/>
      <c r="DW219" s="650"/>
    </row>
  </sheetData>
  <sheetProtection algorithmName="SHA-512" hashValue="pdKCWxlYkGKxFFSSSlzVhRghQlt5e6UYcCKppeTpZgupn55exUJXI6oodtcmChK6QtcrutZSjs/N4LudePmtBg==" saltValue="0R9/bhMwdGXEuuYrYvz3hw==" spinCount="100000" sheet="1" objects="1" scenarios="1"/>
  <mergeCells count="1">
    <mergeCell ref="W2:W3"/>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5"/>
  <sheetViews>
    <sheetView zoomScale="80" zoomScaleNormal="80" workbookViewId="0">
      <pane xSplit="7" ySplit="3" topLeftCell="H4" activePane="bottomRight" state="frozen"/>
      <selection pane="topRight" activeCell="G1" sqref="G1"/>
      <selection pane="bottomLeft" activeCell="A4" sqref="A4"/>
      <selection pane="bottomRight"/>
    </sheetView>
  </sheetViews>
  <sheetFormatPr defaultColWidth="8.88671875" defaultRowHeight="15" x14ac:dyDescent="0.2"/>
  <cols>
    <col min="1" max="1" width="1.33203125" customWidth="1"/>
    <col min="2" max="2" width="8" customWidth="1"/>
    <col min="3" max="3" width="42.88671875" customWidth="1"/>
    <col min="4" max="4" width="9.6640625" customWidth="1"/>
    <col min="5" max="5" width="18" hidden="1" customWidth="1"/>
    <col min="6" max="7" width="10.109375" customWidth="1"/>
    <col min="8" max="36" width="11.44140625" customWidth="1"/>
    <col min="40" max="40" width="9.88671875" bestFit="1" customWidth="1"/>
    <col min="249" max="249" width="1.33203125" customWidth="1"/>
    <col min="250" max="250" width="8" customWidth="1"/>
    <col min="251" max="251" width="45.109375" customWidth="1"/>
    <col min="252" max="252" width="18" customWidth="1"/>
    <col min="253" max="254" width="10.109375" customWidth="1"/>
    <col min="255" max="283" width="11.44140625" customWidth="1"/>
    <col min="505" max="505" width="1.33203125" customWidth="1"/>
    <col min="506" max="506" width="8" customWidth="1"/>
    <col min="507" max="507" width="45.109375" customWidth="1"/>
    <col min="508" max="508" width="18" customWidth="1"/>
    <col min="509" max="510" width="10.109375" customWidth="1"/>
    <col min="511" max="539" width="11.44140625" customWidth="1"/>
    <col min="761" max="761" width="1.33203125" customWidth="1"/>
    <col min="762" max="762" width="8" customWidth="1"/>
    <col min="763" max="763" width="45.109375" customWidth="1"/>
    <col min="764" max="764" width="18" customWidth="1"/>
    <col min="765" max="766" width="10.109375" customWidth="1"/>
    <col min="767" max="795" width="11.44140625" customWidth="1"/>
    <col min="1017" max="1017" width="1.33203125" customWidth="1"/>
    <col min="1018" max="1018" width="8" customWidth="1"/>
    <col min="1019" max="1019" width="45.109375" customWidth="1"/>
    <col min="1020" max="1020" width="18" customWidth="1"/>
    <col min="1021" max="1022" width="10.109375" customWidth="1"/>
    <col min="1023" max="1051" width="11.44140625" customWidth="1"/>
    <col min="1273" max="1273" width="1.33203125" customWidth="1"/>
    <col min="1274" max="1274" width="8" customWidth="1"/>
    <col min="1275" max="1275" width="45.109375" customWidth="1"/>
    <col min="1276" max="1276" width="18" customWidth="1"/>
    <col min="1277" max="1278" width="10.109375" customWidth="1"/>
    <col min="1279" max="1307" width="11.44140625" customWidth="1"/>
    <col min="1529" max="1529" width="1.33203125" customWidth="1"/>
    <col min="1530" max="1530" width="8" customWidth="1"/>
    <col min="1531" max="1531" width="45.109375" customWidth="1"/>
    <col min="1532" max="1532" width="18" customWidth="1"/>
    <col min="1533" max="1534" width="10.109375" customWidth="1"/>
    <col min="1535" max="1563" width="11.44140625" customWidth="1"/>
    <col min="1785" max="1785" width="1.33203125" customWidth="1"/>
    <col min="1786" max="1786" width="8" customWidth="1"/>
    <col min="1787" max="1787" width="45.109375" customWidth="1"/>
    <col min="1788" max="1788" width="18" customWidth="1"/>
    <col min="1789" max="1790" width="10.109375" customWidth="1"/>
    <col min="1791" max="1819" width="11.44140625" customWidth="1"/>
    <col min="2041" max="2041" width="1.33203125" customWidth="1"/>
    <col min="2042" max="2042" width="8" customWidth="1"/>
    <col min="2043" max="2043" width="45.109375" customWidth="1"/>
    <col min="2044" max="2044" width="18" customWidth="1"/>
    <col min="2045" max="2046" width="10.109375" customWidth="1"/>
    <col min="2047" max="2075" width="11.44140625" customWidth="1"/>
    <col min="2297" max="2297" width="1.33203125" customWidth="1"/>
    <col min="2298" max="2298" width="8" customWidth="1"/>
    <col min="2299" max="2299" width="45.109375" customWidth="1"/>
    <col min="2300" max="2300" width="18" customWidth="1"/>
    <col min="2301" max="2302" width="10.109375" customWidth="1"/>
    <col min="2303" max="2331" width="11.44140625" customWidth="1"/>
    <col min="2553" max="2553" width="1.33203125" customWidth="1"/>
    <col min="2554" max="2554" width="8" customWidth="1"/>
    <col min="2555" max="2555" width="45.109375" customWidth="1"/>
    <col min="2556" max="2556" width="18" customWidth="1"/>
    <col min="2557" max="2558" width="10.109375" customWidth="1"/>
    <col min="2559" max="2587" width="11.44140625" customWidth="1"/>
    <col min="2809" max="2809" width="1.33203125" customWidth="1"/>
    <col min="2810" max="2810" width="8" customWidth="1"/>
    <col min="2811" max="2811" width="45.109375" customWidth="1"/>
    <col min="2812" max="2812" width="18" customWidth="1"/>
    <col min="2813" max="2814" width="10.109375" customWidth="1"/>
    <col min="2815" max="2843" width="11.44140625" customWidth="1"/>
    <col min="3065" max="3065" width="1.33203125" customWidth="1"/>
    <col min="3066" max="3066" width="8" customWidth="1"/>
    <col min="3067" max="3067" width="45.109375" customWidth="1"/>
    <col min="3068" max="3068" width="18" customWidth="1"/>
    <col min="3069" max="3070" width="10.109375" customWidth="1"/>
    <col min="3071" max="3099" width="11.44140625" customWidth="1"/>
    <col min="3321" max="3321" width="1.33203125" customWidth="1"/>
    <col min="3322" max="3322" width="8" customWidth="1"/>
    <col min="3323" max="3323" width="45.109375" customWidth="1"/>
    <col min="3324" max="3324" width="18" customWidth="1"/>
    <col min="3325" max="3326" width="10.109375" customWidth="1"/>
    <col min="3327" max="3355" width="11.44140625" customWidth="1"/>
    <col min="3577" max="3577" width="1.33203125" customWidth="1"/>
    <col min="3578" max="3578" width="8" customWidth="1"/>
    <col min="3579" max="3579" width="45.109375" customWidth="1"/>
    <col min="3580" max="3580" width="18" customWidth="1"/>
    <col min="3581" max="3582" width="10.109375" customWidth="1"/>
    <col min="3583" max="3611" width="11.44140625" customWidth="1"/>
    <col min="3833" max="3833" width="1.33203125" customWidth="1"/>
    <col min="3834" max="3834" width="8" customWidth="1"/>
    <col min="3835" max="3835" width="45.109375" customWidth="1"/>
    <col min="3836" max="3836" width="18" customWidth="1"/>
    <col min="3837" max="3838" width="10.109375" customWidth="1"/>
    <col min="3839" max="3867" width="11.44140625" customWidth="1"/>
    <col min="4089" max="4089" width="1.33203125" customWidth="1"/>
    <col min="4090" max="4090" width="8" customWidth="1"/>
    <col min="4091" max="4091" width="45.109375" customWidth="1"/>
    <col min="4092" max="4092" width="18" customWidth="1"/>
    <col min="4093" max="4094" width="10.109375" customWidth="1"/>
    <col min="4095" max="4123" width="11.44140625" customWidth="1"/>
    <col min="4345" max="4345" width="1.33203125" customWidth="1"/>
    <col min="4346" max="4346" width="8" customWidth="1"/>
    <col min="4347" max="4347" width="45.109375" customWidth="1"/>
    <col min="4348" max="4348" width="18" customWidth="1"/>
    <col min="4349" max="4350" width="10.109375" customWidth="1"/>
    <col min="4351" max="4379" width="11.44140625" customWidth="1"/>
    <col min="4601" max="4601" width="1.33203125" customWidth="1"/>
    <col min="4602" max="4602" width="8" customWidth="1"/>
    <col min="4603" max="4603" width="45.109375" customWidth="1"/>
    <col min="4604" max="4604" width="18" customWidth="1"/>
    <col min="4605" max="4606" width="10.109375" customWidth="1"/>
    <col min="4607" max="4635" width="11.44140625" customWidth="1"/>
    <col min="4857" max="4857" width="1.33203125" customWidth="1"/>
    <col min="4858" max="4858" width="8" customWidth="1"/>
    <col min="4859" max="4859" width="45.109375" customWidth="1"/>
    <col min="4860" max="4860" width="18" customWidth="1"/>
    <col min="4861" max="4862" width="10.109375" customWidth="1"/>
    <col min="4863" max="4891" width="11.44140625" customWidth="1"/>
    <col min="5113" max="5113" width="1.33203125" customWidth="1"/>
    <col min="5114" max="5114" width="8" customWidth="1"/>
    <col min="5115" max="5115" width="45.109375" customWidth="1"/>
    <col min="5116" max="5116" width="18" customWidth="1"/>
    <col min="5117" max="5118" width="10.109375" customWidth="1"/>
    <col min="5119" max="5147" width="11.44140625" customWidth="1"/>
    <col min="5369" max="5369" width="1.33203125" customWidth="1"/>
    <col min="5370" max="5370" width="8" customWidth="1"/>
    <col min="5371" max="5371" width="45.109375" customWidth="1"/>
    <col min="5372" max="5372" width="18" customWidth="1"/>
    <col min="5373" max="5374" width="10.109375" customWidth="1"/>
    <col min="5375" max="5403" width="11.44140625" customWidth="1"/>
    <col min="5625" max="5625" width="1.33203125" customWidth="1"/>
    <col min="5626" max="5626" width="8" customWidth="1"/>
    <col min="5627" max="5627" width="45.109375" customWidth="1"/>
    <col min="5628" max="5628" width="18" customWidth="1"/>
    <col min="5629" max="5630" width="10.109375" customWidth="1"/>
    <col min="5631" max="5659" width="11.44140625" customWidth="1"/>
    <col min="5881" max="5881" width="1.33203125" customWidth="1"/>
    <col min="5882" max="5882" width="8" customWidth="1"/>
    <col min="5883" max="5883" width="45.109375" customWidth="1"/>
    <col min="5884" max="5884" width="18" customWidth="1"/>
    <col min="5885" max="5886" width="10.109375" customWidth="1"/>
    <col min="5887" max="5915" width="11.44140625" customWidth="1"/>
    <col min="6137" max="6137" width="1.33203125" customWidth="1"/>
    <col min="6138" max="6138" width="8" customWidth="1"/>
    <col min="6139" max="6139" width="45.109375" customWidth="1"/>
    <col min="6140" max="6140" width="18" customWidth="1"/>
    <col min="6141" max="6142" width="10.109375" customWidth="1"/>
    <col min="6143" max="6171" width="11.44140625" customWidth="1"/>
    <col min="6393" max="6393" width="1.33203125" customWidth="1"/>
    <col min="6394" max="6394" width="8" customWidth="1"/>
    <col min="6395" max="6395" width="45.109375" customWidth="1"/>
    <col min="6396" max="6396" width="18" customWidth="1"/>
    <col min="6397" max="6398" width="10.109375" customWidth="1"/>
    <col min="6399" max="6427" width="11.44140625" customWidth="1"/>
    <col min="6649" max="6649" width="1.33203125" customWidth="1"/>
    <col min="6650" max="6650" width="8" customWidth="1"/>
    <col min="6651" max="6651" width="45.109375" customWidth="1"/>
    <col min="6652" max="6652" width="18" customWidth="1"/>
    <col min="6653" max="6654" width="10.109375" customWidth="1"/>
    <col min="6655" max="6683" width="11.44140625" customWidth="1"/>
    <col min="6905" max="6905" width="1.33203125" customWidth="1"/>
    <col min="6906" max="6906" width="8" customWidth="1"/>
    <col min="6907" max="6907" width="45.109375" customWidth="1"/>
    <col min="6908" max="6908" width="18" customWidth="1"/>
    <col min="6909" max="6910" width="10.109375" customWidth="1"/>
    <col min="6911" max="6939" width="11.44140625" customWidth="1"/>
    <col min="7161" max="7161" width="1.33203125" customWidth="1"/>
    <col min="7162" max="7162" width="8" customWidth="1"/>
    <col min="7163" max="7163" width="45.109375" customWidth="1"/>
    <col min="7164" max="7164" width="18" customWidth="1"/>
    <col min="7165" max="7166" width="10.109375" customWidth="1"/>
    <col min="7167" max="7195" width="11.44140625" customWidth="1"/>
    <col min="7417" max="7417" width="1.33203125" customWidth="1"/>
    <col min="7418" max="7418" width="8" customWidth="1"/>
    <col min="7419" max="7419" width="45.109375" customWidth="1"/>
    <col min="7420" max="7420" width="18" customWidth="1"/>
    <col min="7421" max="7422" width="10.109375" customWidth="1"/>
    <col min="7423" max="7451" width="11.44140625" customWidth="1"/>
    <col min="7673" max="7673" width="1.33203125" customWidth="1"/>
    <col min="7674" max="7674" width="8" customWidth="1"/>
    <col min="7675" max="7675" width="45.109375" customWidth="1"/>
    <col min="7676" max="7676" width="18" customWidth="1"/>
    <col min="7677" max="7678" width="10.109375" customWidth="1"/>
    <col min="7679" max="7707" width="11.44140625" customWidth="1"/>
    <col min="7929" max="7929" width="1.33203125" customWidth="1"/>
    <col min="7930" max="7930" width="8" customWidth="1"/>
    <col min="7931" max="7931" width="45.109375" customWidth="1"/>
    <col min="7932" max="7932" width="18" customWidth="1"/>
    <col min="7933" max="7934" width="10.109375" customWidth="1"/>
    <col min="7935" max="7963" width="11.44140625" customWidth="1"/>
    <col min="8185" max="8185" width="1.33203125" customWidth="1"/>
    <col min="8186" max="8186" width="8" customWidth="1"/>
    <col min="8187" max="8187" width="45.109375" customWidth="1"/>
    <col min="8188" max="8188" width="18" customWidth="1"/>
    <col min="8189" max="8190" width="10.109375" customWidth="1"/>
    <col min="8191" max="8219" width="11.44140625" customWidth="1"/>
    <col min="8441" max="8441" width="1.33203125" customWidth="1"/>
    <col min="8442" max="8442" width="8" customWidth="1"/>
    <col min="8443" max="8443" width="45.109375" customWidth="1"/>
    <col min="8444" max="8444" width="18" customWidth="1"/>
    <col min="8445" max="8446" width="10.109375" customWidth="1"/>
    <col min="8447" max="8475" width="11.44140625" customWidth="1"/>
    <col min="8697" max="8697" width="1.33203125" customWidth="1"/>
    <col min="8698" max="8698" width="8" customWidth="1"/>
    <col min="8699" max="8699" width="45.109375" customWidth="1"/>
    <col min="8700" max="8700" width="18" customWidth="1"/>
    <col min="8701" max="8702" width="10.109375" customWidth="1"/>
    <col min="8703" max="8731" width="11.44140625" customWidth="1"/>
    <col min="8953" max="8953" width="1.33203125" customWidth="1"/>
    <col min="8954" max="8954" width="8" customWidth="1"/>
    <col min="8955" max="8955" width="45.109375" customWidth="1"/>
    <col min="8956" max="8956" width="18" customWidth="1"/>
    <col min="8957" max="8958" width="10.109375" customWidth="1"/>
    <col min="8959" max="8987" width="11.44140625" customWidth="1"/>
    <col min="9209" max="9209" width="1.33203125" customWidth="1"/>
    <col min="9210" max="9210" width="8" customWidth="1"/>
    <col min="9211" max="9211" width="45.109375" customWidth="1"/>
    <col min="9212" max="9212" width="18" customWidth="1"/>
    <col min="9213" max="9214" width="10.109375" customWidth="1"/>
    <col min="9215" max="9243" width="11.44140625" customWidth="1"/>
    <col min="9465" max="9465" width="1.33203125" customWidth="1"/>
    <col min="9466" max="9466" width="8" customWidth="1"/>
    <col min="9467" max="9467" width="45.109375" customWidth="1"/>
    <col min="9468" max="9468" width="18" customWidth="1"/>
    <col min="9469" max="9470" width="10.109375" customWidth="1"/>
    <col min="9471" max="9499" width="11.44140625" customWidth="1"/>
    <col min="9721" max="9721" width="1.33203125" customWidth="1"/>
    <col min="9722" max="9722" width="8" customWidth="1"/>
    <col min="9723" max="9723" width="45.109375" customWidth="1"/>
    <col min="9724" max="9724" width="18" customWidth="1"/>
    <col min="9725" max="9726" width="10.109375" customWidth="1"/>
    <col min="9727" max="9755" width="11.44140625" customWidth="1"/>
    <col min="9977" max="9977" width="1.33203125" customWidth="1"/>
    <col min="9978" max="9978" width="8" customWidth="1"/>
    <col min="9979" max="9979" width="45.109375" customWidth="1"/>
    <col min="9980" max="9980" width="18" customWidth="1"/>
    <col min="9981" max="9982" width="10.109375" customWidth="1"/>
    <col min="9983" max="10011" width="11.44140625" customWidth="1"/>
    <col min="10233" max="10233" width="1.33203125" customWidth="1"/>
    <col min="10234" max="10234" width="8" customWidth="1"/>
    <col min="10235" max="10235" width="45.109375" customWidth="1"/>
    <col min="10236" max="10236" width="18" customWidth="1"/>
    <col min="10237" max="10238" width="10.109375" customWidth="1"/>
    <col min="10239" max="10267" width="11.44140625" customWidth="1"/>
    <col min="10489" max="10489" width="1.33203125" customWidth="1"/>
    <col min="10490" max="10490" width="8" customWidth="1"/>
    <col min="10491" max="10491" width="45.109375" customWidth="1"/>
    <col min="10492" max="10492" width="18" customWidth="1"/>
    <col min="10493" max="10494" width="10.109375" customWidth="1"/>
    <col min="10495" max="10523" width="11.44140625" customWidth="1"/>
    <col min="10745" max="10745" width="1.33203125" customWidth="1"/>
    <col min="10746" max="10746" width="8" customWidth="1"/>
    <col min="10747" max="10747" width="45.109375" customWidth="1"/>
    <col min="10748" max="10748" width="18" customWidth="1"/>
    <col min="10749" max="10750" width="10.109375" customWidth="1"/>
    <col min="10751" max="10779" width="11.44140625" customWidth="1"/>
    <col min="11001" max="11001" width="1.33203125" customWidth="1"/>
    <col min="11002" max="11002" width="8" customWidth="1"/>
    <col min="11003" max="11003" width="45.109375" customWidth="1"/>
    <col min="11004" max="11004" width="18" customWidth="1"/>
    <col min="11005" max="11006" width="10.109375" customWidth="1"/>
    <col min="11007" max="11035" width="11.44140625" customWidth="1"/>
    <col min="11257" max="11257" width="1.33203125" customWidth="1"/>
    <col min="11258" max="11258" width="8" customWidth="1"/>
    <col min="11259" max="11259" width="45.109375" customWidth="1"/>
    <col min="11260" max="11260" width="18" customWidth="1"/>
    <col min="11261" max="11262" width="10.109375" customWidth="1"/>
    <col min="11263" max="11291" width="11.44140625" customWidth="1"/>
    <col min="11513" max="11513" width="1.33203125" customWidth="1"/>
    <col min="11514" max="11514" width="8" customWidth="1"/>
    <col min="11515" max="11515" width="45.109375" customWidth="1"/>
    <col min="11516" max="11516" width="18" customWidth="1"/>
    <col min="11517" max="11518" width="10.109375" customWidth="1"/>
    <col min="11519" max="11547" width="11.44140625" customWidth="1"/>
    <col min="11769" max="11769" width="1.33203125" customWidth="1"/>
    <col min="11770" max="11770" width="8" customWidth="1"/>
    <col min="11771" max="11771" width="45.109375" customWidth="1"/>
    <col min="11772" max="11772" width="18" customWidth="1"/>
    <col min="11773" max="11774" width="10.109375" customWidth="1"/>
    <col min="11775" max="11803" width="11.44140625" customWidth="1"/>
    <col min="12025" max="12025" width="1.33203125" customWidth="1"/>
    <col min="12026" max="12026" width="8" customWidth="1"/>
    <col min="12027" max="12027" width="45.109375" customWidth="1"/>
    <col min="12028" max="12028" width="18" customWidth="1"/>
    <col min="12029" max="12030" width="10.109375" customWidth="1"/>
    <col min="12031" max="12059" width="11.44140625" customWidth="1"/>
    <col min="12281" max="12281" width="1.33203125" customWidth="1"/>
    <col min="12282" max="12282" width="8" customWidth="1"/>
    <col min="12283" max="12283" width="45.109375" customWidth="1"/>
    <col min="12284" max="12284" width="18" customWidth="1"/>
    <col min="12285" max="12286" width="10.109375" customWidth="1"/>
    <col min="12287" max="12315" width="11.44140625" customWidth="1"/>
    <col min="12537" max="12537" width="1.33203125" customWidth="1"/>
    <col min="12538" max="12538" width="8" customWidth="1"/>
    <col min="12539" max="12539" width="45.109375" customWidth="1"/>
    <col min="12540" max="12540" width="18" customWidth="1"/>
    <col min="12541" max="12542" width="10.109375" customWidth="1"/>
    <col min="12543" max="12571" width="11.44140625" customWidth="1"/>
    <col min="12793" max="12793" width="1.33203125" customWidth="1"/>
    <col min="12794" max="12794" width="8" customWidth="1"/>
    <col min="12795" max="12795" width="45.109375" customWidth="1"/>
    <col min="12796" max="12796" width="18" customWidth="1"/>
    <col min="12797" max="12798" width="10.109375" customWidth="1"/>
    <col min="12799" max="12827" width="11.44140625" customWidth="1"/>
    <col min="13049" max="13049" width="1.33203125" customWidth="1"/>
    <col min="13050" max="13050" width="8" customWidth="1"/>
    <col min="13051" max="13051" width="45.109375" customWidth="1"/>
    <col min="13052" max="13052" width="18" customWidth="1"/>
    <col min="13053" max="13054" width="10.109375" customWidth="1"/>
    <col min="13055" max="13083" width="11.44140625" customWidth="1"/>
    <col min="13305" max="13305" width="1.33203125" customWidth="1"/>
    <col min="13306" max="13306" width="8" customWidth="1"/>
    <col min="13307" max="13307" width="45.109375" customWidth="1"/>
    <col min="13308" max="13308" width="18" customWidth="1"/>
    <col min="13309" max="13310" width="10.109375" customWidth="1"/>
    <col min="13311" max="13339" width="11.44140625" customWidth="1"/>
    <col min="13561" max="13561" width="1.33203125" customWidth="1"/>
    <col min="13562" max="13562" width="8" customWidth="1"/>
    <col min="13563" max="13563" width="45.109375" customWidth="1"/>
    <col min="13564" max="13564" width="18" customWidth="1"/>
    <col min="13565" max="13566" width="10.109375" customWidth="1"/>
    <col min="13567" max="13595" width="11.44140625" customWidth="1"/>
    <col min="13817" max="13817" width="1.33203125" customWidth="1"/>
    <col min="13818" max="13818" width="8" customWidth="1"/>
    <col min="13819" max="13819" width="45.109375" customWidth="1"/>
    <col min="13820" max="13820" width="18" customWidth="1"/>
    <col min="13821" max="13822" width="10.109375" customWidth="1"/>
    <col min="13823" max="13851" width="11.44140625" customWidth="1"/>
    <col min="14073" max="14073" width="1.33203125" customWidth="1"/>
    <col min="14074" max="14074" width="8" customWidth="1"/>
    <col min="14075" max="14075" width="45.109375" customWidth="1"/>
    <col min="14076" max="14076" width="18" customWidth="1"/>
    <col min="14077" max="14078" width="10.109375" customWidth="1"/>
    <col min="14079" max="14107" width="11.44140625" customWidth="1"/>
    <col min="14329" max="14329" width="1.33203125" customWidth="1"/>
    <col min="14330" max="14330" width="8" customWidth="1"/>
    <col min="14331" max="14331" width="45.109375" customWidth="1"/>
    <col min="14332" max="14332" width="18" customWidth="1"/>
    <col min="14333" max="14334" width="10.109375" customWidth="1"/>
    <col min="14335" max="14363" width="11.44140625" customWidth="1"/>
    <col min="14585" max="14585" width="1.33203125" customWidth="1"/>
    <col min="14586" max="14586" width="8" customWidth="1"/>
    <col min="14587" max="14587" width="45.109375" customWidth="1"/>
    <col min="14588" max="14588" width="18" customWidth="1"/>
    <col min="14589" max="14590" width="10.109375" customWidth="1"/>
    <col min="14591" max="14619" width="11.44140625" customWidth="1"/>
    <col min="14841" max="14841" width="1.33203125" customWidth="1"/>
    <col min="14842" max="14842" width="8" customWidth="1"/>
    <col min="14843" max="14843" width="45.109375" customWidth="1"/>
    <col min="14844" max="14844" width="18" customWidth="1"/>
    <col min="14845" max="14846" width="10.109375" customWidth="1"/>
    <col min="14847" max="14875" width="11.44140625" customWidth="1"/>
    <col min="15097" max="15097" width="1.33203125" customWidth="1"/>
    <col min="15098" max="15098" width="8" customWidth="1"/>
    <col min="15099" max="15099" width="45.109375" customWidth="1"/>
    <col min="15100" max="15100" width="18" customWidth="1"/>
    <col min="15101" max="15102" width="10.109375" customWidth="1"/>
    <col min="15103" max="15131" width="11.44140625" customWidth="1"/>
    <col min="15353" max="15353" width="1.33203125" customWidth="1"/>
    <col min="15354" max="15354" width="8" customWidth="1"/>
    <col min="15355" max="15355" width="45.109375" customWidth="1"/>
    <col min="15356" max="15356" width="18" customWidth="1"/>
    <col min="15357" max="15358" width="10.109375" customWidth="1"/>
    <col min="15359" max="15387" width="11.44140625" customWidth="1"/>
    <col min="15609" max="15609" width="1.33203125" customWidth="1"/>
    <col min="15610" max="15610" width="8" customWidth="1"/>
    <col min="15611" max="15611" width="45.109375" customWidth="1"/>
    <col min="15612" max="15612" width="18" customWidth="1"/>
    <col min="15613" max="15614" width="10.109375" customWidth="1"/>
    <col min="15615" max="15643" width="11.44140625" customWidth="1"/>
    <col min="15865" max="15865" width="1.33203125" customWidth="1"/>
    <col min="15866" max="15866" width="8" customWidth="1"/>
    <col min="15867" max="15867" width="45.109375" customWidth="1"/>
    <col min="15868" max="15868" width="18" customWidth="1"/>
    <col min="15869" max="15870" width="10.109375" customWidth="1"/>
    <col min="15871" max="15899" width="11.44140625" customWidth="1"/>
    <col min="16121" max="16121" width="1.33203125" customWidth="1"/>
    <col min="16122" max="16122" width="8" customWidth="1"/>
    <col min="16123" max="16123" width="45.109375" customWidth="1"/>
    <col min="16124" max="16124" width="18" customWidth="1"/>
    <col min="16125" max="16126" width="10.109375" customWidth="1"/>
    <col min="16127" max="16155" width="11.44140625" customWidth="1"/>
  </cols>
  <sheetData>
    <row r="1" spans="1:40" ht="18" x14ac:dyDescent="0.25">
      <c r="A1" s="228"/>
      <c r="B1" s="229" t="s">
        <v>586</v>
      </c>
      <c r="C1" s="230"/>
      <c r="D1" s="231"/>
      <c r="E1" s="231"/>
      <c r="F1" s="232"/>
      <c r="G1" s="232"/>
      <c r="H1" s="232"/>
      <c r="I1" s="233"/>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234"/>
      <c r="AI1" s="234"/>
      <c r="AJ1" s="234"/>
    </row>
    <row r="2" spans="1:40" ht="15.75" thickBot="1" x14ac:dyDescent="0.25">
      <c r="A2" s="235"/>
      <c r="B2" s="236"/>
      <c r="C2" s="237"/>
      <c r="D2" s="124"/>
      <c r="E2" s="124"/>
      <c r="F2" s="100"/>
      <c r="G2" s="100"/>
      <c r="H2" s="1026" t="s">
        <v>587</v>
      </c>
      <c r="I2" s="1027"/>
      <c r="J2" s="1027"/>
      <c r="K2" s="1027"/>
      <c r="L2" s="1027"/>
      <c r="M2" s="1027"/>
      <c r="N2" s="1027"/>
      <c r="O2" s="1027"/>
      <c r="P2" s="1027"/>
      <c r="Q2" s="1027"/>
      <c r="R2" s="1027"/>
      <c r="S2" s="1027"/>
      <c r="T2" s="1027"/>
      <c r="U2" s="1027"/>
      <c r="V2" s="1027"/>
      <c r="W2" s="1027"/>
      <c r="X2" s="1027"/>
      <c r="Y2" s="1027"/>
      <c r="Z2" s="1027"/>
      <c r="AA2" s="1027"/>
      <c r="AB2" s="1027"/>
      <c r="AC2" s="1027"/>
      <c r="AD2" s="1027"/>
      <c r="AE2" s="1027"/>
      <c r="AF2" s="1027"/>
      <c r="AG2" s="1027"/>
      <c r="AH2" s="1027"/>
      <c r="AI2" s="1027"/>
      <c r="AJ2" s="1027"/>
    </row>
    <row r="3" spans="1:40" ht="38.25" x14ac:dyDescent="0.2">
      <c r="A3" s="238"/>
      <c r="B3" s="239" t="s">
        <v>588</v>
      </c>
      <c r="C3" s="350" t="s">
        <v>589</v>
      </c>
      <c r="D3" s="351" t="s">
        <v>590</v>
      </c>
      <c r="E3" s="351"/>
      <c r="F3" s="352" t="s">
        <v>140</v>
      </c>
      <c r="G3" s="352" t="s">
        <v>184</v>
      </c>
      <c r="H3" s="353" t="str">
        <f>'TITLE PAGE'!D14</f>
        <v>2016-17</v>
      </c>
      <c r="I3" s="354" t="str">
        <f>'WRZ summary'!E3</f>
        <v>For info 2017-18</v>
      </c>
      <c r="J3" s="354" t="str">
        <f>'WRZ summary'!F3</f>
        <v>For info 2018-19</v>
      </c>
      <c r="K3" s="354" t="str">
        <f>'WRZ summary'!G3</f>
        <v>For info 2019-20</v>
      </c>
      <c r="L3" s="351" t="str">
        <f>'WRZ summary'!H3</f>
        <v>2020-21</v>
      </c>
      <c r="M3" s="351" t="str">
        <f>'WRZ summary'!I3</f>
        <v>2021-22</v>
      </c>
      <c r="N3" s="351" t="str">
        <f>'WRZ summary'!J3</f>
        <v>2022-23</v>
      </c>
      <c r="O3" s="351" t="str">
        <f>'WRZ summary'!K3</f>
        <v>2023-24</v>
      </c>
      <c r="P3" s="351" t="str">
        <f>'WRZ summary'!L3</f>
        <v>2024-25</v>
      </c>
      <c r="Q3" s="351" t="str">
        <f>'WRZ summary'!M3</f>
        <v>2025-26</v>
      </c>
      <c r="R3" s="351" t="str">
        <f>'WRZ summary'!N3</f>
        <v>2026-27</v>
      </c>
      <c r="S3" s="351" t="str">
        <f>'WRZ summary'!O3</f>
        <v>2027-28</v>
      </c>
      <c r="T3" s="351" t="str">
        <f>'WRZ summary'!P3</f>
        <v>2028-29</v>
      </c>
      <c r="U3" s="351" t="str">
        <f>'WRZ summary'!Q3</f>
        <v>2029-30</v>
      </c>
      <c r="V3" s="351" t="str">
        <f>'WRZ summary'!R3</f>
        <v>2030-31</v>
      </c>
      <c r="W3" s="351" t="str">
        <f>'WRZ summary'!S3</f>
        <v>2031-32</v>
      </c>
      <c r="X3" s="351" t="str">
        <f>'WRZ summary'!T3</f>
        <v>2032-33</v>
      </c>
      <c r="Y3" s="351" t="str">
        <f>'WRZ summary'!U3</f>
        <v>2033-34</v>
      </c>
      <c r="Z3" s="351" t="str">
        <f>'WRZ summary'!V3</f>
        <v>2034-35</v>
      </c>
      <c r="AA3" s="351" t="str">
        <f>'WRZ summary'!W3</f>
        <v>2035-36</v>
      </c>
      <c r="AB3" s="351" t="str">
        <f>'WRZ summary'!X3</f>
        <v>2036-37</v>
      </c>
      <c r="AC3" s="351" t="str">
        <f>'WRZ summary'!Y3</f>
        <v>2037-38</v>
      </c>
      <c r="AD3" s="351" t="str">
        <f>'WRZ summary'!Z3</f>
        <v>2038-39</v>
      </c>
      <c r="AE3" s="351" t="str">
        <f>'WRZ summary'!AA3</f>
        <v>2039-40</v>
      </c>
      <c r="AF3" s="351" t="str">
        <f>'WRZ summary'!AB3</f>
        <v>2040-41</v>
      </c>
      <c r="AG3" s="351" t="str">
        <f>'WRZ summary'!AC3</f>
        <v>2041-42</v>
      </c>
      <c r="AH3" s="351" t="str">
        <f>'WRZ summary'!AD3</f>
        <v>2042-43</v>
      </c>
      <c r="AI3" s="351" t="str">
        <f>'WRZ summary'!AE3</f>
        <v>2043-44</v>
      </c>
      <c r="AJ3" s="355" t="str">
        <f>'WRZ summary'!AF3</f>
        <v>2044-45</v>
      </c>
      <c r="AL3" t="s">
        <v>854</v>
      </c>
      <c r="AM3" t="s">
        <v>853</v>
      </c>
      <c r="AN3" t="s">
        <v>845</v>
      </c>
    </row>
    <row r="4" spans="1:40" x14ac:dyDescent="0.2">
      <c r="A4" s="240"/>
      <c r="B4" s="241">
        <v>58</v>
      </c>
      <c r="C4" s="356" t="s">
        <v>591</v>
      </c>
      <c r="D4" s="242" t="s">
        <v>123</v>
      </c>
      <c r="E4" s="242"/>
      <c r="F4" s="243" t="s">
        <v>75</v>
      </c>
      <c r="G4" s="243">
        <v>2</v>
      </c>
      <c r="H4" s="686">
        <f>SUM(H5,H8,H11,-H17,-H21,-H24,-H27,H30)</f>
        <v>0</v>
      </c>
      <c r="I4" s="687">
        <f t="shared" ref="I4:AJ4" si="0">SUM(I5,I8,I11,-I17,-I21,-I24,-I27,I30)</f>
        <v>0</v>
      </c>
      <c r="J4" s="687">
        <f t="shared" si="0"/>
        <v>0</v>
      </c>
      <c r="K4" s="687">
        <f t="shared" si="0"/>
        <v>0</v>
      </c>
      <c r="L4" s="489">
        <f t="shared" si="0"/>
        <v>0</v>
      </c>
      <c r="M4" s="489">
        <f t="shared" si="0"/>
        <v>0</v>
      </c>
      <c r="N4" s="489">
        <f t="shared" si="0"/>
        <v>0</v>
      </c>
      <c r="O4" s="489">
        <f t="shared" si="0"/>
        <v>0</v>
      </c>
      <c r="P4" s="489">
        <f t="shared" si="0"/>
        <v>0</v>
      </c>
      <c r="Q4" s="489">
        <f t="shared" si="0"/>
        <v>0</v>
      </c>
      <c r="R4" s="489">
        <f t="shared" si="0"/>
        <v>25</v>
      </c>
      <c r="S4" s="489">
        <f t="shared" si="0"/>
        <v>25</v>
      </c>
      <c r="T4" s="489">
        <f t="shared" si="0"/>
        <v>25</v>
      </c>
      <c r="U4" s="489">
        <f t="shared" si="0"/>
        <v>25</v>
      </c>
      <c r="V4" s="489">
        <f t="shared" si="0"/>
        <v>85</v>
      </c>
      <c r="W4" s="489">
        <f t="shared" si="0"/>
        <v>85</v>
      </c>
      <c r="X4" s="489">
        <f t="shared" si="0"/>
        <v>85</v>
      </c>
      <c r="Y4" s="489">
        <f t="shared" si="0"/>
        <v>85</v>
      </c>
      <c r="Z4" s="489">
        <f t="shared" si="0"/>
        <v>85</v>
      </c>
      <c r="AA4" s="489">
        <f t="shared" si="0"/>
        <v>85</v>
      </c>
      <c r="AB4" s="489">
        <f t="shared" si="0"/>
        <v>85</v>
      </c>
      <c r="AC4" s="489">
        <f t="shared" si="0"/>
        <v>85</v>
      </c>
      <c r="AD4" s="489">
        <f t="shared" si="0"/>
        <v>85</v>
      </c>
      <c r="AE4" s="489">
        <f t="shared" si="0"/>
        <v>85</v>
      </c>
      <c r="AF4" s="489">
        <f t="shared" si="0"/>
        <v>85</v>
      </c>
      <c r="AG4" s="489">
        <f t="shared" si="0"/>
        <v>85</v>
      </c>
      <c r="AH4" s="489">
        <f t="shared" si="0"/>
        <v>85</v>
      </c>
      <c r="AI4" s="489">
        <f t="shared" si="0"/>
        <v>85</v>
      </c>
      <c r="AJ4" s="688">
        <f t="shared" si="0"/>
        <v>85</v>
      </c>
    </row>
    <row r="5" spans="1:40" x14ac:dyDescent="0.2">
      <c r="A5" s="244"/>
      <c r="B5" s="245">
        <f>B4+0.1</f>
        <v>58.1</v>
      </c>
      <c r="C5" s="357" t="s">
        <v>592</v>
      </c>
      <c r="D5" s="246" t="s">
        <v>123</v>
      </c>
      <c r="E5" s="246"/>
      <c r="F5" s="247" t="s">
        <v>75</v>
      </c>
      <c r="G5" s="247">
        <v>2</v>
      </c>
      <c r="H5" s="329">
        <f t="shared" ref="H5:AJ5" si="1">SUM(H6:H7)</f>
        <v>0</v>
      </c>
      <c r="I5" s="331">
        <f t="shared" si="1"/>
        <v>0</v>
      </c>
      <c r="J5" s="331">
        <f t="shared" si="1"/>
        <v>0</v>
      </c>
      <c r="K5" s="331">
        <f t="shared" si="1"/>
        <v>0</v>
      </c>
      <c r="L5" s="330">
        <f t="shared" si="1"/>
        <v>0</v>
      </c>
      <c r="M5" s="330">
        <f t="shared" si="1"/>
        <v>0</v>
      </c>
      <c r="N5" s="330">
        <f t="shared" si="1"/>
        <v>0</v>
      </c>
      <c r="O5" s="330">
        <f t="shared" si="1"/>
        <v>0</v>
      </c>
      <c r="P5" s="330">
        <f t="shared" si="1"/>
        <v>0</v>
      </c>
      <c r="Q5" s="330">
        <f t="shared" si="1"/>
        <v>0</v>
      </c>
      <c r="R5" s="330">
        <f t="shared" si="1"/>
        <v>0</v>
      </c>
      <c r="S5" s="330">
        <f t="shared" si="1"/>
        <v>0</v>
      </c>
      <c r="T5" s="330">
        <f t="shared" si="1"/>
        <v>0</v>
      </c>
      <c r="U5" s="330">
        <f t="shared" si="1"/>
        <v>0</v>
      </c>
      <c r="V5" s="330">
        <f t="shared" si="1"/>
        <v>0</v>
      </c>
      <c r="W5" s="330">
        <f t="shared" si="1"/>
        <v>0</v>
      </c>
      <c r="X5" s="330">
        <f t="shared" si="1"/>
        <v>0</v>
      </c>
      <c r="Y5" s="330">
        <f t="shared" si="1"/>
        <v>0</v>
      </c>
      <c r="Z5" s="330">
        <f t="shared" si="1"/>
        <v>0</v>
      </c>
      <c r="AA5" s="330">
        <f t="shared" si="1"/>
        <v>0</v>
      </c>
      <c r="AB5" s="330">
        <f t="shared" si="1"/>
        <v>0</v>
      </c>
      <c r="AC5" s="330">
        <f t="shared" si="1"/>
        <v>0</v>
      </c>
      <c r="AD5" s="330">
        <f t="shared" si="1"/>
        <v>0</v>
      </c>
      <c r="AE5" s="330">
        <f t="shared" si="1"/>
        <v>0</v>
      </c>
      <c r="AF5" s="330">
        <f t="shared" si="1"/>
        <v>0</v>
      </c>
      <c r="AG5" s="330">
        <f t="shared" si="1"/>
        <v>0</v>
      </c>
      <c r="AH5" s="330">
        <f t="shared" si="1"/>
        <v>0</v>
      </c>
      <c r="AI5" s="330">
        <f t="shared" si="1"/>
        <v>0</v>
      </c>
      <c r="AJ5" s="330">
        <f t="shared" si="1"/>
        <v>0</v>
      </c>
    </row>
    <row r="6" spans="1:40" x14ac:dyDescent="0.2">
      <c r="A6" s="244"/>
      <c r="B6" s="248" t="s">
        <v>123</v>
      </c>
      <c r="C6" s="249"/>
      <c r="D6" s="249"/>
      <c r="E6" s="249"/>
      <c r="F6" s="250" t="s">
        <v>75</v>
      </c>
      <c r="G6" s="250">
        <v>2</v>
      </c>
      <c r="H6" s="329"/>
      <c r="I6" s="331"/>
      <c r="J6" s="331"/>
      <c r="K6" s="331"/>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58"/>
    </row>
    <row r="7" spans="1:40" x14ac:dyDescent="0.2">
      <c r="A7" s="244"/>
      <c r="B7" s="367" t="s">
        <v>123</v>
      </c>
      <c r="C7" s="333" t="s">
        <v>593</v>
      </c>
      <c r="D7" s="334" t="s">
        <v>123</v>
      </c>
      <c r="E7" s="334"/>
      <c r="F7" s="335" t="s">
        <v>123</v>
      </c>
      <c r="G7" s="335"/>
      <c r="H7" s="328" t="s">
        <v>123</v>
      </c>
      <c r="I7" s="369" t="s">
        <v>123</v>
      </c>
      <c r="J7" s="369" t="s">
        <v>123</v>
      </c>
      <c r="K7" s="369" t="s">
        <v>123</v>
      </c>
      <c r="L7" s="341" t="s">
        <v>123</v>
      </c>
      <c r="M7" s="341" t="s">
        <v>123</v>
      </c>
      <c r="N7" s="341" t="s">
        <v>123</v>
      </c>
      <c r="O7" s="341" t="s">
        <v>123</v>
      </c>
      <c r="P7" s="341" t="s">
        <v>123</v>
      </c>
      <c r="Q7" s="341" t="s">
        <v>123</v>
      </c>
      <c r="R7" s="341" t="s">
        <v>123</v>
      </c>
      <c r="S7" s="341" t="s">
        <v>123</v>
      </c>
      <c r="T7" s="341" t="s">
        <v>123</v>
      </c>
      <c r="U7" s="341" t="s">
        <v>123</v>
      </c>
      <c r="V7" s="341" t="s">
        <v>123</v>
      </c>
      <c r="W7" s="341" t="s">
        <v>123</v>
      </c>
      <c r="X7" s="341" t="s">
        <v>123</v>
      </c>
      <c r="Y7" s="341" t="s">
        <v>123</v>
      </c>
      <c r="Z7" s="341" t="s">
        <v>123</v>
      </c>
      <c r="AA7" s="341" t="s">
        <v>123</v>
      </c>
      <c r="AB7" s="341" t="s">
        <v>123</v>
      </c>
      <c r="AC7" s="341" t="s">
        <v>123</v>
      </c>
      <c r="AD7" s="341" t="s">
        <v>123</v>
      </c>
      <c r="AE7" s="341" t="s">
        <v>123</v>
      </c>
      <c r="AF7" s="341" t="s">
        <v>123</v>
      </c>
      <c r="AG7" s="341" t="s">
        <v>123</v>
      </c>
      <c r="AH7" s="341" t="s">
        <v>123</v>
      </c>
      <c r="AI7" s="341" t="s">
        <v>123</v>
      </c>
      <c r="AJ7" s="363" t="s">
        <v>123</v>
      </c>
    </row>
    <row r="8" spans="1:40" x14ac:dyDescent="0.2">
      <c r="A8" s="244"/>
      <c r="B8" s="245">
        <f>B5+0.1</f>
        <v>58.2</v>
      </c>
      <c r="C8" s="336" t="s">
        <v>594</v>
      </c>
      <c r="D8" s="337" t="s">
        <v>123</v>
      </c>
      <c r="E8" s="337"/>
      <c r="F8" s="247" t="s">
        <v>75</v>
      </c>
      <c r="G8" s="247">
        <v>2</v>
      </c>
      <c r="H8" s="329">
        <f t="shared" ref="H8:AJ8" si="2">SUM(H9:H10)</f>
        <v>0</v>
      </c>
      <c r="I8" s="331">
        <f t="shared" si="2"/>
        <v>0</v>
      </c>
      <c r="J8" s="331">
        <f t="shared" si="2"/>
        <v>0</v>
      </c>
      <c r="K8" s="331">
        <f t="shared" si="2"/>
        <v>0</v>
      </c>
      <c r="L8" s="330">
        <f t="shared" si="2"/>
        <v>0</v>
      </c>
      <c r="M8" s="330">
        <f t="shared" si="2"/>
        <v>0</v>
      </c>
      <c r="N8" s="330">
        <f t="shared" si="2"/>
        <v>0</v>
      </c>
      <c r="O8" s="330">
        <f t="shared" si="2"/>
        <v>0</v>
      </c>
      <c r="P8" s="330">
        <f t="shared" si="2"/>
        <v>0</v>
      </c>
      <c r="Q8" s="330">
        <f t="shared" si="2"/>
        <v>0</v>
      </c>
      <c r="R8" s="330">
        <f t="shared" si="2"/>
        <v>0</v>
      </c>
      <c r="S8" s="330">
        <f t="shared" si="2"/>
        <v>0</v>
      </c>
      <c r="T8" s="330">
        <f t="shared" si="2"/>
        <v>0</v>
      </c>
      <c r="U8" s="330">
        <f t="shared" si="2"/>
        <v>0</v>
      </c>
      <c r="V8" s="330">
        <f t="shared" si="2"/>
        <v>0</v>
      </c>
      <c r="W8" s="330">
        <f t="shared" si="2"/>
        <v>0</v>
      </c>
      <c r="X8" s="330">
        <f t="shared" si="2"/>
        <v>0</v>
      </c>
      <c r="Y8" s="330">
        <f t="shared" si="2"/>
        <v>0</v>
      </c>
      <c r="Z8" s="330">
        <f t="shared" si="2"/>
        <v>0</v>
      </c>
      <c r="AA8" s="330">
        <f t="shared" si="2"/>
        <v>0</v>
      </c>
      <c r="AB8" s="330">
        <f t="shared" si="2"/>
        <v>0</v>
      </c>
      <c r="AC8" s="330">
        <f t="shared" si="2"/>
        <v>0</v>
      </c>
      <c r="AD8" s="330">
        <f t="shared" si="2"/>
        <v>0</v>
      </c>
      <c r="AE8" s="330">
        <f t="shared" si="2"/>
        <v>0</v>
      </c>
      <c r="AF8" s="330">
        <f t="shared" si="2"/>
        <v>0</v>
      </c>
      <c r="AG8" s="330">
        <f t="shared" si="2"/>
        <v>0</v>
      </c>
      <c r="AH8" s="330">
        <f t="shared" si="2"/>
        <v>0</v>
      </c>
      <c r="AI8" s="330">
        <f t="shared" si="2"/>
        <v>0</v>
      </c>
      <c r="AJ8" s="330">
        <f t="shared" si="2"/>
        <v>0</v>
      </c>
    </row>
    <row r="9" spans="1:40" x14ac:dyDescent="0.2">
      <c r="A9" s="244"/>
      <c r="B9" s="248" t="s">
        <v>123</v>
      </c>
      <c r="C9" s="249"/>
      <c r="D9" s="249"/>
      <c r="E9" s="249"/>
      <c r="F9" s="251" t="s">
        <v>75</v>
      </c>
      <c r="G9" s="251">
        <v>2</v>
      </c>
      <c r="H9" s="329"/>
      <c r="I9" s="331"/>
      <c r="J9" s="331"/>
      <c r="K9" s="331"/>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58"/>
    </row>
    <row r="10" spans="1:40" x14ac:dyDescent="0.2">
      <c r="A10" s="252"/>
      <c r="B10" s="367" t="s">
        <v>123</v>
      </c>
      <c r="C10" s="333" t="s">
        <v>593</v>
      </c>
      <c r="D10" s="334" t="s">
        <v>123</v>
      </c>
      <c r="E10" s="334"/>
      <c r="F10" s="288" t="s">
        <v>123</v>
      </c>
      <c r="G10" s="335"/>
      <c r="H10" s="328" t="s">
        <v>123</v>
      </c>
      <c r="I10" s="369" t="s">
        <v>123</v>
      </c>
      <c r="J10" s="369" t="s">
        <v>123</v>
      </c>
      <c r="K10" s="369" t="s">
        <v>123</v>
      </c>
      <c r="L10" s="341" t="s">
        <v>123</v>
      </c>
      <c r="M10" s="341" t="s">
        <v>123</v>
      </c>
      <c r="N10" s="341" t="s">
        <v>123</v>
      </c>
      <c r="O10" s="341" t="s">
        <v>123</v>
      </c>
      <c r="P10" s="341" t="s">
        <v>123</v>
      </c>
      <c r="Q10" s="341" t="s">
        <v>123</v>
      </c>
      <c r="R10" s="341" t="s">
        <v>123</v>
      </c>
      <c r="S10" s="341" t="s">
        <v>123</v>
      </c>
      <c r="T10" s="341" t="s">
        <v>123</v>
      </c>
      <c r="U10" s="341" t="s">
        <v>123</v>
      </c>
      <c r="V10" s="341" t="s">
        <v>123</v>
      </c>
      <c r="W10" s="341" t="s">
        <v>123</v>
      </c>
      <c r="X10" s="341" t="s">
        <v>123</v>
      </c>
      <c r="Y10" s="341" t="s">
        <v>123</v>
      </c>
      <c r="Z10" s="341" t="s">
        <v>123</v>
      </c>
      <c r="AA10" s="341" t="s">
        <v>123</v>
      </c>
      <c r="AB10" s="341" t="s">
        <v>123</v>
      </c>
      <c r="AC10" s="341" t="s">
        <v>123</v>
      </c>
      <c r="AD10" s="341" t="s">
        <v>123</v>
      </c>
      <c r="AE10" s="341" t="s">
        <v>123</v>
      </c>
      <c r="AF10" s="341" t="s">
        <v>123</v>
      </c>
      <c r="AG10" s="341" t="s">
        <v>123</v>
      </c>
      <c r="AH10" s="341" t="s">
        <v>123</v>
      </c>
      <c r="AI10" s="341" t="s">
        <v>123</v>
      </c>
      <c r="AJ10" s="363" t="s">
        <v>123</v>
      </c>
    </row>
    <row r="11" spans="1:40" x14ac:dyDescent="0.2">
      <c r="A11" s="244"/>
      <c r="B11" s="245">
        <f>B8+0.1</f>
        <v>58.300000000000004</v>
      </c>
      <c r="C11" s="336" t="s">
        <v>595</v>
      </c>
      <c r="D11" s="256" t="s">
        <v>123</v>
      </c>
      <c r="E11" s="256"/>
      <c r="F11" s="253" t="s">
        <v>75</v>
      </c>
      <c r="G11" s="253">
        <v>2</v>
      </c>
      <c r="H11" s="329">
        <f t="shared" ref="H11:AJ11" si="3">SUM(H12:H16)</f>
        <v>-4.84</v>
      </c>
      <c r="I11" s="331">
        <f t="shared" si="3"/>
        <v>-4.84</v>
      </c>
      <c r="J11" s="331">
        <f t="shared" si="3"/>
        <v>-4.84</v>
      </c>
      <c r="K11" s="331">
        <f t="shared" si="3"/>
        <v>-4.84</v>
      </c>
      <c r="L11" s="330">
        <f t="shared" si="3"/>
        <v>-4.84</v>
      </c>
      <c r="M11" s="330">
        <f t="shared" si="3"/>
        <v>-4.84</v>
      </c>
      <c r="N11" s="330">
        <f t="shared" si="3"/>
        <v>-4.84</v>
      </c>
      <c r="O11" s="330">
        <f t="shared" si="3"/>
        <v>-4.84</v>
      </c>
      <c r="P11" s="330">
        <f t="shared" si="3"/>
        <v>0</v>
      </c>
      <c r="Q11" s="330">
        <f t="shared" si="3"/>
        <v>0</v>
      </c>
      <c r="R11" s="330">
        <f t="shared" si="3"/>
        <v>25</v>
      </c>
      <c r="S11" s="330">
        <f t="shared" si="3"/>
        <v>25</v>
      </c>
      <c r="T11" s="330">
        <f t="shared" si="3"/>
        <v>25</v>
      </c>
      <c r="U11" s="330">
        <f t="shared" si="3"/>
        <v>25</v>
      </c>
      <c r="V11" s="330">
        <f t="shared" si="3"/>
        <v>85</v>
      </c>
      <c r="W11" s="330">
        <f t="shared" si="3"/>
        <v>85</v>
      </c>
      <c r="X11" s="330">
        <f t="shared" si="3"/>
        <v>85</v>
      </c>
      <c r="Y11" s="330">
        <f t="shared" si="3"/>
        <v>85</v>
      </c>
      <c r="Z11" s="330">
        <f t="shared" si="3"/>
        <v>85</v>
      </c>
      <c r="AA11" s="330">
        <f t="shared" si="3"/>
        <v>85</v>
      </c>
      <c r="AB11" s="330">
        <f t="shared" si="3"/>
        <v>85</v>
      </c>
      <c r="AC11" s="330">
        <f t="shared" si="3"/>
        <v>85</v>
      </c>
      <c r="AD11" s="330">
        <f t="shared" si="3"/>
        <v>85</v>
      </c>
      <c r="AE11" s="330">
        <f t="shared" si="3"/>
        <v>85</v>
      </c>
      <c r="AF11" s="330">
        <f t="shared" si="3"/>
        <v>85</v>
      </c>
      <c r="AG11" s="330">
        <f t="shared" si="3"/>
        <v>85</v>
      </c>
      <c r="AH11" s="330">
        <f t="shared" si="3"/>
        <v>85</v>
      </c>
      <c r="AI11" s="330">
        <f t="shared" si="3"/>
        <v>85</v>
      </c>
      <c r="AJ11" s="330">
        <f t="shared" si="3"/>
        <v>85</v>
      </c>
    </row>
    <row r="12" spans="1:40" x14ac:dyDescent="0.2">
      <c r="A12" s="244"/>
      <c r="B12" s="248" t="s">
        <v>123</v>
      </c>
      <c r="C12" s="479" t="s">
        <v>802</v>
      </c>
      <c r="D12" s="479" t="s">
        <v>803</v>
      </c>
      <c r="E12" s="249"/>
      <c r="F12" s="251" t="s">
        <v>75</v>
      </c>
      <c r="G12" s="251">
        <v>2</v>
      </c>
      <c r="H12" s="329"/>
      <c r="I12" s="331"/>
      <c r="J12" s="331"/>
      <c r="K12" s="331"/>
      <c r="L12" s="338">
        <v>0</v>
      </c>
      <c r="M12" s="338">
        <v>0</v>
      </c>
      <c r="N12" s="338">
        <v>0</v>
      </c>
      <c r="O12" s="338">
        <v>0</v>
      </c>
      <c r="P12" s="338">
        <v>0</v>
      </c>
      <c r="Q12" s="338">
        <v>0</v>
      </c>
      <c r="R12" s="338">
        <v>0</v>
      </c>
      <c r="S12" s="338">
        <v>0</v>
      </c>
      <c r="T12" s="338">
        <v>0</v>
      </c>
      <c r="U12" s="338">
        <v>0</v>
      </c>
      <c r="V12" s="338">
        <v>30</v>
      </c>
      <c r="W12" s="338">
        <v>30</v>
      </c>
      <c r="X12" s="338">
        <v>30</v>
      </c>
      <c r="Y12" s="338">
        <v>30</v>
      </c>
      <c r="Z12" s="338">
        <v>30</v>
      </c>
      <c r="AA12" s="338">
        <v>30</v>
      </c>
      <c r="AB12" s="338">
        <v>30</v>
      </c>
      <c r="AC12" s="338">
        <v>30</v>
      </c>
      <c r="AD12" s="338">
        <v>30</v>
      </c>
      <c r="AE12" s="338">
        <v>30</v>
      </c>
      <c r="AF12" s="338">
        <v>30</v>
      </c>
      <c r="AG12" s="338">
        <v>30</v>
      </c>
      <c r="AH12" s="338">
        <v>30</v>
      </c>
      <c r="AI12" s="338">
        <v>30</v>
      </c>
      <c r="AJ12" s="358">
        <v>30</v>
      </c>
      <c r="AL12" t="s">
        <v>855</v>
      </c>
      <c r="AM12" t="s">
        <v>844</v>
      </c>
      <c r="AN12" s="689">
        <v>43452</v>
      </c>
    </row>
    <row r="13" spans="1:40" x14ac:dyDescent="0.2">
      <c r="A13" s="244"/>
      <c r="B13" s="248" t="s">
        <v>123</v>
      </c>
      <c r="C13" s="479" t="s">
        <v>804</v>
      </c>
      <c r="D13" s="479" t="s">
        <v>805</v>
      </c>
      <c r="E13" s="249"/>
      <c r="F13" s="251" t="s">
        <v>75</v>
      </c>
      <c r="G13" s="251">
        <v>2</v>
      </c>
      <c r="H13" s="328"/>
      <c r="I13" s="369"/>
      <c r="J13" s="369"/>
      <c r="K13" s="369"/>
      <c r="L13" s="341">
        <v>0</v>
      </c>
      <c r="M13" s="341">
        <v>0</v>
      </c>
      <c r="N13" s="341">
        <v>0</v>
      </c>
      <c r="O13" s="341">
        <v>0</v>
      </c>
      <c r="P13" s="341">
        <v>0</v>
      </c>
      <c r="Q13" s="341">
        <v>0</v>
      </c>
      <c r="R13" s="341">
        <v>25</v>
      </c>
      <c r="S13" s="341">
        <v>25</v>
      </c>
      <c r="T13" s="341">
        <v>25</v>
      </c>
      <c r="U13" s="341">
        <v>25</v>
      </c>
      <c r="V13" s="341">
        <v>25</v>
      </c>
      <c r="W13" s="341">
        <v>25</v>
      </c>
      <c r="X13" s="341">
        <v>25</v>
      </c>
      <c r="Y13" s="341">
        <v>25</v>
      </c>
      <c r="Z13" s="341">
        <v>25</v>
      </c>
      <c r="AA13" s="341">
        <v>25</v>
      </c>
      <c r="AB13" s="341">
        <v>25</v>
      </c>
      <c r="AC13" s="341">
        <v>25</v>
      </c>
      <c r="AD13" s="341">
        <v>25</v>
      </c>
      <c r="AE13" s="341">
        <v>25</v>
      </c>
      <c r="AF13" s="341">
        <v>25</v>
      </c>
      <c r="AG13" s="341">
        <v>25</v>
      </c>
      <c r="AH13" s="341">
        <v>25</v>
      </c>
      <c r="AI13" s="341">
        <v>25</v>
      </c>
      <c r="AJ13" s="363">
        <v>25</v>
      </c>
      <c r="AL13" t="s">
        <v>855</v>
      </c>
      <c r="AM13" t="s">
        <v>844</v>
      </c>
      <c r="AN13" s="689">
        <v>43452</v>
      </c>
    </row>
    <row r="14" spans="1:40" ht="14.25" customHeight="1" x14ac:dyDescent="0.2">
      <c r="A14" s="244"/>
      <c r="B14" s="248" t="s">
        <v>123</v>
      </c>
      <c r="C14" s="479" t="s">
        <v>806</v>
      </c>
      <c r="D14" s="479" t="s">
        <v>807</v>
      </c>
      <c r="E14" s="249"/>
      <c r="F14" s="251" t="s">
        <v>75</v>
      </c>
      <c r="G14" s="251">
        <v>2</v>
      </c>
      <c r="H14" s="328"/>
      <c r="I14" s="369"/>
      <c r="J14" s="369"/>
      <c r="K14" s="369"/>
      <c r="L14" s="341">
        <v>0</v>
      </c>
      <c r="M14" s="341">
        <v>0</v>
      </c>
      <c r="N14" s="341">
        <v>0</v>
      </c>
      <c r="O14" s="341">
        <v>0</v>
      </c>
      <c r="P14" s="341">
        <v>0</v>
      </c>
      <c r="Q14" s="341">
        <v>0</v>
      </c>
      <c r="R14" s="341">
        <v>0</v>
      </c>
      <c r="S14" s="341">
        <v>0</v>
      </c>
      <c r="T14" s="341">
        <v>0</v>
      </c>
      <c r="U14" s="341">
        <v>0</v>
      </c>
      <c r="V14" s="341">
        <v>30</v>
      </c>
      <c r="W14" s="341">
        <v>30</v>
      </c>
      <c r="X14" s="341">
        <v>30</v>
      </c>
      <c r="Y14" s="341">
        <v>30</v>
      </c>
      <c r="Z14" s="341">
        <v>30</v>
      </c>
      <c r="AA14" s="341">
        <v>30</v>
      </c>
      <c r="AB14" s="341">
        <v>30</v>
      </c>
      <c r="AC14" s="341">
        <v>30</v>
      </c>
      <c r="AD14" s="341">
        <v>30</v>
      </c>
      <c r="AE14" s="341">
        <v>30</v>
      </c>
      <c r="AF14" s="341">
        <v>30</v>
      </c>
      <c r="AG14" s="341">
        <v>30</v>
      </c>
      <c r="AH14" s="341">
        <v>30</v>
      </c>
      <c r="AI14" s="341">
        <v>30</v>
      </c>
      <c r="AJ14" s="363">
        <v>30</v>
      </c>
      <c r="AL14" t="s">
        <v>855</v>
      </c>
      <c r="AM14" t="s">
        <v>844</v>
      </c>
      <c r="AN14" s="689">
        <v>43452</v>
      </c>
    </row>
    <row r="15" spans="1:40" ht="37.5" customHeight="1" x14ac:dyDescent="0.2">
      <c r="A15" s="244"/>
      <c r="B15" s="248"/>
      <c r="C15" s="753" t="s">
        <v>857</v>
      </c>
      <c r="D15" s="479" t="s">
        <v>858</v>
      </c>
      <c r="E15" s="249"/>
      <c r="F15" s="251" t="s">
        <v>75</v>
      </c>
      <c r="G15" s="251">
        <v>2</v>
      </c>
      <c r="H15" s="328">
        <v>-4.84</v>
      </c>
      <c r="I15" s="369">
        <v>-4.84</v>
      </c>
      <c r="J15" s="369">
        <v>-4.84</v>
      </c>
      <c r="K15" s="369">
        <v>-4.84</v>
      </c>
      <c r="L15" s="341">
        <v>-4.84</v>
      </c>
      <c r="M15" s="341">
        <v>-4.84</v>
      </c>
      <c r="N15" s="341">
        <v>-4.84</v>
      </c>
      <c r="O15" s="341">
        <v>-4.84</v>
      </c>
      <c r="P15" s="341"/>
      <c r="Q15" s="341"/>
      <c r="R15" s="341"/>
      <c r="S15" s="341"/>
      <c r="T15" s="341"/>
      <c r="U15" s="341"/>
      <c r="V15" s="341"/>
      <c r="W15" s="341"/>
      <c r="X15" s="341"/>
      <c r="Y15" s="341"/>
      <c r="Z15" s="341"/>
      <c r="AA15" s="341"/>
      <c r="AB15" s="341"/>
      <c r="AC15" s="341"/>
      <c r="AD15" s="341"/>
      <c r="AE15" s="341"/>
      <c r="AF15" s="341"/>
      <c r="AG15" s="341"/>
      <c r="AH15" s="341"/>
      <c r="AI15" s="341"/>
      <c r="AJ15" s="363"/>
      <c r="AN15" s="689"/>
    </row>
    <row r="16" spans="1:40" x14ac:dyDescent="0.2">
      <c r="A16" s="244"/>
      <c r="B16" s="367" t="s">
        <v>123</v>
      </c>
      <c r="C16" s="333" t="s">
        <v>593</v>
      </c>
      <c r="D16" s="334" t="s">
        <v>123</v>
      </c>
      <c r="E16" s="334"/>
      <c r="F16" s="288" t="s">
        <v>123</v>
      </c>
      <c r="G16" s="335"/>
      <c r="H16" s="328" t="s">
        <v>123</v>
      </c>
      <c r="I16" s="369" t="s">
        <v>123</v>
      </c>
      <c r="J16" s="369" t="s">
        <v>123</v>
      </c>
      <c r="K16" s="369" t="s">
        <v>123</v>
      </c>
      <c r="L16" s="341" t="s">
        <v>123</v>
      </c>
      <c r="M16" s="341" t="s">
        <v>123</v>
      </c>
      <c r="N16" s="341" t="s">
        <v>123</v>
      </c>
      <c r="O16" s="341" t="s">
        <v>123</v>
      </c>
      <c r="P16" s="341" t="s">
        <v>123</v>
      </c>
      <c r="Q16" s="341" t="s">
        <v>123</v>
      </c>
      <c r="R16" s="341" t="s">
        <v>123</v>
      </c>
      <c r="S16" s="341" t="s">
        <v>123</v>
      </c>
      <c r="T16" s="341" t="s">
        <v>123</v>
      </c>
      <c r="U16" s="341" t="s">
        <v>123</v>
      </c>
      <c r="V16" s="341" t="s">
        <v>123</v>
      </c>
      <c r="W16" s="341" t="s">
        <v>123</v>
      </c>
      <c r="X16" s="341" t="s">
        <v>123</v>
      </c>
      <c r="Y16" s="341" t="s">
        <v>123</v>
      </c>
      <c r="Z16" s="341" t="s">
        <v>123</v>
      </c>
      <c r="AA16" s="341" t="s">
        <v>123</v>
      </c>
      <c r="AB16" s="341" t="s">
        <v>123</v>
      </c>
      <c r="AC16" s="341" t="s">
        <v>123</v>
      </c>
      <c r="AD16" s="341" t="s">
        <v>123</v>
      </c>
      <c r="AE16" s="341" t="s">
        <v>123</v>
      </c>
      <c r="AF16" s="341" t="s">
        <v>123</v>
      </c>
      <c r="AG16" s="341" t="s">
        <v>123</v>
      </c>
      <c r="AH16" s="341" t="s">
        <v>123</v>
      </c>
      <c r="AI16" s="341" t="s">
        <v>123</v>
      </c>
      <c r="AJ16" s="363" t="s">
        <v>123</v>
      </c>
      <c r="AN16" s="689"/>
    </row>
    <row r="17" spans="1:36" ht="25.5" x14ac:dyDescent="0.2">
      <c r="A17" s="244"/>
      <c r="B17" s="245">
        <f>B11+0.1</f>
        <v>58.400000000000006</v>
      </c>
      <c r="C17" s="336" t="s">
        <v>596</v>
      </c>
      <c r="D17" s="256" t="s">
        <v>123</v>
      </c>
      <c r="E17" s="256"/>
      <c r="F17" s="253" t="s">
        <v>75</v>
      </c>
      <c r="G17" s="253">
        <v>2</v>
      </c>
      <c r="H17" s="329">
        <f t="shared" ref="H17:AJ17" si="4">SUM(H18:H19)</f>
        <v>0</v>
      </c>
      <c r="I17" s="331">
        <f t="shared" si="4"/>
        <v>0</v>
      </c>
      <c r="J17" s="331">
        <f t="shared" si="4"/>
        <v>0</v>
      </c>
      <c r="K17" s="331">
        <f t="shared" si="4"/>
        <v>0</v>
      </c>
      <c r="L17" s="330">
        <f t="shared" si="4"/>
        <v>0</v>
      </c>
      <c r="M17" s="330">
        <f t="shared" si="4"/>
        <v>0</v>
      </c>
      <c r="N17" s="330">
        <f t="shared" si="4"/>
        <v>0</v>
      </c>
      <c r="O17" s="330">
        <f t="shared" si="4"/>
        <v>0</v>
      </c>
      <c r="P17" s="330">
        <f t="shared" si="4"/>
        <v>0</v>
      </c>
      <c r="Q17" s="330">
        <f t="shared" si="4"/>
        <v>0</v>
      </c>
      <c r="R17" s="330">
        <f t="shared" si="4"/>
        <v>0</v>
      </c>
      <c r="S17" s="330">
        <f t="shared" si="4"/>
        <v>0</v>
      </c>
      <c r="T17" s="330">
        <f t="shared" si="4"/>
        <v>0</v>
      </c>
      <c r="U17" s="330">
        <f t="shared" si="4"/>
        <v>0</v>
      </c>
      <c r="V17" s="330">
        <f t="shared" si="4"/>
        <v>0</v>
      </c>
      <c r="W17" s="330">
        <f t="shared" si="4"/>
        <v>0</v>
      </c>
      <c r="X17" s="330">
        <f t="shared" si="4"/>
        <v>0</v>
      </c>
      <c r="Y17" s="330">
        <f t="shared" si="4"/>
        <v>0</v>
      </c>
      <c r="Z17" s="330">
        <f t="shared" si="4"/>
        <v>0</v>
      </c>
      <c r="AA17" s="330">
        <f t="shared" si="4"/>
        <v>0</v>
      </c>
      <c r="AB17" s="330">
        <f t="shared" si="4"/>
        <v>0</v>
      </c>
      <c r="AC17" s="330">
        <f t="shared" si="4"/>
        <v>0</v>
      </c>
      <c r="AD17" s="330">
        <f t="shared" si="4"/>
        <v>0</v>
      </c>
      <c r="AE17" s="330">
        <f t="shared" si="4"/>
        <v>0</v>
      </c>
      <c r="AF17" s="330">
        <f t="shared" si="4"/>
        <v>0</v>
      </c>
      <c r="AG17" s="330">
        <f t="shared" si="4"/>
        <v>0</v>
      </c>
      <c r="AH17" s="330">
        <f t="shared" si="4"/>
        <v>0</v>
      </c>
      <c r="AI17" s="330">
        <f t="shared" si="4"/>
        <v>0</v>
      </c>
      <c r="AJ17" s="330">
        <f t="shared" si="4"/>
        <v>0</v>
      </c>
    </row>
    <row r="18" spans="1:36" x14ac:dyDescent="0.2">
      <c r="A18" s="244"/>
      <c r="B18" s="248" t="s">
        <v>123</v>
      </c>
      <c r="C18" s="249"/>
      <c r="D18" s="249"/>
      <c r="E18" s="249"/>
      <c r="F18" s="251" t="s">
        <v>75</v>
      </c>
      <c r="G18" s="251">
        <v>2</v>
      </c>
      <c r="H18" s="329"/>
      <c r="I18" s="331"/>
      <c r="J18" s="331"/>
      <c r="K18" s="331"/>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58"/>
    </row>
    <row r="19" spans="1:36" x14ac:dyDescent="0.2">
      <c r="A19" s="244"/>
      <c r="B19" s="367" t="s">
        <v>123</v>
      </c>
      <c r="C19" s="333" t="s">
        <v>593</v>
      </c>
      <c r="D19" s="334" t="s">
        <v>123</v>
      </c>
      <c r="E19" s="334"/>
      <c r="F19" s="288" t="s">
        <v>123</v>
      </c>
      <c r="G19" s="335"/>
      <c r="H19" s="328" t="s">
        <v>123</v>
      </c>
      <c r="I19" s="331" t="s">
        <v>123</v>
      </c>
      <c r="J19" s="331" t="s">
        <v>123</v>
      </c>
      <c r="K19" s="331" t="s">
        <v>123</v>
      </c>
      <c r="L19" s="341" t="s">
        <v>123</v>
      </c>
      <c r="M19" s="341" t="s">
        <v>123</v>
      </c>
      <c r="N19" s="341" t="s">
        <v>123</v>
      </c>
      <c r="O19" s="341" t="s">
        <v>123</v>
      </c>
      <c r="P19" s="341" t="s">
        <v>123</v>
      </c>
      <c r="Q19" s="341" t="s">
        <v>123</v>
      </c>
      <c r="R19" s="341" t="s">
        <v>123</v>
      </c>
      <c r="S19" s="341" t="s">
        <v>123</v>
      </c>
      <c r="T19" s="341" t="s">
        <v>123</v>
      </c>
      <c r="U19" s="341" t="s">
        <v>123</v>
      </c>
      <c r="V19" s="341" t="s">
        <v>123</v>
      </c>
      <c r="W19" s="341" t="s">
        <v>123</v>
      </c>
      <c r="X19" s="341" t="s">
        <v>123</v>
      </c>
      <c r="Y19" s="341" t="s">
        <v>123</v>
      </c>
      <c r="Z19" s="341" t="s">
        <v>123</v>
      </c>
      <c r="AA19" s="341" t="s">
        <v>123</v>
      </c>
      <c r="AB19" s="341" t="s">
        <v>123</v>
      </c>
      <c r="AC19" s="341" t="s">
        <v>123</v>
      </c>
      <c r="AD19" s="341" t="s">
        <v>123</v>
      </c>
      <c r="AE19" s="341" t="s">
        <v>123</v>
      </c>
      <c r="AF19" s="341" t="s">
        <v>123</v>
      </c>
      <c r="AG19" s="341" t="s">
        <v>123</v>
      </c>
      <c r="AH19" s="341" t="s">
        <v>123</v>
      </c>
      <c r="AI19" s="341" t="s">
        <v>123</v>
      </c>
      <c r="AJ19" s="363" t="s">
        <v>123</v>
      </c>
    </row>
    <row r="20" spans="1:36" x14ac:dyDescent="0.2">
      <c r="A20" s="244"/>
      <c r="B20" s="245">
        <f>B17+0.1</f>
        <v>58.500000000000007</v>
      </c>
      <c r="C20" s="376" t="s">
        <v>597</v>
      </c>
      <c r="D20" s="254"/>
      <c r="E20" s="254"/>
      <c r="F20" s="253" t="s">
        <v>75</v>
      </c>
      <c r="G20" s="255">
        <v>2</v>
      </c>
      <c r="H20" s="328">
        <f t="shared" ref="H20:AJ20" si="5">SUM(H21+H24)</f>
        <v>-4.84</v>
      </c>
      <c r="I20" s="331">
        <f t="shared" si="5"/>
        <v>-4.84</v>
      </c>
      <c r="J20" s="331">
        <f t="shared" si="5"/>
        <v>-4.84</v>
      </c>
      <c r="K20" s="331">
        <f t="shared" si="5"/>
        <v>-4.84</v>
      </c>
      <c r="L20" s="330">
        <f t="shared" si="5"/>
        <v>-4.84</v>
      </c>
      <c r="M20" s="330">
        <f t="shared" si="5"/>
        <v>-4.84</v>
      </c>
      <c r="N20" s="330">
        <f t="shared" si="5"/>
        <v>-4.84</v>
      </c>
      <c r="O20" s="330">
        <f t="shared" si="5"/>
        <v>-4.84</v>
      </c>
      <c r="P20" s="330">
        <f t="shared" si="5"/>
        <v>0</v>
      </c>
      <c r="Q20" s="330">
        <f t="shared" si="5"/>
        <v>0</v>
      </c>
      <c r="R20" s="330">
        <f t="shared" si="5"/>
        <v>0</v>
      </c>
      <c r="S20" s="330">
        <f t="shared" si="5"/>
        <v>0</v>
      </c>
      <c r="T20" s="330">
        <f t="shared" si="5"/>
        <v>0</v>
      </c>
      <c r="U20" s="330">
        <f t="shared" si="5"/>
        <v>0</v>
      </c>
      <c r="V20" s="330">
        <f t="shared" si="5"/>
        <v>0</v>
      </c>
      <c r="W20" s="330">
        <f t="shared" si="5"/>
        <v>0</v>
      </c>
      <c r="X20" s="330">
        <f t="shared" si="5"/>
        <v>0</v>
      </c>
      <c r="Y20" s="330">
        <f t="shared" si="5"/>
        <v>0</v>
      </c>
      <c r="Z20" s="330">
        <f t="shared" si="5"/>
        <v>0</v>
      </c>
      <c r="AA20" s="330">
        <f t="shared" si="5"/>
        <v>0</v>
      </c>
      <c r="AB20" s="330">
        <f t="shared" si="5"/>
        <v>0</v>
      </c>
      <c r="AC20" s="330">
        <f t="shared" si="5"/>
        <v>0</v>
      </c>
      <c r="AD20" s="330">
        <f t="shared" si="5"/>
        <v>0</v>
      </c>
      <c r="AE20" s="330">
        <f t="shared" si="5"/>
        <v>0</v>
      </c>
      <c r="AF20" s="330">
        <f t="shared" si="5"/>
        <v>0</v>
      </c>
      <c r="AG20" s="330">
        <f t="shared" si="5"/>
        <v>0</v>
      </c>
      <c r="AH20" s="330">
        <f>SUM(AH21+AH24)</f>
        <v>0</v>
      </c>
      <c r="AI20" s="330">
        <f t="shared" si="5"/>
        <v>0</v>
      </c>
      <c r="AJ20" s="330">
        <f t="shared" si="5"/>
        <v>0</v>
      </c>
    </row>
    <row r="21" spans="1:36" x14ac:dyDescent="0.2">
      <c r="A21" s="244"/>
      <c r="B21" s="245">
        <f>B20+0.01</f>
        <v>58.510000000000005</v>
      </c>
      <c r="C21" s="336" t="s">
        <v>598</v>
      </c>
      <c r="D21" s="256" t="s">
        <v>123</v>
      </c>
      <c r="E21" s="256"/>
      <c r="F21" s="253" t="s">
        <v>75</v>
      </c>
      <c r="G21" s="253">
        <v>2</v>
      </c>
      <c r="H21" s="329">
        <f t="shared" ref="H21:AJ21" si="6">SUM(H22:H23)</f>
        <v>-4.84</v>
      </c>
      <c r="I21" s="331">
        <f t="shared" si="6"/>
        <v>-4.84</v>
      </c>
      <c r="J21" s="331">
        <f t="shared" si="6"/>
        <v>-4.84</v>
      </c>
      <c r="K21" s="331">
        <f t="shared" si="6"/>
        <v>-4.84</v>
      </c>
      <c r="L21" s="330">
        <f t="shared" si="6"/>
        <v>-4.84</v>
      </c>
      <c r="M21" s="330">
        <f t="shared" si="6"/>
        <v>-4.84</v>
      </c>
      <c r="N21" s="330">
        <f t="shared" si="6"/>
        <v>-4.84</v>
      </c>
      <c r="O21" s="330">
        <f t="shared" si="6"/>
        <v>-4.84</v>
      </c>
      <c r="P21" s="330">
        <f t="shared" si="6"/>
        <v>0</v>
      </c>
      <c r="Q21" s="330">
        <f t="shared" si="6"/>
        <v>0</v>
      </c>
      <c r="R21" s="330">
        <f t="shared" si="6"/>
        <v>0</v>
      </c>
      <c r="S21" s="330">
        <f t="shared" si="6"/>
        <v>0</v>
      </c>
      <c r="T21" s="330">
        <f t="shared" si="6"/>
        <v>0</v>
      </c>
      <c r="U21" s="330">
        <f t="shared" si="6"/>
        <v>0</v>
      </c>
      <c r="V21" s="330">
        <f t="shared" si="6"/>
        <v>0</v>
      </c>
      <c r="W21" s="330">
        <f t="shared" si="6"/>
        <v>0</v>
      </c>
      <c r="X21" s="330">
        <f t="shared" si="6"/>
        <v>0</v>
      </c>
      <c r="Y21" s="330">
        <f t="shared" si="6"/>
        <v>0</v>
      </c>
      <c r="Z21" s="330">
        <f t="shared" si="6"/>
        <v>0</v>
      </c>
      <c r="AA21" s="330">
        <f t="shared" si="6"/>
        <v>0</v>
      </c>
      <c r="AB21" s="330">
        <f t="shared" si="6"/>
        <v>0</v>
      </c>
      <c r="AC21" s="330">
        <f t="shared" si="6"/>
        <v>0</v>
      </c>
      <c r="AD21" s="330">
        <f t="shared" si="6"/>
        <v>0</v>
      </c>
      <c r="AE21" s="330">
        <f t="shared" si="6"/>
        <v>0</v>
      </c>
      <c r="AF21" s="330">
        <f t="shared" si="6"/>
        <v>0</v>
      </c>
      <c r="AG21" s="330">
        <f t="shared" si="6"/>
        <v>0</v>
      </c>
      <c r="AH21" s="330">
        <f t="shared" si="6"/>
        <v>0</v>
      </c>
      <c r="AI21" s="330">
        <f t="shared" si="6"/>
        <v>0</v>
      </c>
      <c r="AJ21" s="330">
        <f t="shared" si="6"/>
        <v>0</v>
      </c>
    </row>
    <row r="22" spans="1:36" x14ac:dyDescent="0.2">
      <c r="A22" s="244"/>
      <c r="B22" s="248" t="s">
        <v>123</v>
      </c>
      <c r="C22" s="249" t="s">
        <v>856</v>
      </c>
      <c r="D22" s="479" t="s">
        <v>858</v>
      </c>
      <c r="E22" s="249"/>
      <c r="F22" s="251" t="s">
        <v>75</v>
      </c>
      <c r="G22" s="251">
        <v>2</v>
      </c>
      <c r="H22" s="329">
        <v>-4.84</v>
      </c>
      <c r="I22" s="331">
        <v>-4.84</v>
      </c>
      <c r="J22" s="331">
        <v>-4.84</v>
      </c>
      <c r="K22" s="331">
        <v>-4.84</v>
      </c>
      <c r="L22" s="338">
        <v>-4.84</v>
      </c>
      <c r="M22" s="338">
        <v>-4.84</v>
      </c>
      <c r="N22" s="338">
        <v>-4.84</v>
      </c>
      <c r="O22" s="338">
        <v>-4.84</v>
      </c>
      <c r="P22" s="338"/>
      <c r="Q22" s="338"/>
      <c r="R22" s="338"/>
      <c r="S22" s="338"/>
      <c r="T22" s="338"/>
      <c r="U22" s="338"/>
      <c r="V22" s="338"/>
      <c r="W22" s="338"/>
      <c r="X22" s="338"/>
      <c r="Y22" s="338"/>
      <c r="Z22" s="338"/>
      <c r="AA22" s="338"/>
      <c r="AB22" s="338"/>
      <c r="AC22" s="338"/>
      <c r="AD22" s="338"/>
      <c r="AE22" s="338"/>
      <c r="AF22" s="338"/>
      <c r="AG22" s="338"/>
      <c r="AH22" s="338"/>
      <c r="AI22" s="338"/>
      <c r="AJ22" s="358"/>
    </row>
    <row r="23" spans="1:36" x14ac:dyDescent="0.2">
      <c r="A23" s="244"/>
      <c r="B23" s="367" t="s">
        <v>123</v>
      </c>
      <c r="C23" s="333" t="s">
        <v>593</v>
      </c>
      <c r="D23" s="334" t="s">
        <v>123</v>
      </c>
      <c r="E23" s="334"/>
      <c r="F23" s="288" t="s">
        <v>123</v>
      </c>
      <c r="G23" s="335"/>
      <c r="H23" s="328" t="s">
        <v>123</v>
      </c>
      <c r="I23" s="369" t="s">
        <v>123</v>
      </c>
      <c r="J23" s="369" t="s">
        <v>123</v>
      </c>
      <c r="K23" s="369" t="s">
        <v>123</v>
      </c>
      <c r="L23" s="341" t="s">
        <v>123</v>
      </c>
      <c r="M23" s="341" t="s">
        <v>123</v>
      </c>
      <c r="N23" s="341" t="s">
        <v>123</v>
      </c>
      <c r="O23" s="341" t="s">
        <v>123</v>
      </c>
      <c r="P23" s="341" t="s">
        <v>123</v>
      </c>
      <c r="Q23" s="341" t="s">
        <v>123</v>
      </c>
      <c r="R23" s="341" t="s">
        <v>123</v>
      </c>
      <c r="S23" s="341" t="s">
        <v>123</v>
      </c>
      <c r="T23" s="341" t="s">
        <v>123</v>
      </c>
      <c r="U23" s="341" t="s">
        <v>123</v>
      </c>
      <c r="V23" s="341" t="s">
        <v>123</v>
      </c>
      <c r="W23" s="341" t="s">
        <v>123</v>
      </c>
      <c r="X23" s="341" t="s">
        <v>123</v>
      </c>
      <c r="Y23" s="341" t="s">
        <v>123</v>
      </c>
      <c r="Z23" s="341" t="s">
        <v>123</v>
      </c>
      <c r="AA23" s="341" t="s">
        <v>123</v>
      </c>
      <c r="AB23" s="341" t="s">
        <v>123</v>
      </c>
      <c r="AC23" s="341" t="s">
        <v>123</v>
      </c>
      <c r="AD23" s="341" t="s">
        <v>123</v>
      </c>
      <c r="AE23" s="341" t="s">
        <v>123</v>
      </c>
      <c r="AF23" s="341" t="s">
        <v>123</v>
      </c>
      <c r="AG23" s="341" t="s">
        <v>123</v>
      </c>
      <c r="AH23" s="341" t="s">
        <v>123</v>
      </c>
      <c r="AI23" s="341" t="s">
        <v>123</v>
      </c>
      <c r="AJ23" s="363" t="s">
        <v>123</v>
      </c>
    </row>
    <row r="24" spans="1:36" x14ac:dyDescent="0.2">
      <c r="A24" s="244"/>
      <c r="B24" s="245">
        <f>B21+0.01</f>
        <v>58.52</v>
      </c>
      <c r="C24" s="336" t="s">
        <v>599</v>
      </c>
      <c r="D24" s="256" t="s">
        <v>123</v>
      </c>
      <c r="E24" s="256"/>
      <c r="F24" s="253" t="s">
        <v>75</v>
      </c>
      <c r="G24" s="253">
        <v>2</v>
      </c>
      <c r="H24" s="329">
        <f t="shared" ref="H24:AJ24" si="7">SUM(H25:H26)</f>
        <v>0</v>
      </c>
      <c r="I24" s="331">
        <f t="shared" si="7"/>
        <v>0</v>
      </c>
      <c r="J24" s="331">
        <f t="shared" si="7"/>
        <v>0</v>
      </c>
      <c r="K24" s="331">
        <f t="shared" si="7"/>
        <v>0</v>
      </c>
      <c r="L24" s="330">
        <f t="shared" si="7"/>
        <v>0</v>
      </c>
      <c r="M24" s="330">
        <f t="shared" si="7"/>
        <v>0</v>
      </c>
      <c r="N24" s="330">
        <f t="shared" si="7"/>
        <v>0</v>
      </c>
      <c r="O24" s="330">
        <f t="shared" si="7"/>
        <v>0</v>
      </c>
      <c r="P24" s="330">
        <f t="shared" si="7"/>
        <v>0</v>
      </c>
      <c r="Q24" s="330">
        <f t="shared" si="7"/>
        <v>0</v>
      </c>
      <c r="R24" s="330">
        <f t="shared" si="7"/>
        <v>0</v>
      </c>
      <c r="S24" s="330">
        <f t="shared" si="7"/>
        <v>0</v>
      </c>
      <c r="T24" s="330">
        <f t="shared" si="7"/>
        <v>0</v>
      </c>
      <c r="U24" s="330">
        <f t="shared" si="7"/>
        <v>0</v>
      </c>
      <c r="V24" s="330">
        <f t="shared" si="7"/>
        <v>0</v>
      </c>
      <c r="W24" s="330">
        <f t="shared" si="7"/>
        <v>0</v>
      </c>
      <c r="X24" s="330">
        <f t="shared" si="7"/>
        <v>0</v>
      </c>
      <c r="Y24" s="330">
        <f t="shared" si="7"/>
        <v>0</v>
      </c>
      <c r="Z24" s="330">
        <f t="shared" si="7"/>
        <v>0</v>
      </c>
      <c r="AA24" s="330">
        <f t="shared" si="7"/>
        <v>0</v>
      </c>
      <c r="AB24" s="330">
        <f t="shared" si="7"/>
        <v>0</v>
      </c>
      <c r="AC24" s="330">
        <f t="shared" si="7"/>
        <v>0</v>
      </c>
      <c r="AD24" s="330">
        <f t="shared" si="7"/>
        <v>0</v>
      </c>
      <c r="AE24" s="330">
        <f t="shared" si="7"/>
        <v>0</v>
      </c>
      <c r="AF24" s="330">
        <f t="shared" si="7"/>
        <v>0</v>
      </c>
      <c r="AG24" s="330">
        <f t="shared" si="7"/>
        <v>0</v>
      </c>
      <c r="AH24" s="330">
        <f t="shared" si="7"/>
        <v>0</v>
      </c>
      <c r="AI24" s="330">
        <f t="shared" si="7"/>
        <v>0</v>
      </c>
      <c r="AJ24" s="330">
        <f t="shared" si="7"/>
        <v>0</v>
      </c>
    </row>
    <row r="25" spans="1:36" x14ac:dyDescent="0.2">
      <c r="A25" s="244"/>
      <c r="B25" s="248" t="s">
        <v>123</v>
      </c>
      <c r="C25" s="249"/>
      <c r="D25" s="249"/>
      <c r="E25" s="249"/>
      <c r="F25" s="251" t="s">
        <v>75</v>
      </c>
      <c r="G25" s="251">
        <v>2</v>
      </c>
      <c r="H25" s="329"/>
      <c r="I25" s="331"/>
      <c r="J25" s="331"/>
      <c r="K25" s="331"/>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58"/>
    </row>
    <row r="26" spans="1:36" x14ac:dyDescent="0.2">
      <c r="A26" s="244"/>
      <c r="B26" s="367" t="s">
        <v>123</v>
      </c>
      <c r="C26" s="333" t="s">
        <v>593</v>
      </c>
      <c r="D26" s="334" t="s">
        <v>123</v>
      </c>
      <c r="E26" s="334"/>
      <c r="F26" s="288" t="s">
        <v>123</v>
      </c>
      <c r="G26" s="335"/>
      <c r="H26" s="328" t="s">
        <v>123</v>
      </c>
      <c r="I26" s="369" t="s">
        <v>123</v>
      </c>
      <c r="J26" s="369" t="s">
        <v>123</v>
      </c>
      <c r="K26" s="369" t="s">
        <v>123</v>
      </c>
      <c r="L26" s="341" t="s">
        <v>123</v>
      </c>
      <c r="M26" s="341" t="s">
        <v>123</v>
      </c>
      <c r="N26" s="341" t="s">
        <v>123</v>
      </c>
      <c r="O26" s="341" t="s">
        <v>123</v>
      </c>
      <c r="P26" s="341" t="s">
        <v>123</v>
      </c>
      <c r="Q26" s="341" t="s">
        <v>123</v>
      </c>
      <c r="R26" s="341" t="s">
        <v>123</v>
      </c>
      <c r="S26" s="341" t="s">
        <v>123</v>
      </c>
      <c r="T26" s="341" t="s">
        <v>123</v>
      </c>
      <c r="U26" s="341" t="s">
        <v>123</v>
      </c>
      <c r="V26" s="341" t="s">
        <v>123</v>
      </c>
      <c r="W26" s="341" t="s">
        <v>123</v>
      </c>
      <c r="X26" s="341" t="s">
        <v>123</v>
      </c>
      <c r="Y26" s="341" t="s">
        <v>123</v>
      </c>
      <c r="Z26" s="341" t="s">
        <v>123</v>
      </c>
      <c r="AA26" s="341" t="s">
        <v>123</v>
      </c>
      <c r="AB26" s="341" t="s">
        <v>123</v>
      </c>
      <c r="AC26" s="341" t="s">
        <v>123</v>
      </c>
      <c r="AD26" s="341" t="s">
        <v>123</v>
      </c>
      <c r="AE26" s="341" t="s">
        <v>123</v>
      </c>
      <c r="AF26" s="341" t="s">
        <v>123</v>
      </c>
      <c r="AG26" s="341" t="s">
        <v>123</v>
      </c>
      <c r="AH26" s="341" t="s">
        <v>123</v>
      </c>
      <c r="AI26" s="341" t="s">
        <v>123</v>
      </c>
      <c r="AJ26" s="363" t="s">
        <v>123</v>
      </c>
    </row>
    <row r="27" spans="1:36" x14ac:dyDescent="0.2">
      <c r="A27" s="244"/>
      <c r="B27" s="245">
        <f>B20+0.1</f>
        <v>58.600000000000009</v>
      </c>
      <c r="C27" s="336" t="s">
        <v>600</v>
      </c>
      <c r="D27" s="256" t="s">
        <v>123</v>
      </c>
      <c r="E27" s="256"/>
      <c r="F27" s="253" t="s">
        <v>75</v>
      </c>
      <c r="G27" s="253"/>
      <c r="H27" s="329">
        <f t="shared" ref="H27:AJ27" si="8">SUM(H28:H29)</f>
        <v>0</v>
      </c>
      <c r="I27" s="331">
        <f t="shared" si="8"/>
        <v>0</v>
      </c>
      <c r="J27" s="331">
        <f t="shared" si="8"/>
        <v>0</v>
      </c>
      <c r="K27" s="331">
        <f t="shared" si="8"/>
        <v>0</v>
      </c>
      <c r="L27" s="330">
        <f t="shared" si="8"/>
        <v>0</v>
      </c>
      <c r="M27" s="330">
        <f t="shared" si="8"/>
        <v>0</v>
      </c>
      <c r="N27" s="330">
        <f t="shared" si="8"/>
        <v>0</v>
      </c>
      <c r="O27" s="330">
        <f t="shared" si="8"/>
        <v>0</v>
      </c>
      <c r="P27" s="330">
        <f t="shared" si="8"/>
        <v>0</v>
      </c>
      <c r="Q27" s="330">
        <f t="shared" si="8"/>
        <v>0</v>
      </c>
      <c r="R27" s="330">
        <f t="shared" si="8"/>
        <v>0</v>
      </c>
      <c r="S27" s="330">
        <f t="shared" si="8"/>
        <v>0</v>
      </c>
      <c r="T27" s="330">
        <f t="shared" si="8"/>
        <v>0</v>
      </c>
      <c r="U27" s="330">
        <f t="shared" si="8"/>
        <v>0</v>
      </c>
      <c r="V27" s="330">
        <f t="shared" si="8"/>
        <v>0</v>
      </c>
      <c r="W27" s="330">
        <f t="shared" si="8"/>
        <v>0</v>
      </c>
      <c r="X27" s="330">
        <f t="shared" si="8"/>
        <v>0</v>
      </c>
      <c r="Y27" s="330">
        <f t="shared" si="8"/>
        <v>0</v>
      </c>
      <c r="Z27" s="330">
        <f t="shared" si="8"/>
        <v>0</v>
      </c>
      <c r="AA27" s="330">
        <f t="shared" si="8"/>
        <v>0</v>
      </c>
      <c r="AB27" s="330">
        <f t="shared" si="8"/>
        <v>0</v>
      </c>
      <c r="AC27" s="330">
        <f t="shared" si="8"/>
        <v>0</v>
      </c>
      <c r="AD27" s="330">
        <f t="shared" si="8"/>
        <v>0</v>
      </c>
      <c r="AE27" s="330">
        <f t="shared" si="8"/>
        <v>0</v>
      </c>
      <c r="AF27" s="330">
        <f t="shared" si="8"/>
        <v>0</v>
      </c>
      <c r="AG27" s="330">
        <f t="shared" si="8"/>
        <v>0</v>
      </c>
      <c r="AH27" s="330">
        <f t="shared" si="8"/>
        <v>0</v>
      </c>
      <c r="AI27" s="330">
        <f t="shared" si="8"/>
        <v>0</v>
      </c>
      <c r="AJ27" s="330">
        <f t="shared" si="8"/>
        <v>0</v>
      </c>
    </row>
    <row r="28" spans="1:36" x14ac:dyDescent="0.2">
      <c r="A28" s="244"/>
      <c r="B28" s="248" t="s">
        <v>123</v>
      </c>
      <c r="C28" s="249"/>
      <c r="D28" s="249"/>
      <c r="E28" s="249"/>
      <c r="F28" s="251" t="s">
        <v>75</v>
      </c>
      <c r="G28" s="251">
        <v>2</v>
      </c>
      <c r="H28" s="329"/>
      <c r="I28" s="331"/>
      <c r="J28" s="331"/>
      <c r="K28" s="331"/>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58"/>
    </row>
    <row r="29" spans="1:36" x14ac:dyDescent="0.2">
      <c r="A29" s="244"/>
      <c r="B29" s="367" t="s">
        <v>123</v>
      </c>
      <c r="C29" s="333" t="s">
        <v>593</v>
      </c>
      <c r="D29" s="334" t="s">
        <v>123</v>
      </c>
      <c r="E29" s="334"/>
      <c r="F29" s="288" t="s">
        <v>123</v>
      </c>
      <c r="G29" s="335"/>
      <c r="H29" s="328" t="s">
        <v>123</v>
      </c>
      <c r="I29" s="369" t="s">
        <v>123</v>
      </c>
      <c r="J29" s="369" t="s">
        <v>123</v>
      </c>
      <c r="K29" s="369" t="s">
        <v>123</v>
      </c>
      <c r="L29" s="341" t="s">
        <v>123</v>
      </c>
      <c r="M29" s="341" t="s">
        <v>123</v>
      </c>
      <c r="N29" s="341" t="s">
        <v>123</v>
      </c>
      <c r="O29" s="341" t="s">
        <v>123</v>
      </c>
      <c r="P29" s="341" t="s">
        <v>123</v>
      </c>
      <c r="Q29" s="341" t="s">
        <v>123</v>
      </c>
      <c r="R29" s="341" t="s">
        <v>123</v>
      </c>
      <c r="S29" s="341" t="s">
        <v>123</v>
      </c>
      <c r="T29" s="341" t="s">
        <v>123</v>
      </c>
      <c r="U29" s="341" t="s">
        <v>123</v>
      </c>
      <c r="V29" s="341" t="s">
        <v>123</v>
      </c>
      <c r="W29" s="341" t="s">
        <v>123</v>
      </c>
      <c r="X29" s="341" t="s">
        <v>123</v>
      </c>
      <c r="Y29" s="341" t="s">
        <v>123</v>
      </c>
      <c r="Z29" s="341" t="s">
        <v>123</v>
      </c>
      <c r="AA29" s="341" t="s">
        <v>123</v>
      </c>
      <c r="AB29" s="341" t="s">
        <v>123</v>
      </c>
      <c r="AC29" s="341" t="s">
        <v>123</v>
      </c>
      <c r="AD29" s="341" t="s">
        <v>123</v>
      </c>
      <c r="AE29" s="341" t="s">
        <v>123</v>
      </c>
      <c r="AF29" s="341" t="s">
        <v>123</v>
      </c>
      <c r="AG29" s="341" t="s">
        <v>123</v>
      </c>
      <c r="AH29" s="341" t="s">
        <v>123</v>
      </c>
      <c r="AI29" s="341" t="s">
        <v>123</v>
      </c>
      <c r="AJ29" s="363" t="s">
        <v>123</v>
      </c>
    </row>
    <row r="30" spans="1:36" x14ac:dyDescent="0.2">
      <c r="A30" s="244"/>
      <c r="B30" s="245">
        <f>B27+0.1</f>
        <v>58.70000000000001</v>
      </c>
      <c r="C30" s="357" t="s">
        <v>601</v>
      </c>
      <c r="D30" s="257" t="s">
        <v>123</v>
      </c>
      <c r="E30" s="257"/>
      <c r="F30" s="253" t="s">
        <v>75</v>
      </c>
      <c r="G30" s="253"/>
      <c r="H30" s="329">
        <f t="shared" ref="H30:AJ30" si="9">SUM(H31:H32)</f>
        <v>0</v>
      </c>
      <c r="I30" s="331">
        <f t="shared" si="9"/>
        <v>0</v>
      </c>
      <c r="J30" s="331">
        <f t="shared" si="9"/>
        <v>0</v>
      </c>
      <c r="K30" s="331">
        <f t="shared" si="9"/>
        <v>0</v>
      </c>
      <c r="L30" s="330">
        <f t="shared" si="9"/>
        <v>0</v>
      </c>
      <c r="M30" s="330">
        <f t="shared" si="9"/>
        <v>0</v>
      </c>
      <c r="N30" s="330">
        <f t="shared" si="9"/>
        <v>0</v>
      </c>
      <c r="O30" s="330">
        <f t="shared" si="9"/>
        <v>0</v>
      </c>
      <c r="P30" s="330">
        <f t="shared" si="9"/>
        <v>0</v>
      </c>
      <c r="Q30" s="330">
        <f t="shared" si="9"/>
        <v>0</v>
      </c>
      <c r="R30" s="330">
        <f t="shared" si="9"/>
        <v>0</v>
      </c>
      <c r="S30" s="330">
        <f t="shared" si="9"/>
        <v>0</v>
      </c>
      <c r="T30" s="330">
        <f t="shared" si="9"/>
        <v>0</v>
      </c>
      <c r="U30" s="330">
        <f t="shared" si="9"/>
        <v>0</v>
      </c>
      <c r="V30" s="330">
        <f t="shared" si="9"/>
        <v>0</v>
      </c>
      <c r="W30" s="330">
        <f t="shared" si="9"/>
        <v>0</v>
      </c>
      <c r="X30" s="330">
        <f t="shared" si="9"/>
        <v>0</v>
      </c>
      <c r="Y30" s="330">
        <f t="shared" si="9"/>
        <v>0</v>
      </c>
      <c r="Z30" s="330">
        <f t="shared" si="9"/>
        <v>0</v>
      </c>
      <c r="AA30" s="330">
        <f t="shared" si="9"/>
        <v>0</v>
      </c>
      <c r="AB30" s="330">
        <f t="shared" si="9"/>
        <v>0</v>
      </c>
      <c r="AC30" s="330">
        <f t="shared" si="9"/>
        <v>0</v>
      </c>
      <c r="AD30" s="330">
        <f t="shared" si="9"/>
        <v>0</v>
      </c>
      <c r="AE30" s="330">
        <f t="shared" si="9"/>
        <v>0</v>
      </c>
      <c r="AF30" s="330">
        <f t="shared" si="9"/>
        <v>0</v>
      </c>
      <c r="AG30" s="330">
        <f t="shared" si="9"/>
        <v>0</v>
      </c>
      <c r="AH30" s="330">
        <f t="shared" si="9"/>
        <v>0</v>
      </c>
      <c r="AI30" s="330">
        <f t="shared" si="9"/>
        <v>0</v>
      </c>
      <c r="AJ30" s="330">
        <f t="shared" si="9"/>
        <v>0</v>
      </c>
    </row>
    <row r="31" spans="1:36" x14ac:dyDescent="0.2">
      <c r="A31" s="244"/>
      <c r="B31" s="248" t="s">
        <v>123</v>
      </c>
      <c r="C31" s="249"/>
      <c r="D31" s="249"/>
      <c r="E31" s="249"/>
      <c r="F31" s="251" t="s">
        <v>75</v>
      </c>
      <c r="G31" s="258">
        <v>2</v>
      </c>
      <c r="H31" s="328"/>
      <c r="I31" s="369"/>
      <c r="J31" s="369"/>
      <c r="K31" s="369"/>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63"/>
    </row>
    <row r="32" spans="1:36" x14ac:dyDescent="0.2">
      <c r="A32" s="244"/>
      <c r="B32" s="367" t="s">
        <v>123</v>
      </c>
      <c r="C32" s="333" t="s">
        <v>593</v>
      </c>
      <c r="D32" s="334" t="s">
        <v>123</v>
      </c>
      <c r="E32" s="334"/>
      <c r="F32" s="288" t="s">
        <v>123</v>
      </c>
      <c r="G32" s="335"/>
      <c r="H32" s="328" t="s">
        <v>123</v>
      </c>
      <c r="I32" s="369" t="s">
        <v>123</v>
      </c>
      <c r="J32" s="369" t="s">
        <v>123</v>
      </c>
      <c r="K32" s="369" t="s">
        <v>123</v>
      </c>
      <c r="L32" s="341" t="s">
        <v>123</v>
      </c>
      <c r="M32" s="341" t="s">
        <v>123</v>
      </c>
      <c r="N32" s="341" t="s">
        <v>123</v>
      </c>
      <c r="O32" s="341" t="s">
        <v>123</v>
      </c>
      <c r="P32" s="341" t="s">
        <v>123</v>
      </c>
      <c r="Q32" s="341" t="s">
        <v>123</v>
      </c>
      <c r="R32" s="341" t="s">
        <v>123</v>
      </c>
      <c r="S32" s="341" t="s">
        <v>123</v>
      </c>
      <c r="T32" s="341" t="s">
        <v>123</v>
      </c>
      <c r="U32" s="341" t="s">
        <v>123</v>
      </c>
      <c r="V32" s="341" t="s">
        <v>123</v>
      </c>
      <c r="W32" s="341" t="s">
        <v>123</v>
      </c>
      <c r="X32" s="341" t="s">
        <v>123</v>
      </c>
      <c r="Y32" s="341" t="s">
        <v>123</v>
      </c>
      <c r="Z32" s="341" t="s">
        <v>123</v>
      </c>
      <c r="AA32" s="341" t="s">
        <v>123</v>
      </c>
      <c r="AB32" s="341" t="s">
        <v>123</v>
      </c>
      <c r="AC32" s="341" t="s">
        <v>123</v>
      </c>
      <c r="AD32" s="341" t="s">
        <v>123</v>
      </c>
      <c r="AE32" s="341" t="s">
        <v>123</v>
      </c>
      <c r="AF32" s="341" t="s">
        <v>123</v>
      </c>
      <c r="AG32" s="341" t="s">
        <v>123</v>
      </c>
      <c r="AH32" s="341" t="s">
        <v>123</v>
      </c>
      <c r="AI32" s="341" t="s">
        <v>123</v>
      </c>
      <c r="AJ32" s="363" t="s">
        <v>123</v>
      </c>
    </row>
    <row r="33" spans="1:36" x14ac:dyDescent="0.2">
      <c r="A33" s="240"/>
      <c r="B33" s="241">
        <f>B4+1</f>
        <v>59</v>
      </c>
      <c r="C33" s="356" t="s">
        <v>602</v>
      </c>
      <c r="D33" s="259" t="s">
        <v>123</v>
      </c>
      <c r="E33" s="259"/>
      <c r="F33" s="260"/>
      <c r="G33" s="260"/>
      <c r="H33" s="328">
        <f t="shared" ref="H33:AJ33" si="10">SUM(H34,H37)</f>
        <v>0</v>
      </c>
      <c r="I33" s="369">
        <f t="shared" si="10"/>
        <v>0</v>
      </c>
      <c r="J33" s="369">
        <f t="shared" si="10"/>
        <v>0</v>
      </c>
      <c r="K33" s="369">
        <f t="shared" si="10"/>
        <v>0</v>
      </c>
      <c r="L33" s="330">
        <f t="shared" si="10"/>
        <v>0</v>
      </c>
      <c r="M33" s="330">
        <f t="shared" si="10"/>
        <v>0</v>
      </c>
      <c r="N33" s="330">
        <f t="shared" si="10"/>
        <v>-0.5075830296241044</v>
      </c>
      <c r="O33" s="330">
        <f t="shared" si="10"/>
        <v>-2.9109212528746617</v>
      </c>
      <c r="P33" s="330">
        <f t="shared" si="10"/>
        <v>-5.4541103267306781</v>
      </c>
      <c r="Q33" s="330">
        <f t="shared" si="10"/>
        <v>-7.6412421382767093</v>
      </c>
      <c r="R33" s="330">
        <f t="shared" si="10"/>
        <v>-8.7342500000000101</v>
      </c>
      <c r="S33" s="330">
        <f t="shared" si="10"/>
        <v>-9.7285000000000039</v>
      </c>
      <c r="T33" s="330">
        <f t="shared" si="10"/>
        <v>-10.722750000000012</v>
      </c>
      <c r="U33" s="330">
        <f t="shared" si="10"/>
        <v>-11.717000000000002</v>
      </c>
      <c r="V33" s="330">
        <f t="shared" si="10"/>
        <v>-12.726290000000006</v>
      </c>
      <c r="W33" s="330">
        <f t="shared" si="10"/>
        <v>-13.735580000000006</v>
      </c>
      <c r="X33" s="330">
        <f t="shared" si="10"/>
        <v>-14.744869999999999</v>
      </c>
      <c r="Y33" s="330">
        <f t="shared" si="10"/>
        <v>-15.754160000000002</v>
      </c>
      <c r="Z33" s="330">
        <f t="shared" si="10"/>
        <v>-16.763450000000006</v>
      </c>
      <c r="AA33" s="330">
        <f t="shared" si="10"/>
        <v>-17.335381000000005</v>
      </c>
      <c r="AB33" s="330">
        <f t="shared" si="10"/>
        <v>-17.907312000000005</v>
      </c>
      <c r="AC33" s="330">
        <f t="shared" si="10"/>
        <v>-18.479243000000004</v>
      </c>
      <c r="AD33" s="330">
        <f t="shared" si="10"/>
        <v>-19.051173999999996</v>
      </c>
      <c r="AE33" s="330">
        <f t="shared" si="10"/>
        <v>-19.623105000000002</v>
      </c>
      <c r="AF33" s="330">
        <f t="shared" si="10"/>
        <v>-20.137842900000003</v>
      </c>
      <c r="AG33" s="330">
        <f t="shared" si="10"/>
        <v>-20.652580800000003</v>
      </c>
      <c r="AH33" s="330">
        <f t="shared" si="10"/>
        <v>-21.167318700000003</v>
      </c>
      <c r="AI33" s="330">
        <f t="shared" si="10"/>
        <v>-21.682056600000003</v>
      </c>
      <c r="AJ33" s="330">
        <f t="shared" si="10"/>
        <v>-22.196794500000003</v>
      </c>
    </row>
    <row r="34" spans="1:36" x14ac:dyDescent="0.2">
      <c r="A34" s="244"/>
      <c r="B34" s="261">
        <f>B33+0.1</f>
        <v>59.1</v>
      </c>
      <c r="C34" s="336" t="s">
        <v>603</v>
      </c>
      <c r="D34" s="377" t="s">
        <v>123</v>
      </c>
      <c r="E34" s="377"/>
      <c r="F34" s="253" t="s">
        <v>75</v>
      </c>
      <c r="G34" s="253">
        <v>2</v>
      </c>
      <c r="H34" s="329">
        <f t="shared" ref="H34:AJ34" si="11">SUM(H35:H36)</f>
        <v>0</v>
      </c>
      <c r="I34" s="369">
        <f t="shared" si="11"/>
        <v>0</v>
      </c>
      <c r="J34" s="369">
        <f t="shared" si="11"/>
        <v>0</v>
      </c>
      <c r="K34" s="369">
        <f t="shared" si="11"/>
        <v>0</v>
      </c>
      <c r="L34" s="330">
        <f t="shared" si="11"/>
        <v>0</v>
      </c>
      <c r="M34" s="330">
        <f t="shared" si="11"/>
        <v>0</v>
      </c>
      <c r="N34" s="330">
        <f t="shared" si="11"/>
        <v>-0.5075830296241044</v>
      </c>
      <c r="O34" s="330">
        <f t="shared" si="11"/>
        <v>-2.9109212528746617</v>
      </c>
      <c r="P34" s="330">
        <f t="shared" si="11"/>
        <v>-5.4541103267306781</v>
      </c>
      <c r="Q34" s="330">
        <f t="shared" si="11"/>
        <v>-7.6412421382767093</v>
      </c>
      <c r="R34" s="330">
        <f t="shared" si="11"/>
        <v>-8.7342500000000101</v>
      </c>
      <c r="S34" s="330">
        <f t="shared" si="11"/>
        <v>-9.7285000000000039</v>
      </c>
      <c r="T34" s="330">
        <f t="shared" si="11"/>
        <v>-10.722750000000012</v>
      </c>
      <c r="U34" s="330">
        <f t="shared" si="11"/>
        <v>-11.717000000000002</v>
      </c>
      <c r="V34" s="330">
        <f t="shared" si="11"/>
        <v>-12.726290000000006</v>
      </c>
      <c r="W34" s="330">
        <f t="shared" si="11"/>
        <v>-13.735580000000006</v>
      </c>
      <c r="X34" s="330">
        <f t="shared" si="11"/>
        <v>-14.744869999999999</v>
      </c>
      <c r="Y34" s="330">
        <f t="shared" si="11"/>
        <v>-15.754160000000002</v>
      </c>
      <c r="Z34" s="330">
        <f t="shared" si="11"/>
        <v>-16.763450000000006</v>
      </c>
      <c r="AA34" s="330">
        <f t="shared" si="11"/>
        <v>-17.335381000000005</v>
      </c>
      <c r="AB34" s="330">
        <f t="shared" si="11"/>
        <v>-17.907312000000005</v>
      </c>
      <c r="AC34" s="330">
        <f t="shared" si="11"/>
        <v>-18.479243000000004</v>
      </c>
      <c r="AD34" s="330">
        <f t="shared" si="11"/>
        <v>-19.051173999999996</v>
      </c>
      <c r="AE34" s="330">
        <f t="shared" si="11"/>
        <v>-19.623105000000002</v>
      </c>
      <c r="AF34" s="330">
        <f t="shared" si="11"/>
        <v>-20.137842900000003</v>
      </c>
      <c r="AG34" s="330">
        <f t="shared" si="11"/>
        <v>-20.652580800000003</v>
      </c>
      <c r="AH34" s="330">
        <f t="shared" si="11"/>
        <v>-21.167318700000003</v>
      </c>
      <c r="AI34" s="330">
        <f t="shared" si="11"/>
        <v>-21.682056600000003</v>
      </c>
      <c r="AJ34" s="330">
        <f t="shared" si="11"/>
        <v>-22.196794500000003</v>
      </c>
    </row>
    <row r="35" spans="1:36" x14ac:dyDescent="0.2">
      <c r="A35" s="244"/>
      <c r="B35" s="262"/>
      <c r="C35" s="479" t="s">
        <v>835</v>
      </c>
      <c r="D35" s="479" t="s">
        <v>866</v>
      </c>
      <c r="E35" s="249"/>
      <c r="F35" s="251" t="s">
        <v>75</v>
      </c>
      <c r="G35" s="251">
        <v>2</v>
      </c>
      <c r="H35" s="329"/>
      <c r="I35" s="331"/>
      <c r="J35" s="331"/>
      <c r="K35" s="331"/>
      <c r="L35" s="470">
        <v>0</v>
      </c>
      <c r="M35" s="470">
        <v>0</v>
      </c>
      <c r="N35" s="470">
        <v>-0.5075830296241044</v>
      </c>
      <c r="O35" s="470">
        <v>-2.9109212528746617</v>
      </c>
      <c r="P35" s="470">
        <v>-5.4541103267306781</v>
      </c>
      <c r="Q35" s="470">
        <v>-7.6412421382767093</v>
      </c>
      <c r="R35" s="470">
        <v>-8.7342500000000101</v>
      </c>
      <c r="S35" s="470">
        <v>-9.7285000000000039</v>
      </c>
      <c r="T35" s="470">
        <v>-10.722750000000012</v>
      </c>
      <c r="U35" s="470">
        <v>-11.717000000000002</v>
      </c>
      <c r="V35" s="470">
        <v>-12.726290000000006</v>
      </c>
      <c r="W35" s="470">
        <v>-13.735580000000006</v>
      </c>
      <c r="X35" s="470">
        <v>-14.744869999999999</v>
      </c>
      <c r="Y35" s="470">
        <v>-15.754160000000002</v>
      </c>
      <c r="Z35" s="470">
        <v>-16.763450000000006</v>
      </c>
      <c r="AA35" s="470">
        <v>-17.335381000000005</v>
      </c>
      <c r="AB35" s="470">
        <v>-17.907312000000005</v>
      </c>
      <c r="AC35" s="470">
        <v>-18.479243000000004</v>
      </c>
      <c r="AD35" s="470">
        <v>-19.051173999999996</v>
      </c>
      <c r="AE35" s="470">
        <v>-19.623105000000002</v>
      </c>
      <c r="AF35" s="470">
        <v>-20.137842900000003</v>
      </c>
      <c r="AG35" s="470">
        <v>-20.652580800000003</v>
      </c>
      <c r="AH35" s="470">
        <v>-21.167318700000003</v>
      </c>
      <c r="AI35" s="470">
        <v>-21.682056600000003</v>
      </c>
      <c r="AJ35" s="487">
        <v>-22.196794500000003</v>
      </c>
    </row>
    <row r="36" spans="1:36" x14ac:dyDescent="0.2">
      <c r="A36" s="244"/>
      <c r="B36" s="367" t="s">
        <v>123</v>
      </c>
      <c r="C36" s="333" t="s">
        <v>593</v>
      </c>
      <c r="D36" s="334" t="s">
        <v>123</v>
      </c>
      <c r="E36" s="334"/>
      <c r="F36" s="288" t="s">
        <v>123</v>
      </c>
      <c r="G36" s="335"/>
      <c r="H36" s="328" t="s">
        <v>123</v>
      </c>
      <c r="I36" s="369" t="s">
        <v>123</v>
      </c>
      <c r="J36" s="369" t="s">
        <v>123</v>
      </c>
      <c r="K36" s="369" t="s">
        <v>123</v>
      </c>
      <c r="L36" s="341" t="s">
        <v>123</v>
      </c>
      <c r="M36" s="341" t="s">
        <v>123</v>
      </c>
      <c r="N36" s="341" t="s">
        <v>123</v>
      </c>
      <c r="O36" s="341" t="s">
        <v>123</v>
      </c>
      <c r="P36" s="341" t="s">
        <v>123</v>
      </c>
      <c r="Q36" s="341" t="s">
        <v>123</v>
      </c>
      <c r="R36" s="341" t="s">
        <v>123</v>
      </c>
      <c r="S36" s="341" t="s">
        <v>123</v>
      </c>
      <c r="T36" s="341" t="s">
        <v>123</v>
      </c>
      <c r="U36" s="341" t="s">
        <v>123</v>
      </c>
      <c r="V36" s="341" t="s">
        <v>123</v>
      </c>
      <c r="W36" s="341" t="s">
        <v>123</v>
      </c>
      <c r="X36" s="341" t="s">
        <v>123</v>
      </c>
      <c r="Y36" s="341" t="s">
        <v>123</v>
      </c>
      <c r="Z36" s="341" t="s">
        <v>123</v>
      </c>
      <c r="AA36" s="341" t="s">
        <v>123</v>
      </c>
      <c r="AB36" s="341" t="s">
        <v>123</v>
      </c>
      <c r="AC36" s="341" t="s">
        <v>123</v>
      </c>
      <c r="AD36" s="341" t="s">
        <v>123</v>
      </c>
      <c r="AE36" s="341" t="s">
        <v>123</v>
      </c>
      <c r="AF36" s="341" t="s">
        <v>123</v>
      </c>
      <c r="AG36" s="341" t="s">
        <v>123</v>
      </c>
      <c r="AH36" s="341" t="s">
        <v>123</v>
      </c>
      <c r="AI36" s="341" t="s">
        <v>123</v>
      </c>
      <c r="AJ36" s="363" t="s">
        <v>123</v>
      </c>
    </row>
    <row r="37" spans="1:36" ht="25.5" x14ac:dyDescent="0.2">
      <c r="A37" s="244"/>
      <c r="B37" s="261">
        <f>B34+0.1</f>
        <v>59.2</v>
      </c>
      <c r="C37" s="336" t="s">
        <v>604</v>
      </c>
      <c r="D37" s="378" t="s">
        <v>123</v>
      </c>
      <c r="E37" s="378"/>
      <c r="F37" s="247" t="s">
        <v>75</v>
      </c>
      <c r="G37" s="247">
        <v>2</v>
      </c>
      <c r="H37" s="329">
        <f t="shared" ref="H37:AJ37" si="12">SUM(H38:H39)</f>
        <v>0</v>
      </c>
      <c r="I37" s="331">
        <f t="shared" si="12"/>
        <v>0</v>
      </c>
      <c r="J37" s="331">
        <f t="shared" si="12"/>
        <v>0</v>
      </c>
      <c r="K37" s="331">
        <f t="shared" si="12"/>
        <v>0</v>
      </c>
      <c r="L37" s="330">
        <f t="shared" si="12"/>
        <v>0</v>
      </c>
      <c r="M37" s="330">
        <f t="shared" si="12"/>
        <v>0</v>
      </c>
      <c r="N37" s="330">
        <f t="shared" si="12"/>
        <v>0</v>
      </c>
      <c r="O37" s="330">
        <f t="shared" si="12"/>
        <v>0</v>
      </c>
      <c r="P37" s="330">
        <f t="shared" si="12"/>
        <v>0</v>
      </c>
      <c r="Q37" s="330">
        <f t="shared" si="12"/>
        <v>0</v>
      </c>
      <c r="R37" s="330">
        <f t="shared" si="12"/>
        <v>0</v>
      </c>
      <c r="S37" s="330">
        <f t="shared" si="12"/>
        <v>0</v>
      </c>
      <c r="T37" s="330">
        <f t="shared" si="12"/>
        <v>0</v>
      </c>
      <c r="U37" s="330">
        <f t="shared" si="12"/>
        <v>0</v>
      </c>
      <c r="V37" s="330">
        <f t="shared" si="12"/>
        <v>0</v>
      </c>
      <c r="W37" s="330">
        <f t="shared" si="12"/>
        <v>0</v>
      </c>
      <c r="X37" s="330">
        <f t="shared" si="12"/>
        <v>0</v>
      </c>
      <c r="Y37" s="330">
        <f t="shared" si="12"/>
        <v>0</v>
      </c>
      <c r="Z37" s="330">
        <f t="shared" si="12"/>
        <v>0</v>
      </c>
      <c r="AA37" s="330">
        <f t="shared" si="12"/>
        <v>0</v>
      </c>
      <c r="AB37" s="330">
        <f t="shared" si="12"/>
        <v>0</v>
      </c>
      <c r="AC37" s="330">
        <f t="shared" si="12"/>
        <v>0</v>
      </c>
      <c r="AD37" s="330">
        <f t="shared" si="12"/>
        <v>0</v>
      </c>
      <c r="AE37" s="330">
        <f t="shared" si="12"/>
        <v>0</v>
      </c>
      <c r="AF37" s="330">
        <f t="shared" si="12"/>
        <v>0</v>
      </c>
      <c r="AG37" s="330">
        <f t="shared" si="12"/>
        <v>0</v>
      </c>
      <c r="AH37" s="330">
        <f t="shared" si="12"/>
        <v>0</v>
      </c>
      <c r="AI37" s="330">
        <f t="shared" si="12"/>
        <v>0</v>
      </c>
      <c r="AJ37" s="330">
        <f t="shared" si="12"/>
        <v>0</v>
      </c>
    </row>
    <row r="38" spans="1:36" x14ac:dyDescent="0.2">
      <c r="A38" s="244"/>
      <c r="B38" s="248" t="s">
        <v>123</v>
      </c>
      <c r="C38" s="249"/>
      <c r="D38" s="249"/>
      <c r="E38" s="249"/>
      <c r="F38" s="250" t="s">
        <v>75</v>
      </c>
      <c r="G38" s="250">
        <v>2</v>
      </c>
      <c r="H38" s="328"/>
      <c r="I38" s="369"/>
      <c r="J38" s="369"/>
      <c r="K38" s="369"/>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63"/>
    </row>
    <row r="39" spans="1:36" x14ac:dyDescent="0.2">
      <c r="A39" s="244"/>
      <c r="B39" s="367" t="s">
        <v>123</v>
      </c>
      <c r="C39" s="333" t="s">
        <v>593</v>
      </c>
      <c r="D39" s="334" t="s">
        <v>123</v>
      </c>
      <c r="E39" s="334"/>
      <c r="F39" s="335" t="s">
        <v>123</v>
      </c>
      <c r="G39" s="335"/>
      <c r="H39" s="328" t="s">
        <v>123</v>
      </c>
      <c r="I39" s="369" t="s">
        <v>123</v>
      </c>
      <c r="J39" s="369" t="s">
        <v>123</v>
      </c>
      <c r="K39" s="369" t="s">
        <v>123</v>
      </c>
      <c r="L39" s="341" t="s">
        <v>123</v>
      </c>
      <c r="M39" s="341" t="s">
        <v>123</v>
      </c>
      <c r="N39" s="341" t="s">
        <v>123</v>
      </c>
      <c r="O39" s="341" t="s">
        <v>123</v>
      </c>
      <c r="P39" s="341" t="s">
        <v>123</v>
      </c>
      <c r="Q39" s="341" t="s">
        <v>123</v>
      </c>
      <c r="R39" s="341" t="s">
        <v>123</v>
      </c>
      <c r="S39" s="341" t="s">
        <v>123</v>
      </c>
      <c r="T39" s="341" t="s">
        <v>123</v>
      </c>
      <c r="U39" s="341" t="s">
        <v>123</v>
      </c>
      <c r="V39" s="341" t="s">
        <v>123</v>
      </c>
      <c r="W39" s="341" t="s">
        <v>123</v>
      </c>
      <c r="X39" s="341" t="s">
        <v>123</v>
      </c>
      <c r="Y39" s="341" t="s">
        <v>123</v>
      </c>
      <c r="Z39" s="341" t="s">
        <v>123</v>
      </c>
      <c r="AA39" s="341" t="s">
        <v>123</v>
      </c>
      <c r="AB39" s="341" t="s">
        <v>123</v>
      </c>
      <c r="AC39" s="341" t="s">
        <v>123</v>
      </c>
      <c r="AD39" s="341" t="s">
        <v>123</v>
      </c>
      <c r="AE39" s="341" t="s">
        <v>123</v>
      </c>
      <c r="AF39" s="341" t="s">
        <v>123</v>
      </c>
      <c r="AG39" s="341" t="s">
        <v>123</v>
      </c>
      <c r="AH39" s="341" t="s">
        <v>123</v>
      </c>
      <c r="AI39" s="341" t="s">
        <v>123</v>
      </c>
      <c r="AJ39" s="363" t="s">
        <v>123</v>
      </c>
    </row>
    <row r="40" spans="1:36" x14ac:dyDescent="0.2">
      <c r="A40" s="240"/>
      <c r="B40" s="241">
        <f>B33+1</f>
        <v>60</v>
      </c>
      <c r="C40" s="356" t="s">
        <v>605</v>
      </c>
      <c r="D40" s="242" t="s">
        <v>123</v>
      </c>
      <c r="E40" s="242"/>
      <c r="F40" s="263"/>
      <c r="G40" s="263">
        <v>2</v>
      </c>
      <c r="H40" s="328">
        <f t="shared" ref="H40:AJ40" si="13">SUM(H41,H44)</f>
        <v>0</v>
      </c>
      <c r="I40" s="369">
        <f t="shared" si="13"/>
        <v>0</v>
      </c>
      <c r="J40" s="369">
        <f t="shared" si="13"/>
        <v>0</v>
      </c>
      <c r="K40" s="369">
        <f t="shared" si="13"/>
        <v>0</v>
      </c>
      <c r="L40" s="330">
        <f t="shared" si="13"/>
        <v>0</v>
      </c>
      <c r="M40" s="330">
        <f t="shared" si="13"/>
        <v>0</v>
      </c>
      <c r="N40" s="330">
        <f t="shared" si="13"/>
        <v>0</v>
      </c>
      <c r="O40" s="330">
        <f t="shared" si="13"/>
        <v>0</v>
      </c>
      <c r="P40" s="330">
        <f t="shared" si="13"/>
        <v>0</v>
      </c>
      <c r="Q40" s="330">
        <f t="shared" si="13"/>
        <v>0</v>
      </c>
      <c r="R40" s="330">
        <f t="shared" si="13"/>
        <v>0</v>
      </c>
      <c r="S40" s="330">
        <f t="shared" si="13"/>
        <v>0</v>
      </c>
      <c r="T40" s="330">
        <f t="shared" si="13"/>
        <v>0</v>
      </c>
      <c r="U40" s="330">
        <f t="shared" si="13"/>
        <v>0</v>
      </c>
      <c r="V40" s="330">
        <f t="shared" si="13"/>
        <v>0</v>
      </c>
      <c r="W40" s="330">
        <f t="shared" si="13"/>
        <v>0</v>
      </c>
      <c r="X40" s="330">
        <f t="shared" si="13"/>
        <v>0</v>
      </c>
      <c r="Y40" s="330">
        <f t="shared" si="13"/>
        <v>0</v>
      </c>
      <c r="Z40" s="330">
        <f t="shared" si="13"/>
        <v>0</v>
      </c>
      <c r="AA40" s="330">
        <f t="shared" si="13"/>
        <v>0</v>
      </c>
      <c r="AB40" s="330">
        <f t="shared" si="13"/>
        <v>0</v>
      </c>
      <c r="AC40" s="330">
        <f t="shared" si="13"/>
        <v>0</v>
      </c>
      <c r="AD40" s="330">
        <f t="shared" si="13"/>
        <v>0</v>
      </c>
      <c r="AE40" s="330">
        <f t="shared" si="13"/>
        <v>0</v>
      </c>
      <c r="AF40" s="330">
        <f t="shared" si="13"/>
        <v>0</v>
      </c>
      <c r="AG40" s="330">
        <f t="shared" si="13"/>
        <v>0</v>
      </c>
      <c r="AH40" s="330">
        <f t="shared" si="13"/>
        <v>0</v>
      </c>
      <c r="AI40" s="330">
        <f t="shared" si="13"/>
        <v>0</v>
      </c>
      <c r="AJ40" s="330">
        <f t="shared" si="13"/>
        <v>0</v>
      </c>
    </row>
    <row r="41" spans="1:36" x14ac:dyDescent="0.2">
      <c r="A41" s="244"/>
      <c r="B41" s="261">
        <f>B40+0.1</f>
        <v>60.1</v>
      </c>
      <c r="C41" s="336" t="s">
        <v>606</v>
      </c>
      <c r="D41" s="378" t="s">
        <v>123</v>
      </c>
      <c r="E41" s="378"/>
      <c r="F41" s="247" t="s">
        <v>75</v>
      </c>
      <c r="G41" s="247">
        <v>2</v>
      </c>
      <c r="H41" s="329">
        <f>SUM(H42:H43)</f>
        <v>0</v>
      </c>
      <c r="I41" s="369">
        <f>SUM(I42:I43)</f>
        <v>0</v>
      </c>
      <c r="J41" s="369">
        <f>SUM(J42:J43)</f>
        <v>0</v>
      </c>
      <c r="K41" s="369">
        <f>SUM(K42:K43)</f>
        <v>0</v>
      </c>
      <c r="L41" s="330">
        <f>SUM(L42:L43)</f>
        <v>0</v>
      </c>
      <c r="M41" s="330">
        <f t="shared" ref="M41:AJ41" si="14">SUM(M42:M43)</f>
        <v>0</v>
      </c>
      <c r="N41" s="330">
        <f t="shared" si="14"/>
        <v>0</v>
      </c>
      <c r="O41" s="330">
        <f t="shared" si="14"/>
        <v>0</v>
      </c>
      <c r="P41" s="330">
        <f t="shared" si="14"/>
        <v>0</v>
      </c>
      <c r="Q41" s="330">
        <f t="shared" si="14"/>
        <v>0</v>
      </c>
      <c r="R41" s="330">
        <f t="shared" si="14"/>
        <v>0</v>
      </c>
      <c r="S41" s="330">
        <f t="shared" si="14"/>
        <v>0</v>
      </c>
      <c r="T41" s="330">
        <f t="shared" si="14"/>
        <v>0</v>
      </c>
      <c r="U41" s="330">
        <f t="shared" si="14"/>
        <v>0</v>
      </c>
      <c r="V41" s="330">
        <f t="shared" si="14"/>
        <v>0</v>
      </c>
      <c r="W41" s="330">
        <f t="shared" si="14"/>
        <v>0</v>
      </c>
      <c r="X41" s="330">
        <f t="shared" si="14"/>
        <v>0</v>
      </c>
      <c r="Y41" s="330">
        <f t="shared" si="14"/>
        <v>0</v>
      </c>
      <c r="Z41" s="330">
        <f t="shared" si="14"/>
        <v>0</v>
      </c>
      <c r="AA41" s="330">
        <f t="shared" si="14"/>
        <v>0</v>
      </c>
      <c r="AB41" s="330">
        <f t="shared" si="14"/>
        <v>0</v>
      </c>
      <c r="AC41" s="330">
        <f t="shared" si="14"/>
        <v>0</v>
      </c>
      <c r="AD41" s="330">
        <f t="shared" si="14"/>
        <v>0</v>
      </c>
      <c r="AE41" s="330">
        <f t="shared" si="14"/>
        <v>0</v>
      </c>
      <c r="AF41" s="330">
        <f t="shared" si="14"/>
        <v>0</v>
      </c>
      <c r="AG41" s="330">
        <f t="shared" si="14"/>
        <v>0</v>
      </c>
      <c r="AH41" s="330">
        <f t="shared" si="14"/>
        <v>0</v>
      </c>
      <c r="AI41" s="330">
        <f t="shared" si="14"/>
        <v>0</v>
      </c>
      <c r="AJ41" s="330">
        <f t="shared" si="14"/>
        <v>0</v>
      </c>
    </row>
    <row r="42" spans="1:36" x14ac:dyDescent="0.2">
      <c r="A42" s="244"/>
      <c r="B42" s="248" t="s">
        <v>123</v>
      </c>
      <c r="C42" s="249"/>
      <c r="D42" s="249"/>
      <c r="E42" s="249"/>
      <c r="F42" s="250" t="s">
        <v>75</v>
      </c>
      <c r="G42" s="250">
        <v>2</v>
      </c>
      <c r="H42" s="329"/>
      <c r="I42" s="331"/>
      <c r="J42" s="331"/>
      <c r="K42" s="331"/>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58"/>
    </row>
    <row r="43" spans="1:36" x14ac:dyDescent="0.2">
      <c r="A43" s="244"/>
      <c r="B43" s="367" t="s">
        <v>123</v>
      </c>
      <c r="C43" s="333" t="s">
        <v>593</v>
      </c>
      <c r="D43" s="334" t="s">
        <v>123</v>
      </c>
      <c r="E43" s="334"/>
      <c r="F43" s="335" t="s">
        <v>123</v>
      </c>
      <c r="G43" s="335"/>
      <c r="H43" s="328" t="s">
        <v>123</v>
      </c>
      <c r="I43" s="369" t="s">
        <v>123</v>
      </c>
      <c r="J43" s="369" t="s">
        <v>123</v>
      </c>
      <c r="K43" s="369" t="s">
        <v>123</v>
      </c>
      <c r="L43" s="341" t="s">
        <v>123</v>
      </c>
      <c r="M43" s="341" t="s">
        <v>123</v>
      </c>
      <c r="N43" s="341" t="s">
        <v>123</v>
      </c>
      <c r="O43" s="341" t="s">
        <v>123</v>
      </c>
      <c r="P43" s="341" t="s">
        <v>123</v>
      </c>
      <c r="Q43" s="341" t="s">
        <v>123</v>
      </c>
      <c r="R43" s="341" t="s">
        <v>123</v>
      </c>
      <c r="S43" s="341" t="s">
        <v>123</v>
      </c>
      <c r="T43" s="341" t="s">
        <v>123</v>
      </c>
      <c r="U43" s="341" t="s">
        <v>123</v>
      </c>
      <c r="V43" s="341" t="s">
        <v>123</v>
      </c>
      <c r="W43" s="341" t="s">
        <v>123</v>
      </c>
      <c r="X43" s="341" t="s">
        <v>123</v>
      </c>
      <c r="Y43" s="341" t="s">
        <v>123</v>
      </c>
      <c r="Z43" s="341" t="s">
        <v>123</v>
      </c>
      <c r="AA43" s="341" t="s">
        <v>123</v>
      </c>
      <c r="AB43" s="341" t="s">
        <v>123</v>
      </c>
      <c r="AC43" s="341" t="s">
        <v>123</v>
      </c>
      <c r="AD43" s="341" t="s">
        <v>123</v>
      </c>
      <c r="AE43" s="341" t="s">
        <v>123</v>
      </c>
      <c r="AF43" s="341" t="s">
        <v>123</v>
      </c>
      <c r="AG43" s="341" t="s">
        <v>123</v>
      </c>
      <c r="AH43" s="341" t="s">
        <v>123</v>
      </c>
      <c r="AI43" s="341" t="s">
        <v>123</v>
      </c>
      <c r="AJ43" s="363" t="s">
        <v>123</v>
      </c>
    </row>
    <row r="44" spans="1:36" x14ac:dyDescent="0.2">
      <c r="A44" s="244"/>
      <c r="B44" s="261">
        <f>B41+0.1</f>
        <v>60.2</v>
      </c>
      <c r="C44" s="336" t="s">
        <v>607</v>
      </c>
      <c r="D44" s="378" t="s">
        <v>123</v>
      </c>
      <c r="E44" s="378"/>
      <c r="F44" s="247" t="s">
        <v>75</v>
      </c>
      <c r="G44" s="247">
        <v>2</v>
      </c>
      <c r="H44" s="329">
        <f t="shared" ref="H44:AJ44" si="15">SUM(H45:H46)</f>
        <v>0</v>
      </c>
      <c r="I44" s="331">
        <f t="shared" si="15"/>
        <v>0</v>
      </c>
      <c r="J44" s="331">
        <f t="shared" si="15"/>
        <v>0</v>
      </c>
      <c r="K44" s="331">
        <f t="shared" si="15"/>
        <v>0</v>
      </c>
      <c r="L44" s="330">
        <f t="shared" si="15"/>
        <v>0</v>
      </c>
      <c r="M44" s="330">
        <f t="shared" si="15"/>
        <v>0</v>
      </c>
      <c r="N44" s="330">
        <f t="shared" si="15"/>
        <v>0</v>
      </c>
      <c r="O44" s="330">
        <f t="shared" si="15"/>
        <v>0</v>
      </c>
      <c r="P44" s="330">
        <f t="shared" si="15"/>
        <v>0</v>
      </c>
      <c r="Q44" s="330">
        <f t="shared" si="15"/>
        <v>0</v>
      </c>
      <c r="R44" s="330">
        <f t="shared" si="15"/>
        <v>0</v>
      </c>
      <c r="S44" s="330">
        <f t="shared" si="15"/>
        <v>0</v>
      </c>
      <c r="T44" s="330">
        <f t="shared" si="15"/>
        <v>0</v>
      </c>
      <c r="U44" s="330">
        <f t="shared" si="15"/>
        <v>0</v>
      </c>
      <c r="V44" s="330">
        <f t="shared" si="15"/>
        <v>0</v>
      </c>
      <c r="W44" s="330">
        <f t="shared" si="15"/>
        <v>0</v>
      </c>
      <c r="X44" s="330">
        <f t="shared" si="15"/>
        <v>0</v>
      </c>
      <c r="Y44" s="330">
        <f t="shared" si="15"/>
        <v>0</v>
      </c>
      <c r="Z44" s="330">
        <f t="shared" si="15"/>
        <v>0</v>
      </c>
      <c r="AA44" s="330">
        <f t="shared" si="15"/>
        <v>0</v>
      </c>
      <c r="AB44" s="330">
        <f t="shared" si="15"/>
        <v>0</v>
      </c>
      <c r="AC44" s="330">
        <f t="shared" si="15"/>
        <v>0</v>
      </c>
      <c r="AD44" s="330">
        <f t="shared" si="15"/>
        <v>0</v>
      </c>
      <c r="AE44" s="330">
        <f t="shared" si="15"/>
        <v>0</v>
      </c>
      <c r="AF44" s="330">
        <f t="shared" si="15"/>
        <v>0</v>
      </c>
      <c r="AG44" s="330">
        <f t="shared" si="15"/>
        <v>0</v>
      </c>
      <c r="AH44" s="330">
        <f t="shared" si="15"/>
        <v>0</v>
      </c>
      <c r="AI44" s="330">
        <f t="shared" si="15"/>
        <v>0</v>
      </c>
      <c r="AJ44" s="330">
        <f t="shared" si="15"/>
        <v>0</v>
      </c>
    </row>
    <row r="45" spans="1:36" x14ac:dyDescent="0.2">
      <c r="A45" s="192"/>
      <c r="B45" s="248" t="s">
        <v>123</v>
      </c>
      <c r="C45" s="249"/>
      <c r="D45" s="249"/>
      <c r="E45" s="249"/>
      <c r="F45" s="250" t="s">
        <v>75</v>
      </c>
      <c r="G45" s="250">
        <v>2</v>
      </c>
      <c r="H45" s="329"/>
      <c r="I45" s="331"/>
      <c r="J45" s="331"/>
      <c r="K45" s="331"/>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58"/>
    </row>
    <row r="46" spans="1:36" x14ac:dyDescent="0.2">
      <c r="A46" s="244"/>
      <c r="B46" s="367" t="s">
        <v>123</v>
      </c>
      <c r="C46" s="333" t="s">
        <v>593</v>
      </c>
      <c r="D46" s="334" t="s">
        <v>123</v>
      </c>
      <c r="E46" s="334"/>
      <c r="F46" s="288" t="s">
        <v>123</v>
      </c>
      <c r="G46" s="335"/>
      <c r="H46" s="328" t="s">
        <v>123</v>
      </c>
      <c r="I46" s="331" t="s">
        <v>123</v>
      </c>
      <c r="J46" s="331" t="s">
        <v>123</v>
      </c>
      <c r="K46" s="369" t="s">
        <v>123</v>
      </c>
      <c r="L46" s="341" t="s">
        <v>123</v>
      </c>
      <c r="M46" s="341" t="s">
        <v>123</v>
      </c>
      <c r="N46" s="341" t="s">
        <v>123</v>
      </c>
      <c r="O46" s="341" t="s">
        <v>123</v>
      </c>
      <c r="P46" s="341" t="s">
        <v>123</v>
      </c>
      <c r="Q46" s="341" t="s">
        <v>123</v>
      </c>
      <c r="R46" s="341" t="s">
        <v>123</v>
      </c>
      <c r="S46" s="341" t="s">
        <v>123</v>
      </c>
      <c r="T46" s="341" t="s">
        <v>123</v>
      </c>
      <c r="U46" s="341" t="s">
        <v>123</v>
      </c>
      <c r="V46" s="341" t="s">
        <v>123</v>
      </c>
      <c r="W46" s="341" t="s">
        <v>123</v>
      </c>
      <c r="X46" s="341" t="s">
        <v>123</v>
      </c>
      <c r="Y46" s="341" t="s">
        <v>123</v>
      </c>
      <c r="Z46" s="341" t="s">
        <v>123</v>
      </c>
      <c r="AA46" s="341" t="s">
        <v>123</v>
      </c>
      <c r="AB46" s="341" t="s">
        <v>123</v>
      </c>
      <c r="AC46" s="341" t="s">
        <v>123</v>
      </c>
      <c r="AD46" s="341" t="s">
        <v>123</v>
      </c>
      <c r="AE46" s="341" t="s">
        <v>123</v>
      </c>
      <c r="AF46" s="341" t="s">
        <v>123</v>
      </c>
      <c r="AG46" s="341" t="s">
        <v>123</v>
      </c>
      <c r="AH46" s="341" t="s">
        <v>123</v>
      </c>
      <c r="AI46" s="341" t="s">
        <v>123</v>
      </c>
      <c r="AJ46" s="363" t="s">
        <v>123</v>
      </c>
    </row>
    <row r="47" spans="1:36" x14ac:dyDescent="0.2">
      <c r="A47" s="235"/>
      <c r="B47" s="264">
        <f>B40+1</f>
        <v>61</v>
      </c>
      <c r="C47" s="379" t="s">
        <v>608</v>
      </c>
      <c r="D47" s="259" t="s">
        <v>123</v>
      </c>
      <c r="E47" s="259"/>
      <c r="F47" s="260"/>
      <c r="G47" s="260">
        <v>2</v>
      </c>
      <c r="H47" s="329">
        <f t="shared" ref="H47:AJ47" si="16">SUM(H48+H51+H54+H58+H61+H64+H67+H70+H73+H76)</f>
        <v>0</v>
      </c>
      <c r="I47" s="331">
        <f t="shared" si="16"/>
        <v>0</v>
      </c>
      <c r="J47" s="331">
        <f t="shared" si="16"/>
        <v>0</v>
      </c>
      <c r="K47" s="331">
        <f t="shared" si="16"/>
        <v>0</v>
      </c>
      <c r="L47" s="330">
        <f t="shared" si="16"/>
        <v>-2.0310541732414338</v>
      </c>
      <c r="M47" s="330">
        <f t="shared" si="16"/>
        <v>-4.0429031811703418</v>
      </c>
      <c r="N47" s="330">
        <f t="shared" si="16"/>
        <v>-5.8175285743759018</v>
      </c>
      <c r="O47" s="330">
        <f t="shared" si="16"/>
        <v>-7.0229721091253419</v>
      </c>
      <c r="P47" s="330">
        <f t="shared" si="16"/>
        <v>-8.1495768136145816</v>
      </c>
      <c r="Q47" s="330">
        <f t="shared" si="16"/>
        <v>-7.6665786581337096</v>
      </c>
      <c r="R47" s="330">
        <f t="shared" si="16"/>
        <v>-7.3229770044633646</v>
      </c>
      <c r="S47" s="330">
        <f t="shared" si="16"/>
        <v>-7.0975572703061225</v>
      </c>
      <c r="T47" s="330">
        <f t="shared" si="16"/>
        <v>-6.8727408016777325</v>
      </c>
      <c r="U47" s="330">
        <f t="shared" si="16"/>
        <v>-6.6678952531307623</v>
      </c>
      <c r="V47" s="330">
        <f t="shared" si="16"/>
        <v>-6.4428518090420432</v>
      </c>
      <c r="W47" s="330">
        <f t="shared" si="16"/>
        <v>-6.2178217680461039</v>
      </c>
      <c r="X47" s="330">
        <f t="shared" si="16"/>
        <v>-6.0031939297323085</v>
      </c>
      <c r="Y47" s="330">
        <f t="shared" si="16"/>
        <v>-5.7135571173781479</v>
      </c>
      <c r="Z47" s="330">
        <f t="shared" si="16"/>
        <v>-5.4352273583804553</v>
      </c>
      <c r="AA47" s="330">
        <f t="shared" si="16"/>
        <v>-5.1577426412374301</v>
      </c>
      <c r="AB47" s="330">
        <f t="shared" si="16"/>
        <v>-4.8921274669811829</v>
      </c>
      <c r="AC47" s="330">
        <f t="shared" si="16"/>
        <v>-4.6934558286586743</v>
      </c>
      <c r="AD47" s="330">
        <f t="shared" si="16"/>
        <v>-4.5047206029819726</v>
      </c>
      <c r="AE47" s="330">
        <f t="shared" si="16"/>
        <v>-4.3350994983285709</v>
      </c>
      <c r="AF47" s="330">
        <f t="shared" si="16"/>
        <v>-4.1466430503159053</v>
      </c>
      <c r="AG47" s="330">
        <f t="shared" si="16"/>
        <v>-3.6943182835045185</v>
      </c>
      <c r="AH47" s="330">
        <f t="shared" si="16"/>
        <v>-3.6527395724816678</v>
      </c>
      <c r="AI47" s="330">
        <f t="shared" si="16"/>
        <v>-3.4788676372995759</v>
      </c>
      <c r="AJ47" s="330">
        <f t="shared" si="16"/>
        <v>-3.5655404880331183</v>
      </c>
    </row>
    <row r="48" spans="1:36" ht="25.5" x14ac:dyDescent="0.2">
      <c r="A48" s="192"/>
      <c r="B48" s="265">
        <f>B47+0.1</f>
        <v>61.1</v>
      </c>
      <c r="C48" s="380" t="s">
        <v>609</v>
      </c>
      <c r="D48" s="377" t="s">
        <v>123</v>
      </c>
      <c r="E48" s="377"/>
      <c r="F48" s="253" t="s">
        <v>75</v>
      </c>
      <c r="G48" s="253">
        <v>2</v>
      </c>
      <c r="H48" s="329">
        <f t="shared" ref="H48:AJ48" si="17">SUM(H49:H50)</f>
        <v>0</v>
      </c>
      <c r="I48" s="331">
        <f t="shared" si="17"/>
        <v>0</v>
      </c>
      <c r="J48" s="331">
        <f t="shared" si="17"/>
        <v>0</v>
      </c>
      <c r="K48" s="331">
        <f t="shared" si="17"/>
        <v>0</v>
      </c>
      <c r="L48" s="330">
        <f t="shared" si="17"/>
        <v>0</v>
      </c>
      <c r="M48" s="330">
        <f t="shared" si="17"/>
        <v>0</v>
      </c>
      <c r="N48" s="330">
        <f t="shared" si="17"/>
        <v>0</v>
      </c>
      <c r="O48" s="330">
        <f t="shared" si="17"/>
        <v>0</v>
      </c>
      <c r="P48" s="330">
        <f t="shared" si="17"/>
        <v>0</v>
      </c>
      <c r="Q48" s="330">
        <f t="shared" si="17"/>
        <v>0</v>
      </c>
      <c r="R48" s="330">
        <f t="shared" si="17"/>
        <v>0</v>
      </c>
      <c r="S48" s="330">
        <f t="shared" si="17"/>
        <v>0</v>
      </c>
      <c r="T48" s="330">
        <f t="shared" si="17"/>
        <v>0</v>
      </c>
      <c r="U48" s="330">
        <f t="shared" si="17"/>
        <v>0</v>
      </c>
      <c r="V48" s="330">
        <f t="shared" si="17"/>
        <v>0</v>
      </c>
      <c r="W48" s="330">
        <f t="shared" si="17"/>
        <v>0</v>
      </c>
      <c r="X48" s="330">
        <f t="shared" si="17"/>
        <v>0</v>
      </c>
      <c r="Y48" s="330">
        <f t="shared" si="17"/>
        <v>0</v>
      </c>
      <c r="Z48" s="330">
        <f t="shared" si="17"/>
        <v>0</v>
      </c>
      <c r="AA48" s="330">
        <f t="shared" si="17"/>
        <v>0</v>
      </c>
      <c r="AB48" s="330">
        <f t="shared" si="17"/>
        <v>0</v>
      </c>
      <c r="AC48" s="330">
        <f t="shared" si="17"/>
        <v>0</v>
      </c>
      <c r="AD48" s="330">
        <f t="shared" si="17"/>
        <v>0</v>
      </c>
      <c r="AE48" s="330">
        <f t="shared" si="17"/>
        <v>0</v>
      </c>
      <c r="AF48" s="330">
        <f t="shared" si="17"/>
        <v>0</v>
      </c>
      <c r="AG48" s="330">
        <f t="shared" si="17"/>
        <v>0</v>
      </c>
      <c r="AH48" s="330">
        <f t="shared" si="17"/>
        <v>0</v>
      </c>
      <c r="AI48" s="330">
        <f t="shared" si="17"/>
        <v>0</v>
      </c>
      <c r="AJ48" s="330">
        <f t="shared" si="17"/>
        <v>0</v>
      </c>
    </row>
    <row r="49" spans="1:36" x14ac:dyDescent="0.2">
      <c r="A49" s="192"/>
      <c r="B49" s="266" t="s">
        <v>123</v>
      </c>
      <c r="C49" s="249"/>
      <c r="D49" s="249"/>
      <c r="E49" s="249"/>
      <c r="F49" s="251" t="s">
        <v>75</v>
      </c>
      <c r="G49" s="251">
        <v>2</v>
      </c>
      <c r="H49" s="329"/>
      <c r="I49" s="331"/>
      <c r="J49" s="331"/>
      <c r="K49" s="331"/>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58"/>
    </row>
    <row r="50" spans="1:36" x14ac:dyDescent="0.2">
      <c r="A50" s="192"/>
      <c r="B50" s="367" t="s">
        <v>123</v>
      </c>
      <c r="C50" s="333" t="s">
        <v>593</v>
      </c>
      <c r="D50" s="334" t="s">
        <v>123</v>
      </c>
      <c r="E50" s="334"/>
      <c r="F50" s="288" t="s">
        <v>123</v>
      </c>
      <c r="G50" s="335"/>
      <c r="H50" s="328" t="s">
        <v>123</v>
      </c>
      <c r="I50" s="331" t="s">
        <v>123</v>
      </c>
      <c r="J50" s="331" t="s">
        <v>123</v>
      </c>
      <c r="K50" s="369" t="s">
        <v>123</v>
      </c>
      <c r="L50" s="341" t="s">
        <v>123</v>
      </c>
      <c r="M50" s="341" t="s">
        <v>123</v>
      </c>
      <c r="N50" s="341" t="s">
        <v>123</v>
      </c>
      <c r="O50" s="341" t="s">
        <v>123</v>
      </c>
      <c r="P50" s="341" t="s">
        <v>123</v>
      </c>
      <c r="Q50" s="341" t="s">
        <v>123</v>
      </c>
      <c r="R50" s="341" t="s">
        <v>123</v>
      </c>
      <c r="S50" s="341" t="s">
        <v>123</v>
      </c>
      <c r="T50" s="341" t="s">
        <v>123</v>
      </c>
      <c r="U50" s="341" t="s">
        <v>123</v>
      </c>
      <c r="V50" s="341" t="s">
        <v>123</v>
      </c>
      <c r="W50" s="341" t="s">
        <v>123</v>
      </c>
      <c r="X50" s="341" t="s">
        <v>123</v>
      </c>
      <c r="Y50" s="341" t="s">
        <v>123</v>
      </c>
      <c r="Z50" s="341" t="s">
        <v>123</v>
      </c>
      <c r="AA50" s="341" t="s">
        <v>123</v>
      </c>
      <c r="AB50" s="341" t="s">
        <v>123</v>
      </c>
      <c r="AC50" s="341" t="s">
        <v>123</v>
      </c>
      <c r="AD50" s="341" t="s">
        <v>123</v>
      </c>
      <c r="AE50" s="341" t="s">
        <v>123</v>
      </c>
      <c r="AF50" s="341" t="s">
        <v>123</v>
      </c>
      <c r="AG50" s="341" t="s">
        <v>123</v>
      </c>
      <c r="AH50" s="341" t="s">
        <v>123</v>
      </c>
      <c r="AI50" s="341" t="s">
        <v>123</v>
      </c>
      <c r="AJ50" s="363" t="s">
        <v>123</v>
      </c>
    </row>
    <row r="51" spans="1:36" ht="25.5" x14ac:dyDescent="0.2">
      <c r="A51" s="192"/>
      <c r="B51" s="265">
        <f>B48+0.1</f>
        <v>61.2</v>
      </c>
      <c r="C51" s="380" t="s">
        <v>610</v>
      </c>
      <c r="D51" s="377" t="s">
        <v>123</v>
      </c>
      <c r="E51" s="377"/>
      <c r="F51" s="253" t="s">
        <v>75</v>
      </c>
      <c r="G51" s="253">
        <v>2</v>
      </c>
      <c r="H51" s="329">
        <f>SUM(H52:H53)</f>
        <v>0</v>
      </c>
      <c r="I51" s="331">
        <f>SUM(I52:I53)</f>
        <v>0</v>
      </c>
      <c r="J51" s="331">
        <f>SUM(J52:J53)</f>
        <v>0</v>
      </c>
      <c r="K51" s="331">
        <f>SUM(K52:K53)</f>
        <v>0</v>
      </c>
      <c r="L51" s="330">
        <f>SUM(L52:L53)</f>
        <v>0</v>
      </c>
      <c r="M51" s="330">
        <f t="shared" ref="M51:AJ51" si="18">SUM(M52:M53)</f>
        <v>0</v>
      </c>
      <c r="N51" s="330">
        <f t="shared" si="18"/>
        <v>0</v>
      </c>
      <c r="O51" s="330">
        <f t="shared" si="18"/>
        <v>0</v>
      </c>
      <c r="P51" s="330">
        <f t="shared" si="18"/>
        <v>0</v>
      </c>
      <c r="Q51" s="330">
        <f t="shared" si="18"/>
        <v>0</v>
      </c>
      <c r="R51" s="330">
        <f t="shared" si="18"/>
        <v>0</v>
      </c>
      <c r="S51" s="330">
        <f t="shared" si="18"/>
        <v>0</v>
      </c>
      <c r="T51" s="330">
        <f t="shared" si="18"/>
        <v>0</v>
      </c>
      <c r="U51" s="330">
        <f t="shared" si="18"/>
        <v>0</v>
      </c>
      <c r="V51" s="330">
        <f t="shared" si="18"/>
        <v>0</v>
      </c>
      <c r="W51" s="330">
        <f t="shared" si="18"/>
        <v>0</v>
      </c>
      <c r="X51" s="330">
        <f t="shared" si="18"/>
        <v>0</v>
      </c>
      <c r="Y51" s="330">
        <f t="shared" si="18"/>
        <v>0</v>
      </c>
      <c r="Z51" s="330">
        <f t="shared" si="18"/>
        <v>0</v>
      </c>
      <c r="AA51" s="330">
        <f t="shared" si="18"/>
        <v>0</v>
      </c>
      <c r="AB51" s="330">
        <f t="shared" si="18"/>
        <v>0</v>
      </c>
      <c r="AC51" s="330">
        <f t="shared" si="18"/>
        <v>0</v>
      </c>
      <c r="AD51" s="330">
        <f t="shared" si="18"/>
        <v>0</v>
      </c>
      <c r="AE51" s="330">
        <f t="shared" si="18"/>
        <v>0</v>
      </c>
      <c r="AF51" s="330">
        <f t="shared" si="18"/>
        <v>0</v>
      </c>
      <c r="AG51" s="330">
        <f t="shared" si="18"/>
        <v>0</v>
      </c>
      <c r="AH51" s="330">
        <f t="shared" si="18"/>
        <v>0</v>
      </c>
      <c r="AI51" s="330">
        <f t="shared" si="18"/>
        <v>0</v>
      </c>
      <c r="AJ51" s="330">
        <f t="shared" si="18"/>
        <v>0</v>
      </c>
    </row>
    <row r="52" spans="1:36" x14ac:dyDescent="0.2">
      <c r="A52" s="192"/>
      <c r="B52" s="266" t="s">
        <v>123</v>
      </c>
      <c r="C52" s="249"/>
      <c r="D52" s="249"/>
      <c r="E52" s="249"/>
      <c r="F52" s="251" t="s">
        <v>75</v>
      </c>
      <c r="G52" s="251">
        <v>2</v>
      </c>
      <c r="H52" s="329"/>
      <c r="I52" s="331"/>
      <c r="J52" s="331"/>
      <c r="K52" s="331"/>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58"/>
    </row>
    <row r="53" spans="1:36" x14ac:dyDescent="0.2">
      <c r="A53" s="192"/>
      <c r="B53" s="367" t="s">
        <v>123</v>
      </c>
      <c r="C53" s="333" t="s">
        <v>593</v>
      </c>
      <c r="D53" s="334" t="s">
        <v>123</v>
      </c>
      <c r="E53" s="334"/>
      <c r="F53" s="288" t="s">
        <v>123</v>
      </c>
      <c r="G53" s="335"/>
      <c r="H53" s="328" t="s">
        <v>123</v>
      </c>
      <c r="I53" s="331" t="s">
        <v>123</v>
      </c>
      <c r="J53" s="331" t="s">
        <v>123</v>
      </c>
      <c r="K53" s="369" t="s">
        <v>123</v>
      </c>
      <c r="L53" s="341" t="s">
        <v>123</v>
      </c>
      <c r="M53" s="341" t="s">
        <v>123</v>
      </c>
      <c r="N53" s="341" t="s">
        <v>123</v>
      </c>
      <c r="O53" s="341" t="s">
        <v>123</v>
      </c>
      <c r="P53" s="341" t="s">
        <v>123</v>
      </c>
      <c r="Q53" s="341" t="s">
        <v>123</v>
      </c>
      <c r="R53" s="341" t="s">
        <v>123</v>
      </c>
      <c r="S53" s="341" t="s">
        <v>123</v>
      </c>
      <c r="T53" s="341" t="s">
        <v>123</v>
      </c>
      <c r="U53" s="341" t="s">
        <v>123</v>
      </c>
      <c r="V53" s="341" t="s">
        <v>123</v>
      </c>
      <c r="W53" s="341" t="s">
        <v>123</v>
      </c>
      <c r="X53" s="341" t="s">
        <v>123</v>
      </c>
      <c r="Y53" s="341" t="s">
        <v>123</v>
      </c>
      <c r="Z53" s="341" t="s">
        <v>123</v>
      </c>
      <c r="AA53" s="341" t="s">
        <v>123</v>
      </c>
      <c r="AB53" s="341" t="s">
        <v>123</v>
      </c>
      <c r="AC53" s="341" t="s">
        <v>123</v>
      </c>
      <c r="AD53" s="341" t="s">
        <v>123</v>
      </c>
      <c r="AE53" s="341" t="s">
        <v>123</v>
      </c>
      <c r="AF53" s="341" t="s">
        <v>123</v>
      </c>
      <c r="AG53" s="341" t="s">
        <v>123</v>
      </c>
      <c r="AH53" s="341" t="s">
        <v>123</v>
      </c>
      <c r="AI53" s="341" t="s">
        <v>123</v>
      </c>
      <c r="AJ53" s="363" t="s">
        <v>123</v>
      </c>
    </row>
    <row r="54" spans="1:36" ht="25.5" x14ac:dyDescent="0.2">
      <c r="A54" s="192"/>
      <c r="B54" s="265">
        <f>B51+0.1</f>
        <v>61.300000000000004</v>
      </c>
      <c r="C54" s="380" t="s">
        <v>611</v>
      </c>
      <c r="D54" s="377" t="s">
        <v>123</v>
      </c>
      <c r="E54" s="377"/>
      <c r="F54" s="253" t="s">
        <v>75</v>
      </c>
      <c r="G54" s="253">
        <v>2</v>
      </c>
      <c r="H54" s="329">
        <f>SUM(H55:H57)</f>
        <v>0</v>
      </c>
      <c r="I54" s="331">
        <f>SUM(I55:I57)</f>
        <v>0</v>
      </c>
      <c r="J54" s="331">
        <f>SUM(J55:J57)</f>
        <v>0</v>
      </c>
      <c r="K54" s="331">
        <f>SUM(K55:K57)</f>
        <v>0</v>
      </c>
      <c r="L54" s="330">
        <f>SUM(L55:L57)</f>
        <v>13.201036999999999</v>
      </c>
      <c r="M54" s="330">
        <f t="shared" ref="M54:AJ54" si="19">SUM(M55:M57)</f>
        <v>31.802061775999999</v>
      </c>
      <c r="N54" s="330">
        <f t="shared" si="19"/>
        <v>47.074888395999999</v>
      </c>
      <c r="O54" s="330">
        <f t="shared" si="19"/>
        <v>57.366106637999998</v>
      </c>
      <c r="P54" s="330">
        <f t="shared" si="19"/>
        <v>67.685307743107344</v>
      </c>
      <c r="Q54" s="330">
        <f t="shared" si="19"/>
        <v>66.45268074769389</v>
      </c>
      <c r="R54" s="330">
        <f t="shared" si="19"/>
        <v>65.298385140170268</v>
      </c>
      <c r="S54" s="330">
        <f t="shared" si="19"/>
        <v>64.178049592755059</v>
      </c>
      <c r="T54" s="330">
        <f t="shared" si="19"/>
        <v>63.032301885099685</v>
      </c>
      <c r="U54" s="330">
        <f t="shared" si="19"/>
        <v>61.895465498176947</v>
      </c>
      <c r="V54" s="330">
        <f t="shared" si="19"/>
        <v>60.776035481378379</v>
      </c>
      <c r="W54" s="330">
        <f t="shared" si="19"/>
        <v>59.655927612414914</v>
      </c>
      <c r="X54" s="330">
        <f t="shared" si="19"/>
        <v>58.558654987590863</v>
      </c>
      <c r="Y54" s="330">
        <f t="shared" si="19"/>
        <v>57.55553063640334</v>
      </c>
      <c r="Z54" s="330">
        <f t="shared" si="19"/>
        <v>56.570382685424136</v>
      </c>
      <c r="AA54" s="330">
        <f t="shared" si="19"/>
        <v>55.659292571136852</v>
      </c>
      <c r="AB54" s="330">
        <f t="shared" si="19"/>
        <v>54.771716152830614</v>
      </c>
      <c r="AC54" s="330">
        <f t="shared" si="19"/>
        <v>53.837450627928071</v>
      </c>
      <c r="AD54" s="330">
        <f t="shared" si="19"/>
        <v>52.907257366837811</v>
      </c>
      <c r="AE54" s="330">
        <f t="shared" si="19"/>
        <v>51.989292294957103</v>
      </c>
      <c r="AF54" s="330">
        <f t="shared" si="19"/>
        <v>51.112006742843128</v>
      </c>
      <c r="AG54" s="330">
        <f t="shared" si="19"/>
        <v>50.520512841540608</v>
      </c>
      <c r="AH54" s="330">
        <f t="shared" si="19"/>
        <v>49.541858052334995</v>
      </c>
      <c r="AI54" s="330">
        <f t="shared" si="19"/>
        <v>48.71605220569618</v>
      </c>
      <c r="AJ54" s="330">
        <f t="shared" si="19"/>
        <v>47.558364392298088</v>
      </c>
    </row>
    <row r="55" spans="1:36" x14ac:dyDescent="0.2">
      <c r="A55" s="192"/>
      <c r="B55" s="267"/>
      <c r="C55" s="479" t="s">
        <v>867</v>
      </c>
      <c r="D55" s="479" t="s">
        <v>860</v>
      </c>
      <c r="E55" s="249"/>
      <c r="F55" s="251" t="s">
        <v>75</v>
      </c>
      <c r="G55" s="251">
        <v>2</v>
      </c>
      <c r="H55" s="329"/>
      <c r="I55" s="331"/>
      <c r="J55" s="331"/>
      <c r="K55" s="331"/>
      <c r="L55" s="338">
        <v>-0.40896300000000002</v>
      </c>
      <c r="M55" s="338">
        <v>-0.237938224</v>
      </c>
      <c r="N55" s="338">
        <v>-0.24511160400000001</v>
      </c>
      <c r="O55" s="338">
        <v>-0.29389336199999999</v>
      </c>
      <c r="P55" s="338">
        <v>-0.28878765200000001</v>
      </c>
      <c r="Q55" s="338">
        <v>-0.28377064200000002</v>
      </c>
      <c r="R55" s="338">
        <v>-0.27884079000000001</v>
      </c>
      <c r="S55" s="338">
        <v>-0.27399658399999999</v>
      </c>
      <c r="T55" s="338">
        <v>-0.269236533</v>
      </c>
      <c r="U55" s="338">
        <v>-0.26455917800000001</v>
      </c>
      <c r="V55" s="338">
        <v>-0.25996308000000001</v>
      </c>
      <c r="W55" s="338">
        <v>-0.25544683000000001</v>
      </c>
      <c r="X55" s="338">
        <v>-0.25100903800000002</v>
      </c>
      <c r="Y55" s="338">
        <v>-0.17164834200000001</v>
      </c>
      <c r="Z55" s="338">
        <v>-9.3666353999999993E-2</v>
      </c>
      <c r="AA55" s="338">
        <v>-1.7039120000000001E-2</v>
      </c>
      <c r="AB55" s="338">
        <v>5.8256895000000003E-2</v>
      </c>
      <c r="AC55" s="338">
        <v>6.6634816999999999E-2</v>
      </c>
      <c r="AD55" s="338">
        <v>6.5477194000000002E-2</v>
      </c>
      <c r="AE55" s="338">
        <v>6.4339680999999996E-2</v>
      </c>
      <c r="AF55" s="338">
        <v>6.3221928999999996E-2</v>
      </c>
      <c r="AG55" s="338">
        <v>0.34516482900000001</v>
      </c>
      <c r="AH55" s="338">
        <v>0.22572018999999999</v>
      </c>
      <c r="AI55" s="338">
        <v>0.22962434700000001</v>
      </c>
      <c r="AJ55" s="338">
        <v>2.8500000000000001E-3</v>
      </c>
    </row>
    <row r="56" spans="1:36" x14ac:dyDescent="0.2">
      <c r="A56" s="192"/>
      <c r="B56" s="267"/>
      <c r="C56" s="479" t="s">
        <v>836</v>
      </c>
      <c r="D56" s="479" t="s">
        <v>861</v>
      </c>
      <c r="E56" s="249"/>
      <c r="F56" s="480" t="s">
        <v>75</v>
      </c>
      <c r="G56" s="258">
        <v>2</v>
      </c>
      <c r="H56" s="328"/>
      <c r="I56" s="331"/>
      <c r="J56" s="331"/>
      <c r="K56" s="369"/>
      <c r="L56" s="341">
        <v>13.61</v>
      </c>
      <c r="M56" s="341">
        <v>32.04</v>
      </c>
      <c r="N56" s="341">
        <v>47.32</v>
      </c>
      <c r="O56" s="341">
        <v>57.66</v>
      </c>
      <c r="P56" s="341">
        <v>67.974095395107341</v>
      </c>
      <c r="Q56" s="341">
        <v>66.736451389693883</v>
      </c>
      <c r="R56" s="341">
        <v>65.577225930170272</v>
      </c>
      <c r="S56" s="341">
        <v>64.452046176755061</v>
      </c>
      <c r="T56" s="341">
        <v>63.301538418099682</v>
      </c>
      <c r="U56" s="341">
        <v>62.160024676176945</v>
      </c>
      <c r="V56" s="341">
        <v>61.035998561378378</v>
      </c>
      <c r="W56" s="341">
        <v>59.91137444241491</v>
      </c>
      <c r="X56" s="341">
        <v>58.809664025590862</v>
      </c>
      <c r="Y56" s="341">
        <v>57.727178978403337</v>
      </c>
      <c r="Z56" s="341">
        <v>56.664049039424135</v>
      </c>
      <c r="AA56" s="341">
        <v>55.676331691136852</v>
      </c>
      <c r="AB56" s="341">
        <v>54.713459257830614</v>
      </c>
      <c r="AC56" s="341">
        <v>53.77081581092807</v>
      </c>
      <c r="AD56" s="341">
        <v>52.841780172837808</v>
      </c>
      <c r="AE56" s="341">
        <v>51.924952613957103</v>
      </c>
      <c r="AF56" s="341">
        <v>51.048784813843127</v>
      </c>
      <c r="AG56" s="341">
        <v>50.17534801254061</v>
      </c>
      <c r="AH56" s="341">
        <v>49.316137862334998</v>
      </c>
      <c r="AI56" s="341">
        <v>48.486427858696182</v>
      </c>
      <c r="AJ56" s="517">
        <v>47.555514392298086</v>
      </c>
    </row>
    <row r="57" spans="1:36" x14ac:dyDescent="0.2">
      <c r="A57" s="192"/>
      <c r="B57" s="367" t="s">
        <v>123</v>
      </c>
      <c r="C57" s="333" t="s">
        <v>593</v>
      </c>
      <c r="D57" s="334" t="s">
        <v>123</v>
      </c>
      <c r="E57" s="334"/>
      <c r="F57" s="288" t="s">
        <v>123</v>
      </c>
      <c r="G57" s="335"/>
      <c r="H57" s="328" t="s">
        <v>123</v>
      </c>
      <c r="I57" s="331" t="s">
        <v>123</v>
      </c>
      <c r="J57" s="331" t="s">
        <v>123</v>
      </c>
      <c r="K57" s="369" t="s">
        <v>123</v>
      </c>
      <c r="L57" s="341" t="s">
        <v>123</v>
      </c>
      <c r="M57" s="341" t="s">
        <v>123</v>
      </c>
      <c r="N57" s="341" t="s">
        <v>123</v>
      </c>
      <c r="O57" s="341" t="s">
        <v>123</v>
      </c>
      <c r="P57" s="341" t="s">
        <v>123</v>
      </c>
      <c r="Q57" s="341" t="s">
        <v>123</v>
      </c>
      <c r="R57" s="341" t="s">
        <v>123</v>
      </c>
      <c r="S57" s="341" t="s">
        <v>123</v>
      </c>
      <c r="T57" s="341" t="s">
        <v>123</v>
      </c>
      <c r="U57" s="341" t="s">
        <v>123</v>
      </c>
      <c r="V57" s="341" t="s">
        <v>123</v>
      </c>
      <c r="W57" s="341" t="s">
        <v>123</v>
      </c>
      <c r="X57" s="341" t="s">
        <v>123</v>
      </c>
      <c r="Y57" s="341" t="s">
        <v>123</v>
      </c>
      <c r="Z57" s="341" t="s">
        <v>123</v>
      </c>
      <c r="AA57" s="341" t="s">
        <v>123</v>
      </c>
      <c r="AB57" s="341" t="s">
        <v>123</v>
      </c>
      <c r="AC57" s="341" t="s">
        <v>123</v>
      </c>
      <c r="AD57" s="341" t="s">
        <v>123</v>
      </c>
      <c r="AE57" s="341" t="s">
        <v>123</v>
      </c>
      <c r="AF57" s="341" t="s">
        <v>123</v>
      </c>
      <c r="AG57" s="341" t="s">
        <v>123</v>
      </c>
      <c r="AH57" s="341" t="s">
        <v>123</v>
      </c>
      <c r="AI57" s="341" t="s">
        <v>123</v>
      </c>
      <c r="AJ57" s="363" t="s">
        <v>123</v>
      </c>
    </row>
    <row r="58" spans="1:36" ht="25.5" x14ac:dyDescent="0.2">
      <c r="A58" s="192"/>
      <c r="B58" s="265">
        <f>B54+0.1</f>
        <v>61.400000000000006</v>
      </c>
      <c r="C58" s="380" t="s">
        <v>612</v>
      </c>
      <c r="D58" s="377" t="s">
        <v>123</v>
      </c>
      <c r="E58" s="377"/>
      <c r="F58" s="253" t="s">
        <v>75</v>
      </c>
      <c r="G58" s="253">
        <v>2</v>
      </c>
      <c r="H58" s="329">
        <f t="shared" ref="H58:AJ58" si="20">SUM(H59:H60)</f>
        <v>0</v>
      </c>
      <c r="I58" s="331">
        <f t="shared" si="20"/>
        <v>0</v>
      </c>
      <c r="J58" s="331">
        <f t="shared" si="20"/>
        <v>0</v>
      </c>
      <c r="K58" s="331">
        <f t="shared" si="20"/>
        <v>0</v>
      </c>
      <c r="L58" s="330">
        <f t="shared" si="20"/>
        <v>-15.12</v>
      </c>
      <c r="M58" s="330">
        <f t="shared" si="20"/>
        <v>-35.58</v>
      </c>
      <c r="N58" s="330">
        <f t="shared" si="20"/>
        <v>-52.5</v>
      </c>
      <c r="O58" s="330">
        <f t="shared" si="20"/>
        <v>-63.91</v>
      </c>
      <c r="P58" s="330">
        <f t="shared" si="20"/>
        <v>-75.278994883452597</v>
      </c>
      <c r="Q58" s="330">
        <f t="shared" si="20"/>
        <v>-73.790501544104302</v>
      </c>
      <c r="R58" s="330">
        <f t="shared" si="20"/>
        <v>-72.391362144633632</v>
      </c>
      <c r="S58" s="330">
        <f t="shared" si="20"/>
        <v>-71.045606863061181</v>
      </c>
      <c r="T58" s="330">
        <f t="shared" si="20"/>
        <v>-69.675042686777417</v>
      </c>
      <c r="U58" s="330">
        <f t="shared" si="20"/>
        <v>-68.333360751307708</v>
      </c>
      <c r="V58" s="330">
        <f t="shared" si="20"/>
        <v>-66.988887290420422</v>
      </c>
      <c r="W58" s="330">
        <f t="shared" si="20"/>
        <v>-65.643749380461017</v>
      </c>
      <c r="X58" s="330">
        <f t="shared" si="20"/>
        <v>-64.331848917323171</v>
      </c>
      <c r="Y58" s="330">
        <f t="shared" si="20"/>
        <v>-63.039087753781487</v>
      </c>
      <c r="Z58" s="330">
        <f t="shared" si="20"/>
        <v>-61.775610043804591</v>
      </c>
      <c r="AA58" s="330">
        <f t="shared" si="20"/>
        <v>-60.587035212374282</v>
      </c>
      <c r="AB58" s="330">
        <f t="shared" si="20"/>
        <v>-59.433843619811796</v>
      </c>
      <c r="AC58" s="330">
        <f t="shared" si="20"/>
        <v>-58.300906456586745</v>
      </c>
      <c r="AD58" s="330">
        <f t="shared" si="20"/>
        <v>-57.181977969819783</v>
      </c>
      <c r="AE58" s="330">
        <f t="shared" si="20"/>
        <v>-56.094391793285673</v>
      </c>
      <c r="AF58" s="330">
        <f t="shared" si="20"/>
        <v>-55.028649793159033</v>
      </c>
      <c r="AG58" s="330">
        <f t="shared" si="20"/>
        <v>-53.984831125045126</v>
      </c>
      <c r="AH58" s="330">
        <f t="shared" si="20"/>
        <v>-52.964597624816662</v>
      </c>
      <c r="AI58" s="330">
        <f t="shared" si="20"/>
        <v>-51.964919842995755</v>
      </c>
      <c r="AJ58" s="330">
        <f t="shared" si="20"/>
        <v>-50.893904880331206</v>
      </c>
    </row>
    <row r="59" spans="1:36" x14ac:dyDescent="0.2">
      <c r="A59" s="192"/>
      <c r="B59" s="266"/>
      <c r="C59" s="479" t="s">
        <v>836</v>
      </c>
      <c r="D59" s="479" t="s">
        <v>861</v>
      </c>
      <c r="E59" s="249"/>
      <c r="F59" s="480" t="s">
        <v>75</v>
      </c>
      <c r="G59" s="258">
        <v>2</v>
      </c>
      <c r="H59" s="328"/>
      <c r="I59" s="331"/>
      <c r="J59" s="331"/>
      <c r="K59" s="369"/>
      <c r="L59" s="341">
        <v>-15.12</v>
      </c>
      <c r="M59" s="341">
        <v>-35.58</v>
      </c>
      <c r="N59" s="341">
        <v>-52.5</v>
      </c>
      <c r="O59" s="341">
        <v>-63.91</v>
      </c>
      <c r="P59" s="341">
        <v>-75.278994883452597</v>
      </c>
      <c r="Q59" s="341">
        <v>-73.790501544104302</v>
      </c>
      <c r="R59" s="341">
        <v>-72.391362144633632</v>
      </c>
      <c r="S59" s="341">
        <v>-71.045606863061181</v>
      </c>
      <c r="T59" s="341">
        <v>-69.675042686777417</v>
      </c>
      <c r="U59" s="341">
        <v>-68.333360751307708</v>
      </c>
      <c r="V59" s="341">
        <v>-66.988887290420422</v>
      </c>
      <c r="W59" s="341">
        <v>-65.643749380461017</v>
      </c>
      <c r="X59" s="341">
        <v>-64.331848917323171</v>
      </c>
      <c r="Y59" s="341">
        <v>-63.039087753781487</v>
      </c>
      <c r="Z59" s="341">
        <v>-61.775610043804591</v>
      </c>
      <c r="AA59" s="341">
        <v>-60.587035212374282</v>
      </c>
      <c r="AB59" s="341">
        <v>-59.433843619811796</v>
      </c>
      <c r="AC59" s="341">
        <v>-58.300906456586745</v>
      </c>
      <c r="AD59" s="341">
        <v>-57.181977969819783</v>
      </c>
      <c r="AE59" s="341">
        <v>-56.094391793285673</v>
      </c>
      <c r="AF59" s="341">
        <v>-55.028649793159033</v>
      </c>
      <c r="AG59" s="341">
        <v>-53.984831125045126</v>
      </c>
      <c r="AH59" s="341">
        <v>-52.964597624816662</v>
      </c>
      <c r="AI59" s="341">
        <v>-51.964919842995755</v>
      </c>
      <c r="AJ59" s="363">
        <v>-50.893904880331206</v>
      </c>
    </row>
    <row r="60" spans="1:36" x14ac:dyDescent="0.2">
      <c r="A60" s="192"/>
      <c r="B60" s="367" t="s">
        <v>123</v>
      </c>
      <c r="C60" s="333" t="s">
        <v>593</v>
      </c>
      <c r="D60" s="334" t="s">
        <v>123</v>
      </c>
      <c r="E60" s="334"/>
      <c r="F60" s="288" t="s">
        <v>123</v>
      </c>
      <c r="G60" s="335"/>
      <c r="H60" s="328" t="s">
        <v>123</v>
      </c>
      <c r="I60" s="331" t="s">
        <v>123</v>
      </c>
      <c r="J60" s="331" t="s">
        <v>123</v>
      </c>
      <c r="K60" s="369" t="s">
        <v>123</v>
      </c>
      <c r="L60" s="341" t="s">
        <v>123</v>
      </c>
      <c r="M60" s="341" t="s">
        <v>123</v>
      </c>
      <c r="N60" s="341" t="s">
        <v>123</v>
      </c>
      <c r="O60" s="341" t="s">
        <v>123</v>
      </c>
      <c r="P60" s="341" t="s">
        <v>123</v>
      </c>
      <c r="Q60" s="341" t="s">
        <v>123</v>
      </c>
      <c r="R60" s="341" t="s">
        <v>123</v>
      </c>
      <c r="S60" s="341" t="s">
        <v>123</v>
      </c>
      <c r="T60" s="341" t="s">
        <v>123</v>
      </c>
      <c r="U60" s="341" t="s">
        <v>123</v>
      </c>
      <c r="V60" s="341" t="s">
        <v>123</v>
      </c>
      <c r="W60" s="341" t="s">
        <v>123</v>
      </c>
      <c r="X60" s="341" t="s">
        <v>123</v>
      </c>
      <c r="Y60" s="341" t="s">
        <v>123</v>
      </c>
      <c r="Z60" s="341" t="s">
        <v>123</v>
      </c>
      <c r="AA60" s="341" t="s">
        <v>123</v>
      </c>
      <c r="AB60" s="341" t="s">
        <v>123</v>
      </c>
      <c r="AC60" s="341" t="s">
        <v>123</v>
      </c>
      <c r="AD60" s="341" t="s">
        <v>123</v>
      </c>
      <c r="AE60" s="341" t="s">
        <v>123</v>
      </c>
      <c r="AF60" s="341" t="s">
        <v>123</v>
      </c>
      <c r="AG60" s="341" t="s">
        <v>123</v>
      </c>
      <c r="AH60" s="341" t="s">
        <v>123</v>
      </c>
      <c r="AI60" s="341" t="s">
        <v>123</v>
      </c>
      <c r="AJ60" s="363" t="s">
        <v>123</v>
      </c>
    </row>
    <row r="61" spans="1:36" x14ac:dyDescent="0.2">
      <c r="A61" s="192"/>
      <c r="B61" s="265">
        <f>B58+0.1</f>
        <v>61.500000000000007</v>
      </c>
      <c r="C61" s="380" t="s">
        <v>613</v>
      </c>
      <c r="D61" s="377" t="s">
        <v>123</v>
      </c>
      <c r="E61" s="377"/>
      <c r="F61" s="253" t="s">
        <v>75</v>
      </c>
      <c r="G61" s="253">
        <v>2</v>
      </c>
      <c r="H61" s="329">
        <f t="shared" ref="H61:AJ61" si="21">SUM(H62:H63)</f>
        <v>0</v>
      </c>
      <c r="I61" s="331">
        <f t="shared" si="21"/>
        <v>0</v>
      </c>
      <c r="J61" s="331">
        <f t="shared" si="21"/>
        <v>0</v>
      </c>
      <c r="K61" s="331">
        <f t="shared" si="21"/>
        <v>0</v>
      </c>
      <c r="L61" s="330">
        <f t="shared" si="21"/>
        <v>0</v>
      </c>
      <c r="M61" s="330">
        <f t="shared" si="21"/>
        <v>0</v>
      </c>
      <c r="N61" s="330">
        <f t="shared" si="21"/>
        <v>0</v>
      </c>
      <c r="O61" s="330">
        <f t="shared" si="21"/>
        <v>0</v>
      </c>
      <c r="P61" s="330">
        <f t="shared" si="21"/>
        <v>0</v>
      </c>
      <c r="Q61" s="330">
        <f t="shared" si="21"/>
        <v>0</v>
      </c>
      <c r="R61" s="330">
        <f t="shared" si="21"/>
        <v>0</v>
      </c>
      <c r="S61" s="330">
        <f t="shared" si="21"/>
        <v>0</v>
      </c>
      <c r="T61" s="330">
        <f t="shared" si="21"/>
        <v>0</v>
      </c>
      <c r="U61" s="330">
        <f t="shared" si="21"/>
        <v>0</v>
      </c>
      <c r="V61" s="330">
        <f t="shared" si="21"/>
        <v>0</v>
      </c>
      <c r="W61" s="330">
        <f t="shared" si="21"/>
        <v>0</v>
      </c>
      <c r="X61" s="330">
        <f t="shared" si="21"/>
        <v>0</v>
      </c>
      <c r="Y61" s="330">
        <f t="shared" si="21"/>
        <v>0</v>
      </c>
      <c r="Z61" s="330">
        <f t="shared" si="21"/>
        <v>0</v>
      </c>
      <c r="AA61" s="330">
        <f t="shared" si="21"/>
        <v>0</v>
      </c>
      <c r="AB61" s="330">
        <f t="shared" si="21"/>
        <v>0</v>
      </c>
      <c r="AC61" s="330">
        <f t="shared" si="21"/>
        <v>0</v>
      </c>
      <c r="AD61" s="330">
        <f t="shared" si="21"/>
        <v>0</v>
      </c>
      <c r="AE61" s="330">
        <f t="shared" si="21"/>
        <v>0</v>
      </c>
      <c r="AF61" s="330">
        <f t="shared" si="21"/>
        <v>0</v>
      </c>
      <c r="AG61" s="330">
        <f t="shared" si="21"/>
        <v>0</v>
      </c>
      <c r="AH61" s="330">
        <f t="shared" si="21"/>
        <v>0</v>
      </c>
      <c r="AI61" s="330">
        <f t="shared" si="21"/>
        <v>0</v>
      </c>
      <c r="AJ61" s="330">
        <f t="shared" si="21"/>
        <v>0</v>
      </c>
    </row>
    <row r="62" spans="1:36" x14ac:dyDescent="0.2">
      <c r="A62" s="192"/>
      <c r="B62" s="266" t="s">
        <v>123</v>
      </c>
      <c r="C62" s="249"/>
      <c r="D62" s="249"/>
      <c r="E62" s="249"/>
      <c r="F62" s="250" t="s">
        <v>75</v>
      </c>
      <c r="G62" s="250">
        <v>2</v>
      </c>
      <c r="H62" s="329"/>
      <c r="I62" s="331"/>
      <c r="J62" s="331"/>
      <c r="K62" s="331"/>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58"/>
    </row>
    <row r="63" spans="1:36" x14ac:dyDescent="0.2">
      <c r="A63" s="192"/>
      <c r="B63" s="367" t="s">
        <v>123</v>
      </c>
      <c r="C63" s="333" t="s">
        <v>593</v>
      </c>
      <c r="D63" s="334" t="s">
        <v>123</v>
      </c>
      <c r="E63" s="334"/>
      <c r="F63" s="335" t="s">
        <v>123</v>
      </c>
      <c r="G63" s="335"/>
      <c r="H63" s="328" t="s">
        <v>123</v>
      </c>
      <c r="I63" s="369" t="s">
        <v>123</v>
      </c>
      <c r="J63" s="369" t="s">
        <v>123</v>
      </c>
      <c r="K63" s="369" t="s">
        <v>123</v>
      </c>
      <c r="L63" s="341" t="s">
        <v>123</v>
      </c>
      <c r="M63" s="341" t="s">
        <v>123</v>
      </c>
      <c r="N63" s="341" t="s">
        <v>123</v>
      </c>
      <c r="O63" s="341" t="s">
        <v>123</v>
      </c>
      <c r="P63" s="341" t="s">
        <v>123</v>
      </c>
      <c r="Q63" s="341" t="s">
        <v>123</v>
      </c>
      <c r="R63" s="341" t="s">
        <v>123</v>
      </c>
      <c r="S63" s="341" t="s">
        <v>123</v>
      </c>
      <c r="T63" s="341" t="s">
        <v>123</v>
      </c>
      <c r="U63" s="341" t="s">
        <v>123</v>
      </c>
      <c r="V63" s="341" t="s">
        <v>123</v>
      </c>
      <c r="W63" s="341" t="s">
        <v>123</v>
      </c>
      <c r="X63" s="341" t="s">
        <v>123</v>
      </c>
      <c r="Y63" s="341" t="s">
        <v>123</v>
      </c>
      <c r="Z63" s="341" t="s">
        <v>123</v>
      </c>
      <c r="AA63" s="341" t="s">
        <v>123</v>
      </c>
      <c r="AB63" s="341" t="s">
        <v>123</v>
      </c>
      <c r="AC63" s="341" t="s">
        <v>123</v>
      </c>
      <c r="AD63" s="341" t="s">
        <v>123</v>
      </c>
      <c r="AE63" s="341" t="s">
        <v>123</v>
      </c>
      <c r="AF63" s="341" t="s">
        <v>123</v>
      </c>
      <c r="AG63" s="341" t="s">
        <v>123</v>
      </c>
      <c r="AH63" s="341" t="s">
        <v>123</v>
      </c>
      <c r="AI63" s="341" t="s">
        <v>123</v>
      </c>
      <c r="AJ63" s="363" t="s">
        <v>123</v>
      </c>
    </row>
    <row r="64" spans="1:36" ht="25.5" x14ac:dyDescent="0.2">
      <c r="A64" s="252"/>
      <c r="B64" s="265">
        <f>B61+0.1</f>
        <v>61.600000000000009</v>
      </c>
      <c r="C64" s="381" t="s">
        <v>614</v>
      </c>
      <c r="D64" s="382"/>
      <c r="E64" s="680"/>
      <c r="F64" s="383" t="s">
        <v>615</v>
      </c>
      <c r="G64" s="383">
        <v>2</v>
      </c>
      <c r="H64" s="329">
        <f t="shared" ref="H64:AJ64" si="22">SUM(H65:H66)</f>
        <v>0</v>
      </c>
      <c r="I64" s="331">
        <f t="shared" si="22"/>
        <v>0</v>
      </c>
      <c r="J64" s="331">
        <f t="shared" si="22"/>
        <v>0</v>
      </c>
      <c r="K64" s="331">
        <f t="shared" si="22"/>
        <v>0</v>
      </c>
      <c r="L64" s="330">
        <f t="shared" si="22"/>
        <v>0</v>
      </c>
      <c r="M64" s="330">
        <f t="shared" si="22"/>
        <v>0</v>
      </c>
      <c r="N64" s="330">
        <f t="shared" si="22"/>
        <v>0</v>
      </c>
      <c r="O64" s="330">
        <f t="shared" si="22"/>
        <v>0</v>
      </c>
      <c r="P64" s="330">
        <f t="shared" si="22"/>
        <v>0</v>
      </c>
      <c r="Q64" s="330">
        <f t="shared" si="22"/>
        <v>0</v>
      </c>
      <c r="R64" s="330">
        <f t="shared" si="22"/>
        <v>0</v>
      </c>
      <c r="S64" s="330">
        <f t="shared" si="22"/>
        <v>0</v>
      </c>
      <c r="T64" s="330">
        <f t="shared" si="22"/>
        <v>0</v>
      </c>
      <c r="U64" s="330">
        <f t="shared" si="22"/>
        <v>0</v>
      </c>
      <c r="V64" s="330">
        <f t="shared" si="22"/>
        <v>0</v>
      </c>
      <c r="W64" s="330">
        <f t="shared" si="22"/>
        <v>0</v>
      </c>
      <c r="X64" s="330">
        <f t="shared" si="22"/>
        <v>0</v>
      </c>
      <c r="Y64" s="330">
        <f t="shared" si="22"/>
        <v>0</v>
      </c>
      <c r="Z64" s="330">
        <f t="shared" si="22"/>
        <v>0</v>
      </c>
      <c r="AA64" s="330">
        <f t="shared" si="22"/>
        <v>0</v>
      </c>
      <c r="AB64" s="330">
        <f t="shared" si="22"/>
        <v>0</v>
      </c>
      <c r="AC64" s="330">
        <f t="shared" si="22"/>
        <v>0</v>
      </c>
      <c r="AD64" s="330">
        <f t="shared" si="22"/>
        <v>0</v>
      </c>
      <c r="AE64" s="330">
        <f t="shared" si="22"/>
        <v>0</v>
      </c>
      <c r="AF64" s="330">
        <f t="shared" si="22"/>
        <v>0</v>
      </c>
      <c r="AG64" s="330">
        <f t="shared" si="22"/>
        <v>0</v>
      </c>
      <c r="AH64" s="330">
        <f t="shared" si="22"/>
        <v>0</v>
      </c>
      <c r="AI64" s="330">
        <f t="shared" si="22"/>
        <v>0</v>
      </c>
      <c r="AJ64" s="330">
        <f t="shared" si="22"/>
        <v>0</v>
      </c>
    </row>
    <row r="65" spans="1:36" x14ac:dyDescent="0.2">
      <c r="A65" s="252"/>
      <c r="B65" s="266" t="s">
        <v>123</v>
      </c>
      <c r="C65" s="249"/>
      <c r="D65" s="249"/>
      <c r="E65" s="249"/>
      <c r="F65" s="250" t="s">
        <v>75</v>
      </c>
      <c r="G65" s="250">
        <v>2</v>
      </c>
      <c r="H65" s="329"/>
      <c r="I65" s="331"/>
      <c r="J65" s="331"/>
      <c r="K65" s="331"/>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58"/>
    </row>
    <row r="66" spans="1:36" x14ac:dyDescent="0.2">
      <c r="A66" s="252"/>
      <c r="B66" s="367" t="s">
        <v>123</v>
      </c>
      <c r="C66" s="333" t="s">
        <v>593</v>
      </c>
      <c r="D66" s="334" t="s">
        <v>123</v>
      </c>
      <c r="E66" s="334"/>
      <c r="F66" s="335" t="s">
        <v>123</v>
      </c>
      <c r="G66" s="335"/>
      <c r="H66" s="328" t="s">
        <v>123</v>
      </c>
      <c r="I66" s="369" t="s">
        <v>123</v>
      </c>
      <c r="J66" s="369" t="s">
        <v>123</v>
      </c>
      <c r="K66" s="369" t="s">
        <v>123</v>
      </c>
      <c r="L66" s="341" t="s">
        <v>123</v>
      </c>
      <c r="M66" s="341" t="s">
        <v>123</v>
      </c>
      <c r="N66" s="341" t="s">
        <v>123</v>
      </c>
      <c r="O66" s="341" t="s">
        <v>123</v>
      </c>
      <c r="P66" s="341" t="s">
        <v>123</v>
      </c>
      <c r="Q66" s="341" t="s">
        <v>123</v>
      </c>
      <c r="R66" s="341" t="s">
        <v>123</v>
      </c>
      <c r="S66" s="341" t="s">
        <v>123</v>
      </c>
      <c r="T66" s="341" t="s">
        <v>123</v>
      </c>
      <c r="U66" s="341" t="s">
        <v>123</v>
      </c>
      <c r="V66" s="341" t="s">
        <v>123</v>
      </c>
      <c r="W66" s="341" t="s">
        <v>123</v>
      </c>
      <c r="X66" s="341" t="s">
        <v>123</v>
      </c>
      <c r="Y66" s="341" t="s">
        <v>123</v>
      </c>
      <c r="Z66" s="341" t="s">
        <v>123</v>
      </c>
      <c r="AA66" s="341" t="s">
        <v>123</v>
      </c>
      <c r="AB66" s="341" t="s">
        <v>123</v>
      </c>
      <c r="AC66" s="341" t="s">
        <v>123</v>
      </c>
      <c r="AD66" s="341" t="s">
        <v>123</v>
      </c>
      <c r="AE66" s="341" t="s">
        <v>123</v>
      </c>
      <c r="AF66" s="341" t="s">
        <v>123</v>
      </c>
      <c r="AG66" s="341" t="s">
        <v>123</v>
      </c>
      <c r="AH66" s="341" t="s">
        <v>123</v>
      </c>
      <c r="AI66" s="341" t="s">
        <v>123</v>
      </c>
      <c r="AJ66" s="363" t="s">
        <v>123</v>
      </c>
    </row>
    <row r="67" spans="1:36" ht="25.5" x14ac:dyDescent="0.2">
      <c r="A67" s="252"/>
      <c r="B67" s="265">
        <f>B64+0.1</f>
        <v>61.70000000000001</v>
      </c>
      <c r="C67" s="381" t="s">
        <v>616</v>
      </c>
      <c r="D67" s="382"/>
      <c r="E67" s="680"/>
      <c r="F67" s="383" t="s">
        <v>615</v>
      </c>
      <c r="G67" s="383">
        <v>2</v>
      </c>
      <c r="H67" s="329">
        <f t="shared" ref="H67:AJ67" si="23">SUM(H68:H69)</f>
        <v>0</v>
      </c>
      <c r="I67" s="331">
        <f t="shared" si="23"/>
        <v>0</v>
      </c>
      <c r="J67" s="331">
        <f t="shared" si="23"/>
        <v>0</v>
      </c>
      <c r="K67" s="331">
        <f t="shared" si="23"/>
        <v>0</v>
      </c>
      <c r="L67" s="330">
        <f t="shared" si="23"/>
        <v>0</v>
      </c>
      <c r="M67" s="330">
        <f t="shared" si="23"/>
        <v>0</v>
      </c>
      <c r="N67" s="330">
        <f t="shared" si="23"/>
        <v>0</v>
      </c>
      <c r="O67" s="330">
        <f t="shared" si="23"/>
        <v>0</v>
      </c>
      <c r="P67" s="330">
        <f t="shared" si="23"/>
        <v>0</v>
      </c>
      <c r="Q67" s="330">
        <f t="shared" si="23"/>
        <v>0</v>
      </c>
      <c r="R67" s="330">
        <f t="shared" si="23"/>
        <v>0</v>
      </c>
      <c r="S67" s="330">
        <f t="shared" si="23"/>
        <v>0</v>
      </c>
      <c r="T67" s="330">
        <f t="shared" si="23"/>
        <v>0</v>
      </c>
      <c r="U67" s="330">
        <f t="shared" si="23"/>
        <v>0</v>
      </c>
      <c r="V67" s="330">
        <f t="shared" si="23"/>
        <v>0</v>
      </c>
      <c r="W67" s="330">
        <f t="shared" si="23"/>
        <v>0</v>
      </c>
      <c r="X67" s="330">
        <f t="shared" si="23"/>
        <v>0</v>
      </c>
      <c r="Y67" s="330">
        <f t="shared" si="23"/>
        <v>0</v>
      </c>
      <c r="Z67" s="330">
        <f t="shared" si="23"/>
        <v>0</v>
      </c>
      <c r="AA67" s="330">
        <f t="shared" si="23"/>
        <v>0</v>
      </c>
      <c r="AB67" s="330">
        <f t="shared" si="23"/>
        <v>0</v>
      </c>
      <c r="AC67" s="330">
        <f t="shared" si="23"/>
        <v>0</v>
      </c>
      <c r="AD67" s="330">
        <f t="shared" si="23"/>
        <v>0</v>
      </c>
      <c r="AE67" s="330">
        <f t="shared" si="23"/>
        <v>0</v>
      </c>
      <c r="AF67" s="330">
        <f t="shared" si="23"/>
        <v>0</v>
      </c>
      <c r="AG67" s="330">
        <f t="shared" si="23"/>
        <v>0</v>
      </c>
      <c r="AH67" s="330">
        <f t="shared" si="23"/>
        <v>0</v>
      </c>
      <c r="AI67" s="330">
        <f t="shared" si="23"/>
        <v>0</v>
      </c>
      <c r="AJ67" s="330">
        <f t="shared" si="23"/>
        <v>0</v>
      </c>
    </row>
    <row r="68" spans="1:36" x14ac:dyDescent="0.2">
      <c r="A68" s="252"/>
      <c r="B68" s="266" t="s">
        <v>123</v>
      </c>
      <c r="C68" s="249"/>
      <c r="D68" s="249"/>
      <c r="E68" s="249"/>
      <c r="F68" s="250" t="s">
        <v>75</v>
      </c>
      <c r="G68" s="250">
        <v>2</v>
      </c>
      <c r="H68" s="329"/>
      <c r="I68" s="331"/>
      <c r="J68" s="331"/>
      <c r="K68" s="331"/>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I68" s="338"/>
      <c r="AJ68" s="358"/>
    </row>
    <row r="69" spans="1:36" x14ac:dyDescent="0.2">
      <c r="A69" s="252"/>
      <c r="B69" s="367" t="s">
        <v>123</v>
      </c>
      <c r="C69" s="333" t="s">
        <v>593</v>
      </c>
      <c r="D69" s="334" t="s">
        <v>123</v>
      </c>
      <c r="E69" s="334"/>
      <c r="F69" s="335" t="s">
        <v>123</v>
      </c>
      <c r="G69" s="335"/>
      <c r="H69" s="328" t="s">
        <v>123</v>
      </c>
      <c r="I69" s="369" t="s">
        <v>123</v>
      </c>
      <c r="J69" s="369" t="s">
        <v>123</v>
      </c>
      <c r="K69" s="369" t="s">
        <v>123</v>
      </c>
      <c r="L69" s="341" t="s">
        <v>123</v>
      </c>
      <c r="M69" s="341" t="s">
        <v>123</v>
      </c>
      <c r="N69" s="341" t="s">
        <v>123</v>
      </c>
      <c r="O69" s="341" t="s">
        <v>123</v>
      </c>
      <c r="P69" s="341" t="s">
        <v>123</v>
      </c>
      <c r="Q69" s="341" t="s">
        <v>123</v>
      </c>
      <c r="R69" s="341" t="s">
        <v>123</v>
      </c>
      <c r="S69" s="341" t="s">
        <v>123</v>
      </c>
      <c r="T69" s="341" t="s">
        <v>123</v>
      </c>
      <c r="U69" s="341" t="s">
        <v>123</v>
      </c>
      <c r="V69" s="341" t="s">
        <v>123</v>
      </c>
      <c r="W69" s="341" t="s">
        <v>123</v>
      </c>
      <c r="X69" s="341" t="s">
        <v>123</v>
      </c>
      <c r="Y69" s="341" t="s">
        <v>123</v>
      </c>
      <c r="Z69" s="341" t="s">
        <v>123</v>
      </c>
      <c r="AA69" s="341" t="s">
        <v>123</v>
      </c>
      <c r="AB69" s="341" t="s">
        <v>123</v>
      </c>
      <c r="AC69" s="341" t="s">
        <v>123</v>
      </c>
      <c r="AD69" s="341" t="s">
        <v>123</v>
      </c>
      <c r="AE69" s="341" t="s">
        <v>123</v>
      </c>
      <c r="AF69" s="341" t="s">
        <v>123</v>
      </c>
      <c r="AG69" s="341" t="s">
        <v>123</v>
      </c>
      <c r="AH69" s="341" t="s">
        <v>123</v>
      </c>
      <c r="AI69" s="341" t="s">
        <v>123</v>
      </c>
      <c r="AJ69" s="363" t="s">
        <v>123</v>
      </c>
    </row>
    <row r="70" spans="1:36" ht="25.5" x14ac:dyDescent="0.2">
      <c r="A70" s="252"/>
      <c r="B70" s="265">
        <f>B67+0.1</f>
        <v>61.800000000000011</v>
      </c>
      <c r="C70" s="381" t="s">
        <v>617</v>
      </c>
      <c r="D70" s="382"/>
      <c r="E70" s="680"/>
      <c r="F70" s="383" t="s">
        <v>615</v>
      </c>
      <c r="G70" s="383">
        <v>2</v>
      </c>
      <c r="H70" s="329">
        <f t="shared" ref="H70:AJ70" si="24">SUM(H71:H72)</f>
        <v>0</v>
      </c>
      <c r="I70" s="331">
        <f t="shared" si="24"/>
        <v>0</v>
      </c>
      <c r="J70" s="331">
        <f t="shared" si="24"/>
        <v>0</v>
      </c>
      <c r="K70" s="331">
        <f t="shared" si="24"/>
        <v>0</v>
      </c>
      <c r="L70" s="330">
        <f t="shared" si="24"/>
        <v>1.0746446883724243</v>
      </c>
      <c r="M70" s="330">
        <f t="shared" si="24"/>
        <v>2.5402819472201004</v>
      </c>
      <c r="N70" s="330">
        <f t="shared" si="24"/>
        <v>3.7621946550005241</v>
      </c>
      <c r="O70" s="330">
        <f t="shared" si="24"/>
        <v>4.593041682251382</v>
      </c>
      <c r="P70" s="330">
        <f t="shared" si="24"/>
        <v>5.5869442697680389</v>
      </c>
      <c r="Q70" s="330">
        <f t="shared" si="24"/>
        <v>5.7039067715503364</v>
      </c>
      <c r="R70" s="330">
        <f t="shared" si="24"/>
        <v>5.694479490113121</v>
      </c>
      <c r="S70" s="330">
        <f t="shared" si="24"/>
        <v>5.5882367985595511</v>
      </c>
      <c r="T70" s="330">
        <f t="shared" si="24"/>
        <v>5.4839561979854539</v>
      </c>
      <c r="U70" s="330">
        <f t="shared" si="24"/>
        <v>5.38157204036583</v>
      </c>
      <c r="V70" s="330">
        <f t="shared" si="24"/>
        <v>5.2810535011162001</v>
      </c>
      <c r="W70" s="330">
        <f t="shared" si="24"/>
        <v>5.1823624523005289</v>
      </c>
      <c r="X70" s="330">
        <f t="shared" si="24"/>
        <v>5.0854648180820128</v>
      </c>
      <c r="Y70" s="330">
        <f t="shared" si="24"/>
        <v>4.9903300438496876</v>
      </c>
      <c r="Z70" s="330">
        <f t="shared" si="24"/>
        <v>4.8969237638538807</v>
      </c>
      <c r="AA70" s="330">
        <f t="shared" si="24"/>
        <v>4.8052154371179672</v>
      </c>
      <c r="AB70" s="330">
        <f t="shared" si="24"/>
        <v>4.7151476059444821</v>
      </c>
      <c r="AC70" s="330">
        <f t="shared" si="24"/>
        <v>4.6267166471144625</v>
      </c>
      <c r="AD70" s="330">
        <f t="shared" si="24"/>
        <v>4.5398651078372545</v>
      </c>
      <c r="AE70" s="330">
        <f t="shared" si="24"/>
        <v>4.4545893613347243</v>
      </c>
      <c r="AF70" s="330">
        <f t="shared" si="24"/>
        <v>4.3708357731157248</v>
      </c>
      <c r="AG70" s="330">
        <f t="shared" si="24"/>
        <v>4.2886007202704439</v>
      </c>
      <c r="AH70" s="330">
        <f t="shared" si="24"/>
        <v>4.2078305719243438</v>
      </c>
      <c r="AI70" s="330">
        <f t="shared" si="24"/>
        <v>4.1285293368896951</v>
      </c>
      <c r="AJ70" s="330">
        <f t="shared" si="24"/>
        <v>4.0506395733112095</v>
      </c>
    </row>
    <row r="71" spans="1:36" x14ac:dyDescent="0.2">
      <c r="A71" s="252"/>
      <c r="B71" s="266" t="s">
        <v>123</v>
      </c>
      <c r="C71" s="479" t="s">
        <v>836</v>
      </c>
      <c r="D71" s="479" t="s">
        <v>861</v>
      </c>
      <c r="E71" s="249"/>
      <c r="F71" s="250" t="s">
        <v>75</v>
      </c>
      <c r="G71" s="250">
        <v>2</v>
      </c>
      <c r="H71" s="329"/>
      <c r="I71" s="331"/>
      <c r="J71" s="331"/>
      <c r="K71" s="331"/>
      <c r="L71" s="470">
        <v>1.0746446883724243</v>
      </c>
      <c r="M71" s="470">
        <v>2.5402819472201004</v>
      </c>
      <c r="N71" s="470">
        <v>3.7621946550005241</v>
      </c>
      <c r="O71" s="470">
        <v>4.593041682251382</v>
      </c>
      <c r="P71" s="470">
        <v>5.5869442697680389</v>
      </c>
      <c r="Q71" s="470">
        <v>5.7039067715503364</v>
      </c>
      <c r="R71" s="470">
        <v>5.694479490113121</v>
      </c>
      <c r="S71" s="470">
        <v>5.5882367985595511</v>
      </c>
      <c r="T71" s="470">
        <v>5.4839561979854539</v>
      </c>
      <c r="U71" s="470">
        <v>5.38157204036583</v>
      </c>
      <c r="V71" s="470">
        <v>5.2810535011162001</v>
      </c>
      <c r="W71" s="470">
        <v>5.1823624523005289</v>
      </c>
      <c r="X71" s="470">
        <v>5.0854648180820128</v>
      </c>
      <c r="Y71" s="470">
        <v>4.9903300438496876</v>
      </c>
      <c r="Z71" s="470">
        <v>4.8969237638538807</v>
      </c>
      <c r="AA71" s="470">
        <v>4.8052154371179672</v>
      </c>
      <c r="AB71" s="470">
        <v>4.7151476059444821</v>
      </c>
      <c r="AC71" s="470">
        <v>4.6267166471144625</v>
      </c>
      <c r="AD71" s="470">
        <v>4.5398651078372545</v>
      </c>
      <c r="AE71" s="470">
        <v>4.4545893613347243</v>
      </c>
      <c r="AF71" s="470">
        <v>4.3708357731157248</v>
      </c>
      <c r="AG71" s="470">
        <v>4.2886007202704439</v>
      </c>
      <c r="AH71" s="470">
        <v>4.2078305719243438</v>
      </c>
      <c r="AI71" s="470">
        <v>4.1285293368896951</v>
      </c>
      <c r="AJ71" s="487">
        <v>4.0506395733112095</v>
      </c>
    </row>
    <row r="72" spans="1:36" x14ac:dyDescent="0.2">
      <c r="A72" s="252"/>
      <c r="B72" s="367" t="s">
        <v>123</v>
      </c>
      <c r="C72" s="333" t="s">
        <v>593</v>
      </c>
      <c r="D72" s="334" t="s">
        <v>123</v>
      </c>
      <c r="E72" s="334"/>
      <c r="F72" s="335" t="s">
        <v>123</v>
      </c>
      <c r="G72" s="335"/>
      <c r="H72" s="328" t="s">
        <v>123</v>
      </c>
      <c r="I72" s="369" t="s">
        <v>123</v>
      </c>
      <c r="J72" s="369" t="s">
        <v>123</v>
      </c>
      <c r="K72" s="369" t="s">
        <v>123</v>
      </c>
      <c r="L72" s="341" t="s">
        <v>123</v>
      </c>
      <c r="M72" s="341" t="s">
        <v>123</v>
      </c>
      <c r="N72" s="341" t="s">
        <v>123</v>
      </c>
      <c r="O72" s="341" t="s">
        <v>123</v>
      </c>
      <c r="P72" s="341" t="s">
        <v>123</v>
      </c>
      <c r="Q72" s="341" t="s">
        <v>123</v>
      </c>
      <c r="R72" s="341" t="s">
        <v>123</v>
      </c>
      <c r="S72" s="341" t="s">
        <v>123</v>
      </c>
      <c r="T72" s="341" t="s">
        <v>123</v>
      </c>
      <c r="U72" s="341" t="s">
        <v>123</v>
      </c>
      <c r="V72" s="341" t="s">
        <v>123</v>
      </c>
      <c r="W72" s="341" t="s">
        <v>123</v>
      </c>
      <c r="X72" s="341" t="s">
        <v>123</v>
      </c>
      <c r="Y72" s="341" t="s">
        <v>123</v>
      </c>
      <c r="Z72" s="341" t="s">
        <v>123</v>
      </c>
      <c r="AA72" s="341" t="s">
        <v>123</v>
      </c>
      <c r="AB72" s="341" t="s">
        <v>123</v>
      </c>
      <c r="AC72" s="341" t="s">
        <v>123</v>
      </c>
      <c r="AD72" s="341" t="s">
        <v>123</v>
      </c>
      <c r="AE72" s="341" t="s">
        <v>123</v>
      </c>
      <c r="AF72" s="341" t="s">
        <v>123</v>
      </c>
      <c r="AG72" s="341" t="s">
        <v>123</v>
      </c>
      <c r="AH72" s="341" t="s">
        <v>123</v>
      </c>
      <c r="AI72" s="341" t="s">
        <v>123</v>
      </c>
      <c r="AJ72" s="363" t="s">
        <v>123</v>
      </c>
    </row>
    <row r="73" spans="1:36" ht="25.5" x14ac:dyDescent="0.2">
      <c r="A73" s="252"/>
      <c r="B73" s="265">
        <f>B70+0.1</f>
        <v>61.900000000000013</v>
      </c>
      <c r="C73" s="381" t="s">
        <v>618</v>
      </c>
      <c r="D73" s="268"/>
      <c r="E73" s="681"/>
      <c r="F73" s="383" t="s">
        <v>615</v>
      </c>
      <c r="G73" s="383">
        <v>2</v>
      </c>
      <c r="H73" s="329">
        <f t="shared" ref="H73:AJ73" si="25">SUM(H74:H75)</f>
        <v>0</v>
      </c>
      <c r="I73" s="331">
        <f t="shared" si="25"/>
        <v>0</v>
      </c>
      <c r="J73" s="331">
        <f t="shared" si="25"/>
        <v>0</v>
      </c>
      <c r="K73" s="331">
        <f t="shared" si="25"/>
        <v>0</v>
      </c>
      <c r="L73" s="330">
        <f t="shared" si="25"/>
        <v>-1.1867358616138581</v>
      </c>
      <c r="M73" s="330">
        <f t="shared" si="25"/>
        <v>-2.8052469043904424</v>
      </c>
      <c r="N73" s="330">
        <f t="shared" si="25"/>
        <v>-4.1546116253764245</v>
      </c>
      <c r="O73" s="330">
        <f t="shared" si="25"/>
        <v>-5.0721204293767252</v>
      </c>
      <c r="P73" s="330">
        <f t="shared" si="25"/>
        <v>-6.1428339430373677</v>
      </c>
      <c r="Q73" s="330">
        <f t="shared" si="25"/>
        <v>-6.032664633273634</v>
      </c>
      <c r="R73" s="330">
        <f t="shared" si="25"/>
        <v>-5.9244794901131215</v>
      </c>
      <c r="S73" s="330">
        <f t="shared" si="25"/>
        <v>-5.8182367985595516</v>
      </c>
      <c r="T73" s="330">
        <f t="shared" si="25"/>
        <v>-5.7139561979854543</v>
      </c>
      <c r="U73" s="330">
        <f t="shared" si="25"/>
        <v>-5.6115720403658305</v>
      </c>
      <c r="V73" s="330">
        <f t="shared" si="25"/>
        <v>-5.5110535011162005</v>
      </c>
      <c r="W73" s="330">
        <f t="shared" si="25"/>
        <v>-5.4123624523005294</v>
      </c>
      <c r="X73" s="330">
        <f t="shared" si="25"/>
        <v>-5.3154648180820132</v>
      </c>
      <c r="Y73" s="330">
        <f t="shared" si="25"/>
        <v>-5.220330043849688</v>
      </c>
      <c r="Z73" s="330">
        <f t="shared" si="25"/>
        <v>-5.1269237638538812</v>
      </c>
      <c r="AA73" s="330">
        <f t="shared" si="25"/>
        <v>-5.0352154371179676</v>
      </c>
      <c r="AB73" s="330">
        <f t="shared" si="25"/>
        <v>-4.9451476059444825</v>
      </c>
      <c r="AC73" s="330">
        <f t="shared" si="25"/>
        <v>-4.8567166471144629</v>
      </c>
      <c r="AD73" s="330">
        <f t="shared" si="25"/>
        <v>-4.7698651078372549</v>
      </c>
      <c r="AE73" s="330">
        <f t="shared" si="25"/>
        <v>-4.6845893613347247</v>
      </c>
      <c r="AF73" s="330">
        <f t="shared" si="25"/>
        <v>-4.6008357731157252</v>
      </c>
      <c r="AG73" s="330">
        <f t="shared" si="25"/>
        <v>-4.5186007202704443</v>
      </c>
      <c r="AH73" s="330">
        <f t="shared" si="25"/>
        <v>-4.4378305719243443</v>
      </c>
      <c r="AI73" s="330">
        <f t="shared" si="25"/>
        <v>-4.3585293368896956</v>
      </c>
      <c r="AJ73" s="330">
        <f t="shared" si="25"/>
        <v>-4.2806395733112099</v>
      </c>
    </row>
    <row r="74" spans="1:36" x14ac:dyDescent="0.2">
      <c r="A74" s="252"/>
      <c r="B74" s="266" t="s">
        <v>123</v>
      </c>
      <c r="C74" s="479" t="s">
        <v>836</v>
      </c>
      <c r="D74" s="479" t="s">
        <v>861</v>
      </c>
      <c r="E74" s="249"/>
      <c r="F74" s="250" t="s">
        <v>75</v>
      </c>
      <c r="G74" s="250">
        <v>2</v>
      </c>
      <c r="H74" s="329"/>
      <c r="I74" s="331"/>
      <c r="J74" s="331"/>
      <c r="K74" s="331"/>
      <c r="L74" s="470">
        <v>-1.1867358616138581</v>
      </c>
      <c r="M74" s="470">
        <v>-2.8052469043904424</v>
      </c>
      <c r="N74" s="470">
        <v>-4.1546116253764245</v>
      </c>
      <c r="O74" s="470">
        <v>-5.0721204293767252</v>
      </c>
      <c r="P74" s="470">
        <v>-6.1428339430373677</v>
      </c>
      <c r="Q74" s="470">
        <v>-6.032664633273634</v>
      </c>
      <c r="R74" s="470">
        <v>-5.9244794901131215</v>
      </c>
      <c r="S74" s="470">
        <v>-5.8182367985595516</v>
      </c>
      <c r="T74" s="470">
        <v>-5.7139561979854543</v>
      </c>
      <c r="U74" s="470">
        <v>-5.6115720403658305</v>
      </c>
      <c r="V74" s="470">
        <v>-5.5110535011162005</v>
      </c>
      <c r="W74" s="470">
        <v>-5.4123624523005294</v>
      </c>
      <c r="X74" s="470">
        <v>-5.3154648180820132</v>
      </c>
      <c r="Y74" s="470">
        <v>-5.220330043849688</v>
      </c>
      <c r="Z74" s="470">
        <v>-5.1269237638538812</v>
      </c>
      <c r="AA74" s="470">
        <v>-5.0352154371179676</v>
      </c>
      <c r="AB74" s="470">
        <v>-4.9451476059444825</v>
      </c>
      <c r="AC74" s="470">
        <v>-4.8567166471144629</v>
      </c>
      <c r="AD74" s="470">
        <v>-4.7698651078372549</v>
      </c>
      <c r="AE74" s="470">
        <v>-4.6845893613347247</v>
      </c>
      <c r="AF74" s="470">
        <v>-4.6008357731157252</v>
      </c>
      <c r="AG74" s="470">
        <v>-4.5186007202704443</v>
      </c>
      <c r="AH74" s="470">
        <v>-4.4378305719243443</v>
      </c>
      <c r="AI74" s="470">
        <v>-4.3585293368896956</v>
      </c>
      <c r="AJ74" s="487">
        <v>-4.2806395733112099</v>
      </c>
    </row>
    <row r="75" spans="1:36" x14ac:dyDescent="0.2">
      <c r="A75" s="252"/>
      <c r="B75" s="367" t="s">
        <v>123</v>
      </c>
      <c r="C75" s="333" t="s">
        <v>593</v>
      </c>
      <c r="D75" s="334" t="s">
        <v>123</v>
      </c>
      <c r="E75" s="334"/>
      <c r="F75" s="335" t="s">
        <v>123</v>
      </c>
      <c r="G75" s="335"/>
      <c r="H75" s="328" t="s">
        <v>123</v>
      </c>
      <c r="I75" s="369" t="s">
        <v>123</v>
      </c>
      <c r="J75" s="369" t="s">
        <v>123</v>
      </c>
      <c r="K75" s="369" t="s">
        <v>123</v>
      </c>
      <c r="L75" s="341" t="s">
        <v>123</v>
      </c>
      <c r="M75" s="341" t="s">
        <v>123</v>
      </c>
      <c r="N75" s="341" t="s">
        <v>123</v>
      </c>
      <c r="O75" s="341" t="s">
        <v>123</v>
      </c>
      <c r="P75" s="341" t="s">
        <v>123</v>
      </c>
      <c r="Q75" s="341" t="s">
        <v>123</v>
      </c>
      <c r="R75" s="341" t="s">
        <v>123</v>
      </c>
      <c r="S75" s="341" t="s">
        <v>123</v>
      </c>
      <c r="T75" s="341" t="s">
        <v>123</v>
      </c>
      <c r="U75" s="341" t="s">
        <v>123</v>
      </c>
      <c r="V75" s="341" t="s">
        <v>123</v>
      </c>
      <c r="W75" s="341" t="s">
        <v>123</v>
      </c>
      <c r="X75" s="341" t="s">
        <v>123</v>
      </c>
      <c r="Y75" s="341" t="s">
        <v>123</v>
      </c>
      <c r="Z75" s="341" t="s">
        <v>123</v>
      </c>
      <c r="AA75" s="341" t="s">
        <v>123</v>
      </c>
      <c r="AB75" s="341" t="s">
        <v>123</v>
      </c>
      <c r="AC75" s="341" t="s">
        <v>123</v>
      </c>
      <c r="AD75" s="341" t="s">
        <v>123</v>
      </c>
      <c r="AE75" s="341" t="s">
        <v>123</v>
      </c>
      <c r="AF75" s="341" t="s">
        <v>123</v>
      </c>
      <c r="AG75" s="341" t="s">
        <v>123</v>
      </c>
      <c r="AH75" s="341" t="s">
        <v>123</v>
      </c>
      <c r="AI75" s="341" t="s">
        <v>123</v>
      </c>
      <c r="AJ75" s="363" t="s">
        <v>123</v>
      </c>
    </row>
    <row r="76" spans="1:36" ht="25.5" x14ac:dyDescent="0.2">
      <c r="A76" s="252"/>
      <c r="B76" s="269">
        <f>B48</f>
        <v>61.1</v>
      </c>
      <c r="C76" s="381" t="s">
        <v>619</v>
      </c>
      <c r="D76" s="382"/>
      <c r="E76" s="680"/>
      <c r="F76" s="383" t="s">
        <v>615</v>
      </c>
      <c r="G76" s="383">
        <v>2</v>
      </c>
      <c r="H76" s="329">
        <f t="shared" ref="H76:AJ76" si="26">SUM(H77:H78)</f>
        <v>0</v>
      </c>
      <c r="I76" s="331">
        <f t="shared" si="26"/>
        <v>0</v>
      </c>
      <c r="J76" s="331">
        <f t="shared" si="26"/>
        <v>0</v>
      </c>
      <c r="K76" s="331">
        <f t="shared" si="26"/>
        <v>0</v>
      </c>
      <c r="L76" s="330">
        <f t="shared" si="26"/>
        <v>0</v>
      </c>
      <c r="M76" s="330">
        <f t="shared" si="26"/>
        <v>0</v>
      </c>
      <c r="N76" s="330">
        <f t="shared" si="26"/>
        <v>0</v>
      </c>
      <c r="O76" s="330">
        <f t="shared" si="26"/>
        <v>0</v>
      </c>
      <c r="P76" s="330">
        <f t="shared" si="26"/>
        <v>0</v>
      </c>
      <c r="Q76" s="330">
        <f t="shared" si="26"/>
        <v>0</v>
      </c>
      <c r="R76" s="330">
        <f t="shared" si="26"/>
        <v>0</v>
      </c>
      <c r="S76" s="330">
        <f t="shared" si="26"/>
        <v>0</v>
      </c>
      <c r="T76" s="330">
        <f t="shared" si="26"/>
        <v>0</v>
      </c>
      <c r="U76" s="330">
        <f t="shared" si="26"/>
        <v>0</v>
      </c>
      <c r="V76" s="330">
        <f t="shared" si="26"/>
        <v>0</v>
      </c>
      <c r="W76" s="330">
        <f t="shared" si="26"/>
        <v>0</v>
      </c>
      <c r="X76" s="330">
        <f t="shared" si="26"/>
        <v>0</v>
      </c>
      <c r="Y76" s="330">
        <f t="shared" si="26"/>
        <v>0</v>
      </c>
      <c r="Z76" s="330">
        <f t="shared" si="26"/>
        <v>0</v>
      </c>
      <c r="AA76" s="330">
        <f t="shared" si="26"/>
        <v>0</v>
      </c>
      <c r="AB76" s="330">
        <f t="shared" si="26"/>
        <v>0</v>
      </c>
      <c r="AC76" s="330">
        <f t="shared" si="26"/>
        <v>0</v>
      </c>
      <c r="AD76" s="330">
        <f t="shared" si="26"/>
        <v>0</v>
      </c>
      <c r="AE76" s="330">
        <f t="shared" si="26"/>
        <v>0</v>
      </c>
      <c r="AF76" s="330">
        <f t="shared" si="26"/>
        <v>0</v>
      </c>
      <c r="AG76" s="330">
        <f t="shared" si="26"/>
        <v>0</v>
      </c>
      <c r="AH76" s="330">
        <f t="shared" si="26"/>
        <v>0</v>
      </c>
      <c r="AI76" s="330">
        <f t="shared" si="26"/>
        <v>0</v>
      </c>
      <c r="AJ76" s="330">
        <f t="shared" si="26"/>
        <v>0</v>
      </c>
    </row>
    <row r="77" spans="1:36" x14ac:dyDescent="0.2">
      <c r="A77" s="252"/>
      <c r="B77" s="266" t="s">
        <v>123</v>
      </c>
      <c r="C77" s="249"/>
      <c r="D77" s="249"/>
      <c r="E77" s="249"/>
      <c r="F77" s="250" t="s">
        <v>75</v>
      </c>
      <c r="G77" s="250">
        <v>2</v>
      </c>
      <c r="H77" s="329"/>
      <c r="I77" s="331"/>
      <c r="J77" s="331"/>
      <c r="K77" s="331"/>
      <c r="L77" s="338"/>
      <c r="M77" s="338"/>
      <c r="N77" s="338"/>
      <c r="O77" s="338"/>
      <c r="P77" s="338"/>
      <c r="Q77" s="338"/>
      <c r="R77" s="338"/>
      <c r="S77" s="338"/>
      <c r="T77" s="338"/>
      <c r="U77" s="338"/>
      <c r="V77" s="338"/>
      <c r="W77" s="338"/>
      <c r="X77" s="338"/>
      <c r="Y77" s="338"/>
      <c r="Z77" s="338"/>
      <c r="AA77" s="338"/>
      <c r="AB77" s="338"/>
      <c r="AC77" s="338"/>
      <c r="AD77" s="338"/>
      <c r="AE77" s="338"/>
      <c r="AF77" s="338"/>
      <c r="AG77" s="338"/>
      <c r="AH77" s="338"/>
      <c r="AI77" s="338"/>
      <c r="AJ77" s="358"/>
    </row>
    <row r="78" spans="1:36" ht="15.75" thickBot="1" x14ac:dyDescent="0.25">
      <c r="A78" s="252"/>
      <c r="B78" s="384" t="s">
        <v>123</v>
      </c>
      <c r="C78" s="333" t="s">
        <v>593</v>
      </c>
      <c r="D78" s="334" t="s">
        <v>123</v>
      </c>
      <c r="E78" s="682"/>
      <c r="F78" s="385" t="s">
        <v>123</v>
      </c>
      <c r="G78" s="385"/>
      <c r="H78" s="371" t="s">
        <v>123</v>
      </c>
      <c r="I78" s="386" t="s">
        <v>123</v>
      </c>
      <c r="J78" s="386" t="s">
        <v>123</v>
      </c>
      <c r="K78" s="386" t="s">
        <v>123</v>
      </c>
      <c r="L78" s="372" t="s">
        <v>123</v>
      </c>
      <c r="M78" s="372" t="s">
        <v>123</v>
      </c>
      <c r="N78" s="372" t="s">
        <v>123</v>
      </c>
      <c r="O78" s="372" t="s">
        <v>123</v>
      </c>
      <c r="P78" s="372" t="s">
        <v>123</v>
      </c>
      <c r="Q78" s="372" t="s">
        <v>123</v>
      </c>
      <c r="R78" s="372" t="s">
        <v>123</v>
      </c>
      <c r="S78" s="372" t="s">
        <v>123</v>
      </c>
      <c r="T78" s="372" t="s">
        <v>123</v>
      </c>
      <c r="U78" s="372" t="s">
        <v>123</v>
      </c>
      <c r="V78" s="372" t="s">
        <v>123</v>
      </c>
      <c r="W78" s="372" t="s">
        <v>123</v>
      </c>
      <c r="X78" s="372" t="s">
        <v>123</v>
      </c>
      <c r="Y78" s="372" t="s">
        <v>123</v>
      </c>
      <c r="Z78" s="372" t="s">
        <v>123</v>
      </c>
      <c r="AA78" s="372" t="s">
        <v>123</v>
      </c>
      <c r="AB78" s="372" t="s">
        <v>123</v>
      </c>
      <c r="AC78" s="372" t="s">
        <v>123</v>
      </c>
      <c r="AD78" s="372" t="s">
        <v>123</v>
      </c>
      <c r="AE78" s="372" t="s">
        <v>123</v>
      </c>
      <c r="AF78" s="372" t="s">
        <v>123</v>
      </c>
      <c r="AG78" s="372" t="s">
        <v>123</v>
      </c>
      <c r="AH78" s="372" t="s">
        <v>123</v>
      </c>
      <c r="AI78" s="372" t="s">
        <v>123</v>
      </c>
      <c r="AJ78" s="518" t="s">
        <v>123</v>
      </c>
    </row>
    <row r="79" spans="1:36" x14ac:dyDescent="0.2">
      <c r="A79" s="252"/>
      <c r="B79" s="244"/>
      <c r="C79" s="252"/>
      <c r="D79" s="270"/>
      <c r="E79" s="270"/>
      <c r="F79" s="232"/>
      <c r="G79" s="232"/>
      <c r="H79" s="232"/>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row>
    <row r="80" spans="1:36" x14ac:dyDescent="0.2">
      <c r="A80" s="252"/>
      <c r="B80" s="244"/>
      <c r="C80" s="157" t="str">
        <f>'TITLE PAGE'!B9</f>
        <v>Company:</v>
      </c>
      <c r="D80" s="272" t="str">
        <f>'TITLE PAGE'!D9</f>
        <v>Severn Trent Water</v>
      </c>
      <c r="E80" s="683"/>
      <c r="F80" s="232"/>
      <c r="G80" s="232"/>
      <c r="H80" s="232"/>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row>
    <row r="81" spans="1:36" x14ac:dyDescent="0.2">
      <c r="A81" s="252"/>
      <c r="B81" s="244"/>
      <c r="C81" s="161" t="str">
        <f>'TITLE PAGE'!B10</f>
        <v>Resource Zone Name:</v>
      </c>
      <c r="D81" s="165" t="str">
        <f>'TITLE PAGE'!D10</f>
        <v>Nottinghamshire</v>
      </c>
      <c r="E81" s="683"/>
      <c r="F81" s="232"/>
      <c r="G81" s="232"/>
      <c r="H81" s="232"/>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row>
    <row r="82" spans="1:36" x14ac:dyDescent="0.2">
      <c r="A82" s="252"/>
      <c r="B82" s="244"/>
      <c r="C82" s="161" t="str">
        <f>'TITLE PAGE'!B11</f>
        <v>Resource Zone Number:</v>
      </c>
      <c r="D82" s="165">
        <f>'TITLE PAGE'!D11</f>
        <v>8</v>
      </c>
      <c r="E82" s="683"/>
      <c r="F82" s="232"/>
      <c r="G82" s="232"/>
      <c r="H82" s="232"/>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row>
    <row r="83" spans="1:36" x14ac:dyDescent="0.2">
      <c r="A83" s="252"/>
      <c r="B83" s="244"/>
      <c r="C83" s="161" t="str">
        <f>'TITLE PAGE'!B12</f>
        <v xml:space="preserve">Planning Scenario Name:                                                                     </v>
      </c>
      <c r="D83" s="165" t="str">
        <f>'TITLE PAGE'!D12</f>
        <v>Dry Year Annual Average</v>
      </c>
      <c r="E83" s="683"/>
      <c r="F83" s="232"/>
      <c r="G83" s="232"/>
      <c r="H83" s="232"/>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row>
    <row r="84" spans="1:36" x14ac:dyDescent="0.2">
      <c r="A84" s="252"/>
      <c r="B84" s="252"/>
      <c r="C84" s="168" t="str">
        <f>'TITLE PAGE'!B13</f>
        <v xml:space="preserve">Chosen Level of Service:  </v>
      </c>
      <c r="D84" s="273" t="str">
        <f>'TITLE PAGE'!D13</f>
        <v>No more than 3 in 100 Temporary Use Bans</v>
      </c>
      <c r="E84" s="683"/>
      <c r="F84" s="232"/>
      <c r="G84" s="232"/>
      <c r="H84" s="23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row>
    <row r="85" spans="1:36" x14ac:dyDescent="0.2">
      <c r="A85" s="252"/>
      <c r="B85" s="252"/>
      <c r="C85" s="252"/>
      <c r="D85" s="252"/>
      <c r="E85" s="252"/>
      <c r="F85" s="232"/>
      <c r="G85" s="232"/>
      <c r="H85" s="23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row>
  </sheetData>
  <sheetProtection algorithmName="SHA-512" hashValue="RcB8vLhjhteCJBJVvNBAC1I8qPq2hDtHGXT7PMKy2+TOe6iTNowyuDqraMju7cMf7jaZhbzX15dwM9lhchwGNg==" saltValue="4nzTzfxhGz2jBp7Wjk+6dQ==" spinCount="100000" sheet="1" objects="1" scenarios="1" selectLockedCells="1" selectUnlockedCells="1"/>
  <mergeCells count="1">
    <mergeCell ref="H2:AJ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80" zoomScaleNormal="80" workbookViewId="0">
      <selection activeCell="F35" sqref="F35"/>
    </sheetView>
  </sheetViews>
  <sheetFormatPr defaultColWidth="8.88671875" defaultRowHeight="15" x14ac:dyDescent="0.2"/>
  <cols>
    <col min="1" max="1" width="2.109375" customWidth="1"/>
    <col min="2" max="2" width="7.88671875" customWidth="1"/>
    <col min="3" max="3" width="5.6640625" customWidth="1"/>
    <col min="4" max="4" width="39.88671875" customWidth="1"/>
    <col min="5" max="5" width="34.109375" customWidth="1"/>
    <col min="6" max="6" width="6.109375" customWidth="1"/>
    <col min="7" max="7" width="8.44140625" customWidth="1"/>
    <col min="8" max="11" width="11.109375" customWidth="1"/>
    <col min="12" max="36" width="11.44140625" customWidth="1"/>
    <col min="231" max="231" width="2.109375" customWidth="1"/>
    <col min="232" max="232" width="7.88671875" customWidth="1"/>
    <col min="233" max="233" width="5.6640625" customWidth="1"/>
    <col min="234" max="234" width="39.88671875" customWidth="1"/>
    <col min="235" max="235" width="34.109375" customWidth="1"/>
    <col min="236" max="236" width="6.109375" customWidth="1"/>
    <col min="237" max="237" width="8.44140625" customWidth="1"/>
    <col min="238" max="238" width="15.44140625" customWidth="1"/>
    <col min="239" max="239" width="12.109375" customWidth="1"/>
    <col min="240" max="240" width="12.6640625" customWidth="1"/>
    <col min="241" max="241" width="12" customWidth="1"/>
    <col min="242" max="266" width="11.44140625" customWidth="1"/>
    <col min="487" max="487" width="2.109375" customWidth="1"/>
    <col min="488" max="488" width="7.88671875" customWidth="1"/>
    <col min="489" max="489" width="5.6640625" customWidth="1"/>
    <col min="490" max="490" width="39.88671875" customWidth="1"/>
    <col min="491" max="491" width="34.109375" customWidth="1"/>
    <col min="492" max="492" width="6.109375" customWidth="1"/>
    <col min="493" max="493" width="8.44140625" customWidth="1"/>
    <col min="494" max="494" width="15.44140625" customWidth="1"/>
    <col min="495" max="495" width="12.109375" customWidth="1"/>
    <col min="496" max="496" width="12.6640625" customWidth="1"/>
    <col min="497" max="497" width="12" customWidth="1"/>
    <col min="498" max="522" width="11.44140625" customWidth="1"/>
    <col min="743" max="743" width="2.109375" customWidth="1"/>
    <col min="744" max="744" width="7.88671875" customWidth="1"/>
    <col min="745" max="745" width="5.6640625" customWidth="1"/>
    <col min="746" max="746" width="39.88671875" customWidth="1"/>
    <col min="747" max="747" width="34.109375" customWidth="1"/>
    <col min="748" max="748" width="6.109375" customWidth="1"/>
    <col min="749" max="749" width="8.44140625" customWidth="1"/>
    <col min="750" max="750" width="15.44140625" customWidth="1"/>
    <col min="751" max="751" width="12.109375" customWidth="1"/>
    <col min="752" max="752" width="12.6640625" customWidth="1"/>
    <col min="753" max="753" width="12" customWidth="1"/>
    <col min="754" max="778" width="11.44140625" customWidth="1"/>
    <col min="999" max="999" width="2.109375" customWidth="1"/>
    <col min="1000" max="1000" width="7.88671875" customWidth="1"/>
    <col min="1001" max="1001" width="5.6640625" customWidth="1"/>
    <col min="1002" max="1002" width="39.88671875" customWidth="1"/>
    <col min="1003" max="1003" width="34.109375" customWidth="1"/>
    <col min="1004" max="1004" width="6.109375" customWidth="1"/>
    <col min="1005" max="1005" width="8.44140625" customWidth="1"/>
    <col min="1006" max="1006" width="15.44140625" customWidth="1"/>
    <col min="1007" max="1007" width="12.109375" customWidth="1"/>
    <col min="1008" max="1008" width="12.6640625" customWidth="1"/>
    <col min="1009" max="1009" width="12" customWidth="1"/>
    <col min="1010" max="1034" width="11.44140625" customWidth="1"/>
    <col min="1255" max="1255" width="2.109375" customWidth="1"/>
    <col min="1256" max="1256" width="7.88671875" customWidth="1"/>
    <col min="1257" max="1257" width="5.6640625" customWidth="1"/>
    <col min="1258" max="1258" width="39.88671875" customWidth="1"/>
    <col min="1259" max="1259" width="34.109375" customWidth="1"/>
    <col min="1260" max="1260" width="6.109375" customWidth="1"/>
    <col min="1261" max="1261" width="8.44140625" customWidth="1"/>
    <col min="1262" max="1262" width="15.44140625" customWidth="1"/>
    <col min="1263" max="1263" width="12.109375" customWidth="1"/>
    <col min="1264" max="1264" width="12.6640625" customWidth="1"/>
    <col min="1265" max="1265" width="12" customWidth="1"/>
    <col min="1266" max="1290" width="11.44140625" customWidth="1"/>
    <col min="1511" max="1511" width="2.109375" customWidth="1"/>
    <col min="1512" max="1512" width="7.88671875" customWidth="1"/>
    <col min="1513" max="1513" width="5.6640625" customWidth="1"/>
    <col min="1514" max="1514" width="39.88671875" customWidth="1"/>
    <col min="1515" max="1515" width="34.109375" customWidth="1"/>
    <col min="1516" max="1516" width="6.109375" customWidth="1"/>
    <col min="1517" max="1517" width="8.44140625" customWidth="1"/>
    <col min="1518" max="1518" width="15.44140625" customWidth="1"/>
    <col min="1519" max="1519" width="12.109375" customWidth="1"/>
    <col min="1520" max="1520" width="12.6640625" customWidth="1"/>
    <col min="1521" max="1521" width="12" customWidth="1"/>
    <col min="1522" max="1546" width="11.44140625" customWidth="1"/>
    <col min="1767" max="1767" width="2.109375" customWidth="1"/>
    <col min="1768" max="1768" width="7.88671875" customWidth="1"/>
    <col min="1769" max="1769" width="5.6640625" customWidth="1"/>
    <col min="1770" max="1770" width="39.88671875" customWidth="1"/>
    <col min="1771" max="1771" width="34.109375" customWidth="1"/>
    <col min="1772" max="1772" width="6.109375" customWidth="1"/>
    <col min="1773" max="1773" width="8.44140625" customWidth="1"/>
    <col min="1774" max="1774" width="15.44140625" customWidth="1"/>
    <col min="1775" max="1775" width="12.109375" customWidth="1"/>
    <col min="1776" max="1776" width="12.6640625" customWidth="1"/>
    <col min="1777" max="1777" width="12" customWidth="1"/>
    <col min="1778" max="1802" width="11.44140625" customWidth="1"/>
    <col min="2023" max="2023" width="2.109375" customWidth="1"/>
    <col min="2024" max="2024" width="7.88671875" customWidth="1"/>
    <col min="2025" max="2025" width="5.6640625" customWidth="1"/>
    <col min="2026" max="2026" width="39.88671875" customWidth="1"/>
    <col min="2027" max="2027" width="34.109375" customWidth="1"/>
    <col min="2028" max="2028" width="6.109375" customWidth="1"/>
    <col min="2029" max="2029" width="8.44140625" customWidth="1"/>
    <col min="2030" max="2030" width="15.44140625" customWidth="1"/>
    <col min="2031" max="2031" width="12.109375" customWidth="1"/>
    <col min="2032" max="2032" width="12.6640625" customWidth="1"/>
    <col min="2033" max="2033" width="12" customWidth="1"/>
    <col min="2034" max="2058" width="11.44140625" customWidth="1"/>
    <col min="2279" max="2279" width="2.109375" customWidth="1"/>
    <col min="2280" max="2280" width="7.88671875" customWidth="1"/>
    <col min="2281" max="2281" width="5.6640625" customWidth="1"/>
    <col min="2282" max="2282" width="39.88671875" customWidth="1"/>
    <col min="2283" max="2283" width="34.109375" customWidth="1"/>
    <col min="2284" max="2284" width="6.109375" customWidth="1"/>
    <col min="2285" max="2285" width="8.44140625" customWidth="1"/>
    <col min="2286" max="2286" width="15.44140625" customWidth="1"/>
    <col min="2287" max="2287" width="12.109375" customWidth="1"/>
    <col min="2288" max="2288" width="12.6640625" customWidth="1"/>
    <col min="2289" max="2289" width="12" customWidth="1"/>
    <col min="2290" max="2314" width="11.44140625" customWidth="1"/>
    <col min="2535" max="2535" width="2.109375" customWidth="1"/>
    <col min="2536" max="2536" width="7.88671875" customWidth="1"/>
    <col min="2537" max="2537" width="5.6640625" customWidth="1"/>
    <col min="2538" max="2538" width="39.88671875" customWidth="1"/>
    <col min="2539" max="2539" width="34.109375" customWidth="1"/>
    <col min="2540" max="2540" width="6.109375" customWidth="1"/>
    <col min="2541" max="2541" width="8.44140625" customWidth="1"/>
    <col min="2542" max="2542" width="15.44140625" customWidth="1"/>
    <col min="2543" max="2543" width="12.109375" customWidth="1"/>
    <col min="2544" max="2544" width="12.6640625" customWidth="1"/>
    <col min="2545" max="2545" width="12" customWidth="1"/>
    <col min="2546" max="2570" width="11.44140625" customWidth="1"/>
    <col min="2791" max="2791" width="2.109375" customWidth="1"/>
    <col min="2792" max="2792" width="7.88671875" customWidth="1"/>
    <col min="2793" max="2793" width="5.6640625" customWidth="1"/>
    <col min="2794" max="2794" width="39.88671875" customWidth="1"/>
    <col min="2795" max="2795" width="34.109375" customWidth="1"/>
    <col min="2796" max="2796" width="6.109375" customWidth="1"/>
    <col min="2797" max="2797" width="8.44140625" customWidth="1"/>
    <col min="2798" max="2798" width="15.44140625" customWidth="1"/>
    <col min="2799" max="2799" width="12.109375" customWidth="1"/>
    <col min="2800" max="2800" width="12.6640625" customWidth="1"/>
    <col min="2801" max="2801" width="12" customWidth="1"/>
    <col min="2802" max="2826" width="11.44140625" customWidth="1"/>
    <col min="3047" max="3047" width="2.109375" customWidth="1"/>
    <col min="3048" max="3048" width="7.88671875" customWidth="1"/>
    <col min="3049" max="3049" width="5.6640625" customWidth="1"/>
    <col min="3050" max="3050" width="39.88671875" customWidth="1"/>
    <col min="3051" max="3051" width="34.109375" customWidth="1"/>
    <col min="3052" max="3052" width="6.109375" customWidth="1"/>
    <col min="3053" max="3053" width="8.44140625" customWidth="1"/>
    <col min="3054" max="3054" width="15.44140625" customWidth="1"/>
    <col min="3055" max="3055" width="12.109375" customWidth="1"/>
    <col min="3056" max="3056" width="12.6640625" customWidth="1"/>
    <col min="3057" max="3057" width="12" customWidth="1"/>
    <col min="3058" max="3082" width="11.44140625" customWidth="1"/>
    <col min="3303" max="3303" width="2.109375" customWidth="1"/>
    <col min="3304" max="3304" width="7.88671875" customWidth="1"/>
    <col min="3305" max="3305" width="5.6640625" customWidth="1"/>
    <col min="3306" max="3306" width="39.88671875" customWidth="1"/>
    <col min="3307" max="3307" width="34.109375" customWidth="1"/>
    <col min="3308" max="3308" width="6.109375" customWidth="1"/>
    <col min="3309" max="3309" width="8.44140625" customWidth="1"/>
    <col min="3310" max="3310" width="15.44140625" customWidth="1"/>
    <col min="3311" max="3311" width="12.109375" customWidth="1"/>
    <col min="3312" max="3312" width="12.6640625" customWidth="1"/>
    <col min="3313" max="3313" width="12" customWidth="1"/>
    <col min="3314" max="3338" width="11.44140625" customWidth="1"/>
    <col min="3559" max="3559" width="2.109375" customWidth="1"/>
    <col min="3560" max="3560" width="7.88671875" customWidth="1"/>
    <col min="3561" max="3561" width="5.6640625" customWidth="1"/>
    <col min="3562" max="3562" width="39.88671875" customWidth="1"/>
    <col min="3563" max="3563" width="34.109375" customWidth="1"/>
    <col min="3564" max="3564" width="6.109375" customWidth="1"/>
    <col min="3565" max="3565" width="8.44140625" customWidth="1"/>
    <col min="3566" max="3566" width="15.44140625" customWidth="1"/>
    <col min="3567" max="3567" width="12.109375" customWidth="1"/>
    <col min="3568" max="3568" width="12.6640625" customWidth="1"/>
    <col min="3569" max="3569" width="12" customWidth="1"/>
    <col min="3570" max="3594" width="11.44140625" customWidth="1"/>
    <col min="3815" max="3815" width="2.109375" customWidth="1"/>
    <col min="3816" max="3816" width="7.88671875" customWidth="1"/>
    <col min="3817" max="3817" width="5.6640625" customWidth="1"/>
    <col min="3818" max="3818" width="39.88671875" customWidth="1"/>
    <col min="3819" max="3819" width="34.109375" customWidth="1"/>
    <col min="3820" max="3820" width="6.109375" customWidth="1"/>
    <col min="3821" max="3821" width="8.44140625" customWidth="1"/>
    <col min="3822" max="3822" width="15.44140625" customWidth="1"/>
    <col min="3823" max="3823" width="12.109375" customWidth="1"/>
    <col min="3824" max="3824" width="12.6640625" customWidth="1"/>
    <col min="3825" max="3825" width="12" customWidth="1"/>
    <col min="3826" max="3850" width="11.44140625" customWidth="1"/>
    <col min="4071" max="4071" width="2.109375" customWidth="1"/>
    <col min="4072" max="4072" width="7.88671875" customWidth="1"/>
    <col min="4073" max="4073" width="5.6640625" customWidth="1"/>
    <col min="4074" max="4074" width="39.88671875" customWidth="1"/>
    <col min="4075" max="4075" width="34.109375" customWidth="1"/>
    <col min="4076" max="4076" width="6.109375" customWidth="1"/>
    <col min="4077" max="4077" width="8.44140625" customWidth="1"/>
    <col min="4078" max="4078" width="15.44140625" customWidth="1"/>
    <col min="4079" max="4079" width="12.109375" customWidth="1"/>
    <col min="4080" max="4080" width="12.6640625" customWidth="1"/>
    <col min="4081" max="4081" width="12" customWidth="1"/>
    <col min="4082" max="4106" width="11.44140625" customWidth="1"/>
    <col min="4327" max="4327" width="2.109375" customWidth="1"/>
    <col min="4328" max="4328" width="7.88671875" customWidth="1"/>
    <col min="4329" max="4329" width="5.6640625" customWidth="1"/>
    <col min="4330" max="4330" width="39.88671875" customWidth="1"/>
    <col min="4331" max="4331" width="34.109375" customWidth="1"/>
    <col min="4332" max="4332" width="6.109375" customWidth="1"/>
    <col min="4333" max="4333" width="8.44140625" customWidth="1"/>
    <col min="4334" max="4334" width="15.44140625" customWidth="1"/>
    <col min="4335" max="4335" width="12.109375" customWidth="1"/>
    <col min="4336" max="4336" width="12.6640625" customWidth="1"/>
    <col min="4337" max="4337" width="12" customWidth="1"/>
    <col min="4338" max="4362" width="11.44140625" customWidth="1"/>
    <col min="4583" max="4583" width="2.109375" customWidth="1"/>
    <col min="4584" max="4584" width="7.88671875" customWidth="1"/>
    <col min="4585" max="4585" width="5.6640625" customWidth="1"/>
    <col min="4586" max="4586" width="39.88671875" customWidth="1"/>
    <col min="4587" max="4587" width="34.109375" customWidth="1"/>
    <col min="4588" max="4588" width="6.109375" customWidth="1"/>
    <col min="4589" max="4589" width="8.44140625" customWidth="1"/>
    <col min="4590" max="4590" width="15.44140625" customWidth="1"/>
    <col min="4591" max="4591" width="12.109375" customWidth="1"/>
    <col min="4592" max="4592" width="12.6640625" customWidth="1"/>
    <col min="4593" max="4593" width="12" customWidth="1"/>
    <col min="4594" max="4618" width="11.44140625" customWidth="1"/>
    <col min="4839" max="4839" width="2.109375" customWidth="1"/>
    <col min="4840" max="4840" width="7.88671875" customWidth="1"/>
    <col min="4841" max="4841" width="5.6640625" customWidth="1"/>
    <col min="4842" max="4842" width="39.88671875" customWidth="1"/>
    <col min="4843" max="4843" width="34.109375" customWidth="1"/>
    <col min="4844" max="4844" width="6.109375" customWidth="1"/>
    <col min="4845" max="4845" width="8.44140625" customWidth="1"/>
    <col min="4846" max="4846" width="15.44140625" customWidth="1"/>
    <col min="4847" max="4847" width="12.109375" customWidth="1"/>
    <col min="4848" max="4848" width="12.6640625" customWidth="1"/>
    <col min="4849" max="4849" width="12" customWidth="1"/>
    <col min="4850" max="4874" width="11.44140625" customWidth="1"/>
    <col min="5095" max="5095" width="2.109375" customWidth="1"/>
    <col min="5096" max="5096" width="7.88671875" customWidth="1"/>
    <col min="5097" max="5097" width="5.6640625" customWidth="1"/>
    <col min="5098" max="5098" width="39.88671875" customWidth="1"/>
    <col min="5099" max="5099" width="34.109375" customWidth="1"/>
    <col min="5100" max="5100" width="6.109375" customWidth="1"/>
    <col min="5101" max="5101" width="8.44140625" customWidth="1"/>
    <col min="5102" max="5102" width="15.44140625" customWidth="1"/>
    <col min="5103" max="5103" width="12.109375" customWidth="1"/>
    <col min="5104" max="5104" width="12.6640625" customWidth="1"/>
    <col min="5105" max="5105" width="12" customWidth="1"/>
    <col min="5106" max="5130" width="11.44140625" customWidth="1"/>
    <col min="5351" max="5351" width="2.109375" customWidth="1"/>
    <col min="5352" max="5352" width="7.88671875" customWidth="1"/>
    <col min="5353" max="5353" width="5.6640625" customWidth="1"/>
    <col min="5354" max="5354" width="39.88671875" customWidth="1"/>
    <col min="5355" max="5355" width="34.109375" customWidth="1"/>
    <col min="5356" max="5356" width="6.109375" customWidth="1"/>
    <col min="5357" max="5357" width="8.44140625" customWidth="1"/>
    <col min="5358" max="5358" width="15.44140625" customWidth="1"/>
    <col min="5359" max="5359" width="12.109375" customWidth="1"/>
    <col min="5360" max="5360" width="12.6640625" customWidth="1"/>
    <col min="5361" max="5361" width="12" customWidth="1"/>
    <col min="5362" max="5386" width="11.44140625" customWidth="1"/>
    <col min="5607" max="5607" width="2.109375" customWidth="1"/>
    <col min="5608" max="5608" width="7.88671875" customWidth="1"/>
    <col min="5609" max="5609" width="5.6640625" customWidth="1"/>
    <col min="5610" max="5610" width="39.88671875" customWidth="1"/>
    <col min="5611" max="5611" width="34.109375" customWidth="1"/>
    <col min="5612" max="5612" width="6.109375" customWidth="1"/>
    <col min="5613" max="5613" width="8.44140625" customWidth="1"/>
    <col min="5614" max="5614" width="15.44140625" customWidth="1"/>
    <col min="5615" max="5615" width="12.109375" customWidth="1"/>
    <col min="5616" max="5616" width="12.6640625" customWidth="1"/>
    <col min="5617" max="5617" width="12" customWidth="1"/>
    <col min="5618" max="5642" width="11.44140625" customWidth="1"/>
    <col min="5863" max="5863" width="2.109375" customWidth="1"/>
    <col min="5864" max="5864" width="7.88671875" customWidth="1"/>
    <col min="5865" max="5865" width="5.6640625" customWidth="1"/>
    <col min="5866" max="5866" width="39.88671875" customWidth="1"/>
    <col min="5867" max="5867" width="34.109375" customWidth="1"/>
    <col min="5868" max="5868" width="6.109375" customWidth="1"/>
    <col min="5869" max="5869" width="8.44140625" customWidth="1"/>
    <col min="5870" max="5870" width="15.44140625" customWidth="1"/>
    <col min="5871" max="5871" width="12.109375" customWidth="1"/>
    <col min="5872" max="5872" width="12.6640625" customWidth="1"/>
    <col min="5873" max="5873" width="12" customWidth="1"/>
    <col min="5874" max="5898" width="11.44140625" customWidth="1"/>
    <col min="6119" max="6119" width="2.109375" customWidth="1"/>
    <col min="6120" max="6120" width="7.88671875" customWidth="1"/>
    <col min="6121" max="6121" width="5.6640625" customWidth="1"/>
    <col min="6122" max="6122" width="39.88671875" customWidth="1"/>
    <col min="6123" max="6123" width="34.109375" customWidth="1"/>
    <col min="6124" max="6124" width="6.109375" customWidth="1"/>
    <col min="6125" max="6125" width="8.44140625" customWidth="1"/>
    <col min="6126" max="6126" width="15.44140625" customWidth="1"/>
    <col min="6127" max="6127" width="12.109375" customWidth="1"/>
    <col min="6128" max="6128" width="12.6640625" customWidth="1"/>
    <col min="6129" max="6129" width="12" customWidth="1"/>
    <col min="6130" max="6154" width="11.44140625" customWidth="1"/>
    <col min="6375" max="6375" width="2.109375" customWidth="1"/>
    <col min="6376" max="6376" width="7.88671875" customWidth="1"/>
    <col min="6377" max="6377" width="5.6640625" customWidth="1"/>
    <col min="6378" max="6378" width="39.88671875" customWidth="1"/>
    <col min="6379" max="6379" width="34.109375" customWidth="1"/>
    <col min="6380" max="6380" width="6.109375" customWidth="1"/>
    <col min="6381" max="6381" width="8.44140625" customWidth="1"/>
    <col min="6382" max="6382" width="15.44140625" customWidth="1"/>
    <col min="6383" max="6383" width="12.109375" customWidth="1"/>
    <col min="6384" max="6384" width="12.6640625" customWidth="1"/>
    <col min="6385" max="6385" width="12" customWidth="1"/>
    <col min="6386" max="6410" width="11.44140625" customWidth="1"/>
    <col min="6631" max="6631" width="2.109375" customWidth="1"/>
    <col min="6632" max="6632" width="7.88671875" customWidth="1"/>
    <col min="6633" max="6633" width="5.6640625" customWidth="1"/>
    <col min="6634" max="6634" width="39.88671875" customWidth="1"/>
    <col min="6635" max="6635" width="34.109375" customWidth="1"/>
    <col min="6636" max="6636" width="6.109375" customWidth="1"/>
    <col min="6637" max="6637" width="8.44140625" customWidth="1"/>
    <col min="6638" max="6638" width="15.44140625" customWidth="1"/>
    <col min="6639" max="6639" width="12.109375" customWidth="1"/>
    <col min="6640" max="6640" width="12.6640625" customWidth="1"/>
    <col min="6641" max="6641" width="12" customWidth="1"/>
    <col min="6642" max="6666" width="11.44140625" customWidth="1"/>
    <col min="6887" max="6887" width="2.109375" customWidth="1"/>
    <col min="6888" max="6888" width="7.88671875" customWidth="1"/>
    <col min="6889" max="6889" width="5.6640625" customWidth="1"/>
    <col min="6890" max="6890" width="39.88671875" customWidth="1"/>
    <col min="6891" max="6891" width="34.109375" customWidth="1"/>
    <col min="6892" max="6892" width="6.109375" customWidth="1"/>
    <col min="6893" max="6893" width="8.44140625" customWidth="1"/>
    <col min="6894" max="6894" width="15.44140625" customWidth="1"/>
    <col min="6895" max="6895" width="12.109375" customWidth="1"/>
    <col min="6896" max="6896" width="12.6640625" customWidth="1"/>
    <col min="6897" max="6897" width="12" customWidth="1"/>
    <col min="6898" max="6922" width="11.44140625" customWidth="1"/>
    <col min="7143" max="7143" width="2.109375" customWidth="1"/>
    <col min="7144" max="7144" width="7.88671875" customWidth="1"/>
    <col min="7145" max="7145" width="5.6640625" customWidth="1"/>
    <col min="7146" max="7146" width="39.88671875" customWidth="1"/>
    <col min="7147" max="7147" width="34.109375" customWidth="1"/>
    <col min="7148" max="7148" width="6.109375" customWidth="1"/>
    <col min="7149" max="7149" width="8.44140625" customWidth="1"/>
    <col min="7150" max="7150" width="15.44140625" customWidth="1"/>
    <col min="7151" max="7151" width="12.109375" customWidth="1"/>
    <col min="7152" max="7152" width="12.6640625" customWidth="1"/>
    <col min="7153" max="7153" width="12" customWidth="1"/>
    <col min="7154" max="7178" width="11.44140625" customWidth="1"/>
    <col min="7399" max="7399" width="2.109375" customWidth="1"/>
    <col min="7400" max="7400" width="7.88671875" customWidth="1"/>
    <col min="7401" max="7401" width="5.6640625" customWidth="1"/>
    <col min="7402" max="7402" width="39.88671875" customWidth="1"/>
    <col min="7403" max="7403" width="34.109375" customWidth="1"/>
    <col min="7404" max="7404" width="6.109375" customWidth="1"/>
    <col min="7405" max="7405" width="8.44140625" customWidth="1"/>
    <col min="7406" max="7406" width="15.44140625" customWidth="1"/>
    <col min="7407" max="7407" width="12.109375" customWidth="1"/>
    <col min="7408" max="7408" width="12.6640625" customWidth="1"/>
    <col min="7409" max="7409" width="12" customWidth="1"/>
    <col min="7410" max="7434" width="11.44140625" customWidth="1"/>
    <col min="7655" max="7655" width="2.109375" customWidth="1"/>
    <col min="7656" max="7656" width="7.88671875" customWidth="1"/>
    <col min="7657" max="7657" width="5.6640625" customWidth="1"/>
    <col min="7658" max="7658" width="39.88671875" customWidth="1"/>
    <col min="7659" max="7659" width="34.109375" customWidth="1"/>
    <col min="7660" max="7660" width="6.109375" customWidth="1"/>
    <col min="7661" max="7661" width="8.44140625" customWidth="1"/>
    <col min="7662" max="7662" width="15.44140625" customWidth="1"/>
    <col min="7663" max="7663" width="12.109375" customWidth="1"/>
    <col min="7664" max="7664" width="12.6640625" customWidth="1"/>
    <col min="7665" max="7665" width="12" customWidth="1"/>
    <col min="7666" max="7690" width="11.44140625" customWidth="1"/>
    <col min="7911" max="7911" width="2.109375" customWidth="1"/>
    <col min="7912" max="7912" width="7.88671875" customWidth="1"/>
    <col min="7913" max="7913" width="5.6640625" customWidth="1"/>
    <col min="7914" max="7914" width="39.88671875" customWidth="1"/>
    <col min="7915" max="7915" width="34.109375" customWidth="1"/>
    <col min="7916" max="7916" width="6.109375" customWidth="1"/>
    <col min="7917" max="7917" width="8.44140625" customWidth="1"/>
    <col min="7918" max="7918" width="15.44140625" customWidth="1"/>
    <col min="7919" max="7919" width="12.109375" customWidth="1"/>
    <col min="7920" max="7920" width="12.6640625" customWidth="1"/>
    <col min="7921" max="7921" width="12" customWidth="1"/>
    <col min="7922" max="7946" width="11.44140625" customWidth="1"/>
    <col min="8167" max="8167" width="2.109375" customWidth="1"/>
    <col min="8168" max="8168" width="7.88671875" customWidth="1"/>
    <col min="8169" max="8169" width="5.6640625" customWidth="1"/>
    <col min="8170" max="8170" width="39.88671875" customWidth="1"/>
    <col min="8171" max="8171" width="34.109375" customWidth="1"/>
    <col min="8172" max="8172" width="6.109375" customWidth="1"/>
    <col min="8173" max="8173" width="8.44140625" customWidth="1"/>
    <col min="8174" max="8174" width="15.44140625" customWidth="1"/>
    <col min="8175" max="8175" width="12.109375" customWidth="1"/>
    <col min="8176" max="8176" width="12.6640625" customWidth="1"/>
    <col min="8177" max="8177" width="12" customWidth="1"/>
    <col min="8178" max="8202" width="11.44140625" customWidth="1"/>
    <col min="8423" max="8423" width="2.109375" customWidth="1"/>
    <col min="8424" max="8424" width="7.88671875" customWidth="1"/>
    <col min="8425" max="8425" width="5.6640625" customWidth="1"/>
    <col min="8426" max="8426" width="39.88671875" customWidth="1"/>
    <col min="8427" max="8427" width="34.109375" customWidth="1"/>
    <col min="8428" max="8428" width="6.109375" customWidth="1"/>
    <col min="8429" max="8429" width="8.44140625" customWidth="1"/>
    <col min="8430" max="8430" width="15.44140625" customWidth="1"/>
    <col min="8431" max="8431" width="12.109375" customWidth="1"/>
    <col min="8432" max="8432" width="12.6640625" customWidth="1"/>
    <col min="8433" max="8433" width="12" customWidth="1"/>
    <col min="8434" max="8458" width="11.44140625" customWidth="1"/>
    <col min="8679" max="8679" width="2.109375" customWidth="1"/>
    <col min="8680" max="8680" width="7.88671875" customWidth="1"/>
    <col min="8681" max="8681" width="5.6640625" customWidth="1"/>
    <col min="8682" max="8682" width="39.88671875" customWidth="1"/>
    <col min="8683" max="8683" width="34.109375" customWidth="1"/>
    <col min="8684" max="8684" width="6.109375" customWidth="1"/>
    <col min="8685" max="8685" width="8.44140625" customWidth="1"/>
    <col min="8686" max="8686" width="15.44140625" customWidth="1"/>
    <col min="8687" max="8687" width="12.109375" customWidth="1"/>
    <col min="8688" max="8688" width="12.6640625" customWidth="1"/>
    <col min="8689" max="8689" width="12" customWidth="1"/>
    <col min="8690" max="8714" width="11.44140625" customWidth="1"/>
    <col min="8935" max="8935" width="2.109375" customWidth="1"/>
    <col min="8936" max="8936" width="7.88671875" customWidth="1"/>
    <col min="8937" max="8937" width="5.6640625" customWidth="1"/>
    <col min="8938" max="8938" width="39.88671875" customWidth="1"/>
    <col min="8939" max="8939" width="34.109375" customWidth="1"/>
    <col min="8940" max="8940" width="6.109375" customWidth="1"/>
    <col min="8941" max="8941" width="8.44140625" customWidth="1"/>
    <col min="8942" max="8942" width="15.44140625" customWidth="1"/>
    <col min="8943" max="8943" width="12.109375" customWidth="1"/>
    <col min="8944" max="8944" width="12.6640625" customWidth="1"/>
    <col min="8945" max="8945" width="12" customWidth="1"/>
    <col min="8946" max="8970" width="11.44140625" customWidth="1"/>
    <col min="9191" max="9191" width="2.109375" customWidth="1"/>
    <col min="9192" max="9192" width="7.88671875" customWidth="1"/>
    <col min="9193" max="9193" width="5.6640625" customWidth="1"/>
    <col min="9194" max="9194" width="39.88671875" customWidth="1"/>
    <col min="9195" max="9195" width="34.109375" customWidth="1"/>
    <col min="9196" max="9196" width="6.109375" customWidth="1"/>
    <col min="9197" max="9197" width="8.44140625" customWidth="1"/>
    <col min="9198" max="9198" width="15.44140625" customWidth="1"/>
    <col min="9199" max="9199" width="12.109375" customWidth="1"/>
    <col min="9200" max="9200" width="12.6640625" customWidth="1"/>
    <col min="9201" max="9201" width="12" customWidth="1"/>
    <col min="9202" max="9226" width="11.44140625" customWidth="1"/>
    <col min="9447" max="9447" width="2.109375" customWidth="1"/>
    <col min="9448" max="9448" width="7.88671875" customWidth="1"/>
    <col min="9449" max="9449" width="5.6640625" customWidth="1"/>
    <col min="9450" max="9450" width="39.88671875" customWidth="1"/>
    <col min="9451" max="9451" width="34.109375" customWidth="1"/>
    <col min="9452" max="9452" width="6.109375" customWidth="1"/>
    <col min="9453" max="9453" width="8.44140625" customWidth="1"/>
    <col min="9454" max="9454" width="15.44140625" customWidth="1"/>
    <col min="9455" max="9455" width="12.109375" customWidth="1"/>
    <col min="9456" max="9456" width="12.6640625" customWidth="1"/>
    <col min="9457" max="9457" width="12" customWidth="1"/>
    <col min="9458" max="9482" width="11.44140625" customWidth="1"/>
    <col min="9703" max="9703" width="2.109375" customWidth="1"/>
    <col min="9704" max="9704" width="7.88671875" customWidth="1"/>
    <col min="9705" max="9705" width="5.6640625" customWidth="1"/>
    <col min="9706" max="9706" width="39.88671875" customWidth="1"/>
    <col min="9707" max="9707" width="34.109375" customWidth="1"/>
    <col min="9708" max="9708" width="6.109375" customWidth="1"/>
    <col min="9709" max="9709" width="8.44140625" customWidth="1"/>
    <col min="9710" max="9710" width="15.44140625" customWidth="1"/>
    <col min="9711" max="9711" width="12.109375" customWidth="1"/>
    <col min="9712" max="9712" width="12.6640625" customWidth="1"/>
    <col min="9713" max="9713" width="12" customWidth="1"/>
    <col min="9714" max="9738" width="11.44140625" customWidth="1"/>
    <col min="9959" max="9959" width="2.109375" customWidth="1"/>
    <col min="9960" max="9960" width="7.88671875" customWidth="1"/>
    <col min="9961" max="9961" width="5.6640625" customWidth="1"/>
    <col min="9962" max="9962" width="39.88671875" customWidth="1"/>
    <col min="9963" max="9963" width="34.109375" customWidth="1"/>
    <col min="9964" max="9964" width="6.109375" customWidth="1"/>
    <col min="9965" max="9965" width="8.44140625" customWidth="1"/>
    <col min="9966" max="9966" width="15.44140625" customWidth="1"/>
    <col min="9967" max="9967" width="12.109375" customWidth="1"/>
    <col min="9968" max="9968" width="12.6640625" customWidth="1"/>
    <col min="9969" max="9969" width="12" customWidth="1"/>
    <col min="9970" max="9994" width="11.44140625" customWidth="1"/>
    <col min="10215" max="10215" width="2.109375" customWidth="1"/>
    <col min="10216" max="10216" width="7.88671875" customWidth="1"/>
    <col min="10217" max="10217" width="5.6640625" customWidth="1"/>
    <col min="10218" max="10218" width="39.88671875" customWidth="1"/>
    <col min="10219" max="10219" width="34.109375" customWidth="1"/>
    <col min="10220" max="10220" width="6.109375" customWidth="1"/>
    <col min="10221" max="10221" width="8.44140625" customWidth="1"/>
    <col min="10222" max="10222" width="15.44140625" customWidth="1"/>
    <col min="10223" max="10223" width="12.109375" customWidth="1"/>
    <col min="10224" max="10224" width="12.6640625" customWidth="1"/>
    <col min="10225" max="10225" width="12" customWidth="1"/>
    <col min="10226" max="10250" width="11.44140625" customWidth="1"/>
    <col min="10471" max="10471" width="2.109375" customWidth="1"/>
    <col min="10472" max="10472" width="7.88671875" customWidth="1"/>
    <col min="10473" max="10473" width="5.6640625" customWidth="1"/>
    <col min="10474" max="10474" width="39.88671875" customWidth="1"/>
    <col min="10475" max="10475" width="34.109375" customWidth="1"/>
    <col min="10476" max="10476" width="6.109375" customWidth="1"/>
    <col min="10477" max="10477" width="8.44140625" customWidth="1"/>
    <col min="10478" max="10478" width="15.44140625" customWidth="1"/>
    <col min="10479" max="10479" width="12.109375" customWidth="1"/>
    <col min="10480" max="10480" width="12.6640625" customWidth="1"/>
    <col min="10481" max="10481" width="12" customWidth="1"/>
    <col min="10482" max="10506" width="11.44140625" customWidth="1"/>
    <col min="10727" max="10727" width="2.109375" customWidth="1"/>
    <col min="10728" max="10728" width="7.88671875" customWidth="1"/>
    <col min="10729" max="10729" width="5.6640625" customWidth="1"/>
    <col min="10730" max="10730" width="39.88671875" customWidth="1"/>
    <col min="10731" max="10731" width="34.109375" customWidth="1"/>
    <col min="10732" max="10732" width="6.109375" customWidth="1"/>
    <col min="10733" max="10733" width="8.44140625" customWidth="1"/>
    <col min="10734" max="10734" width="15.44140625" customWidth="1"/>
    <col min="10735" max="10735" width="12.109375" customWidth="1"/>
    <col min="10736" max="10736" width="12.6640625" customWidth="1"/>
    <col min="10737" max="10737" width="12" customWidth="1"/>
    <col min="10738" max="10762" width="11.44140625" customWidth="1"/>
    <col min="10983" max="10983" width="2.109375" customWidth="1"/>
    <col min="10984" max="10984" width="7.88671875" customWidth="1"/>
    <col min="10985" max="10985" width="5.6640625" customWidth="1"/>
    <col min="10986" max="10986" width="39.88671875" customWidth="1"/>
    <col min="10987" max="10987" width="34.109375" customWidth="1"/>
    <col min="10988" max="10988" width="6.109375" customWidth="1"/>
    <col min="10989" max="10989" width="8.44140625" customWidth="1"/>
    <col min="10990" max="10990" width="15.44140625" customWidth="1"/>
    <col min="10991" max="10991" width="12.109375" customWidth="1"/>
    <col min="10992" max="10992" width="12.6640625" customWidth="1"/>
    <col min="10993" max="10993" width="12" customWidth="1"/>
    <col min="10994" max="11018" width="11.44140625" customWidth="1"/>
    <col min="11239" max="11239" width="2.109375" customWidth="1"/>
    <col min="11240" max="11240" width="7.88671875" customWidth="1"/>
    <col min="11241" max="11241" width="5.6640625" customWidth="1"/>
    <col min="11242" max="11242" width="39.88671875" customWidth="1"/>
    <col min="11243" max="11243" width="34.109375" customWidth="1"/>
    <col min="11244" max="11244" width="6.109375" customWidth="1"/>
    <col min="11245" max="11245" width="8.44140625" customWidth="1"/>
    <col min="11246" max="11246" width="15.44140625" customWidth="1"/>
    <col min="11247" max="11247" width="12.109375" customWidth="1"/>
    <col min="11248" max="11248" width="12.6640625" customWidth="1"/>
    <col min="11249" max="11249" width="12" customWidth="1"/>
    <col min="11250" max="11274" width="11.44140625" customWidth="1"/>
    <col min="11495" max="11495" width="2.109375" customWidth="1"/>
    <col min="11496" max="11496" width="7.88671875" customWidth="1"/>
    <col min="11497" max="11497" width="5.6640625" customWidth="1"/>
    <col min="11498" max="11498" width="39.88671875" customWidth="1"/>
    <col min="11499" max="11499" width="34.109375" customWidth="1"/>
    <col min="11500" max="11500" width="6.109375" customWidth="1"/>
    <col min="11501" max="11501" width="8.44140625" customWidth="1"/>
    <col min="11502" max="11502" width="15.44140625" customWidth="1"/>
    <col min="11503" max="11503" width="12.109375" customWidth="1"/>
    <col min="11504" max="11504" width="12.6640625" customWidth="1"/>
    <col min="11505" max="11505" width="12" customWidth="1"/>
    <col min="11506" max="11530" width="11.44140625" customWidth="1"/>
    <col min="11751" max="11751" width="2.109375" customWidth="1"/>
    <col min="11752" max="11752" width="7.88671875" customWidth="1"/>
    <col min="11753" max="11753" width="5.6640625" customWidth="1"/>
    <col min="11754" max="11754" width="39.88671875" customWidth="1"/>
    <col min="11755" max="11755" width="34.109375" customWidth="1"/>
    <col min="11756" max="11756" width="6.109375" customWidth="1"/>
    <col min="11757" max="11757" width="8.44140625" customWidth="1"/>
    <col min="11758" max="11758" width="15.44140625" customWidth="1"/>
    <col min="11759" max="11759" width="12.109375" customWidth="1"/>
    <col min="11760" max="11760" width="12.6640625" customWidth="1"/>
    <col min="11761" max="11761" width="12" customWidth="1"/>
    <col min="11762" max="11786" width="11.44140625" customWidth="1"/>
    <col min="12007" max="12007" width="2.109375" customWidth="1"/>
    <col min="12008" max="12008" width="7.88671875" customWidth="1"/>
    <col min="12009" max="12009" width="5.6640625" customWidth="1"/>
    <col min="12010" max="12010" width="39.88671875" customWidth="1"/>
    <col min="12011" max="12011" width="34.109375" customWidth="1"/>
    <col min="12012" max="12012" width="6.109375" customWidth="1"/>
    <col min="12013" max="12013" width="8.44140625" customWidth="1"/>
    <col min="12014" max="12014" width="15.44140625" customWidth="1"/>
    <col min="12015" max="12015" width="12.109375" customWidth="1"/>
    <col min="12016" max="12016" width="12.6640625" customWidth="1"/>
    <col min="12017" max="12017" width="12" customWidth="1"/>
    <col min="12018" max="12042" width="11.44140625" customWidth="1"/>
    <col min="12263" max="12263" width="2.109375" customWidth="1"/>
    <col min="12264" max="12264" width="7.88671875" customWidth="1"/>
    <col min="12265" max="12265" width="5.6640625" customWidth="1"/>
    <col min="12266" max="12266" width="39.88671875" customWidth="1"/>
    <col min="12267" max="12267" width="34.109375" customWidth="1"/>
    <col min="12268" max="12268" width="6.109375" customWidth="1"/>
    <col min="12269" max="12269" width="8.44140625" customWidth="1"/>
    <col min="12270" max="12270" width="15.44140625" customWidth="1"/>
    <col min="12271" max="12271" width="12.109375" customWidth="1"/>
    <col min="12272" max="12272" width="12.6640625" customWidth="1"/>
    <col min="12273" max="12273" width="12" customWidth="1"/>
    <col min="12274" max="12298" width="11.44140625" customWidth="1"/>
    <col min="12519" max="12519" width="2.109375" customWidth="1"/>
    <col min="12520" max="12520" width="7.88671875" customWidth="1"/>
    <col min="12521" max="12521" width="5.6640625" customWidth="1"/>
    <col min="12522" max="12522" width="39.88671875" customWidth="1"/>
    <col min="12523" max="12523" width="34.109375" customWidth="1"/>
    <col min="12524" max="12524" width="6.109375" customWidth="1"/>
    <col min="12525" max="12525" width="8.44140625" customWidth="1"/>
    <col min="12526" max="12526" width="15.44140625" customWidth="1"/>
    <col min="12527" max="12527" width="12.109375" customWidth="1"/>
    <col min="12528" max="12528" width="12.6640625" customWidth="1"/>
    <col min="12529" max="12529" width="12" customWidth="1"/>
    <col min="12530" max="12554" width="11.44140625" customWidth="1"/>
    <col min="12775" max="12775" width="2.109375" customWidth="1"/>
    <col min="12776" max="12776" width="7.88671875" customWidth="1"/>
    <col min="12777" max="12777" width="5.6640625" customWidth="1"/>
    <col min="12778" max="12778" width="39.88671875" customWidth="1"/>
    <col min="12779" max="12779" width="34.109375" customWidth="1"/>
    <col min="12780" max="12780" width="6.109375" customWidth="1"/>
    <col min="12781" max="12781" width="8.44140625" customWidth="1"/>
    <col min="12782" max="12782" width="15.44140625" customWidth="1"/>
    <col min="12783" max="12783" width="12.109375" customWidth="1"/>
    <col min="12784" max="12784" width="12.6640625" customWidth="1"/>
    <col min="12785" max="12785" width="12" customWidth="1"/>
    <col min="12786" max="12810" width="11.44140625" customWidth="1"/>
    <col min="13031" max="13031" width="2.109375" customWidth="1"/>
    <col min="13032" max="13032" width="7.88671875" customWidth="1"/>
    <col min="13033" max="13033" width="5.6640625" customWidth="1"/>
    <col min="13034" max="13034" width="39.88671875" customWidth="1"/>
    <col min="13035" max="13035" width="34.109375" customWidth="1"/>
    <col min="13036" max="13036" width="6.109375" customWidth="1"/>
    <col min="13037" max="13037" width="8.44140625" customWidth="1"/>
    <col min="13038" max="13038" width="15.44140625" customWidth="1"/>
    <col min="13039" max="13039" width="12.109375" customWidth="1"/>
    <col min="13040" max="13040" width="12.6640625" customWidth="1"/>
    <col min="13041" max="13041" width="12" customWidth="1"/>
    <col min="13042" max="13066" width="11.44140625" customWidth="1"/>
    <col min="13287" max="13287" width="2.109375" customWidth="1"/>
    <col min="13288" max="13288" width="7.88671875" customWidth="1"/>
    <col min="13289" max="13289" width="5.6640625" customWidth="1"/>
    <col min="13290" max="13290" width="39.88671875" customWidth="1"/>
    <col min="13291" max="13291" width="34.109375" customWidth="1"/>
    <col min="13292" max="13292" width="6.109375" customWidth="1"/>
    <col min="13293" max="13293" width="8.44140625" customWidth="1"/>
    <col min="13294" max="13294" width="15.44140625" customWidth="1"/>
    <col min="13295" max="13295" width="12.109375" customWidth="1"/>
    <col min="13296" max="13296" width="12.6640625" customWidth="1"/>
    <col min="13297" max="13297" width="12" customWidth="1"/>
    <col min="13298" max="13322" width="11.44140625" customWidth="1"/>
    <col min="13543" max="13543" width="2.109375" customWidth="1"/>
    <col min="13544" max="13544" width="7.88671875" customWidth="1"/>
    <col min="13545" max="13545" width="5.6640625" customWidth="1"/>
    <col min="13546" max="13546" width="39.88671875" customWidth="1"/>
    <col min="13547" max="13547" width="34.109375" customWidth="1"/>
    <col min="13548" max="13548" width="6.109375" customWidth="1"/>
    <col min="13549" max="13549" width="8.44140625" customWidth="1"/>
    <col min="13550" max="13550" width="15.44140625" customWidth="1"/>
    <col min="13551" max="13551" width="12.109375" customWidth="1"/>
    <col min="13552" max="13552" width="12.6640625" customWidth="1"/>
    <col min="13553" max="13553" width="12" customWidth="1"/>
    <col min="13554" max="13578" width="11.44140625" customWidth="1"/>
    <col min="13799" max="13799" width="2.109375" customWidth="1"/>
    <col min="13800" max="13800" width="7.88671875" customWidth="1"/>
    <col min="13801" max="13801" width="5.6640625" customWidth="1"/>
    <col min="13802" max="13802" width="39.88671875" customWidth="1"/>
    <col min="13803" max="13803" width="34.109375" customWidth="1"/>
    <col min="13804" max="13804" width="6.109375" customWidth="1"/>
    <col min="13805" max="13805" width="8.44140625" customWidth="1"/>
    <col min="13806" max="13806" width="15.44140625" customWidth="1"/>
    <col min="13807" max="13807" width="12.109375" customWidth="1"/>
    <col min="13808" max="13808" width="12.6640625" customWidth="1"/>
    <col min="13809" max="13809" width="12" customWidth="1"/>
    <col min="13810" max="13834" width="11.44140625" customWidth="1"/>
    <col min="14055" max="14055" width="2.109375" customWidth="1"/>
    <col min="14056" max="14056" width="7.88671875" customWidth="1"/>
    <col min="14057" max="14057" width="5.6640625" customWidth="1"/>
    <col min="14058" max="14058" width="39.88671875" customWidth="1"/>
    <col min="14059" max="14059" width="34.109375" customWidth="1"/>
    <col min="14060" max="14060" width="6.109375" customWidth="1"/>
    <col min="14061" max="14061" width="8.44140625" customWidth="1"/>
    <col min="14062" max="14062" width="15.44140625" customWidth="1"/>
    <col min="14063" max="14063" width="12.109375" customWidth="1"/>
    <col min="14064" max="14064" width="12.6640625" customWidth="1"/>
    <col min="14065" max="14065" width="12" customWidth="1"/>
    <col min="14066" max="14090" width="11.44140625" customWidth="1"/>
    <col min="14311" max="14311" width="2.109375" customWidth="1"/>
    <col min="14312" max="14312" width="7.88671875" customWidth="1"/>
    <col min="14313" max="14313" width="5.6640625" customWidth="1"/>
    <col min="14314" max="14314" width="39.88671875" customWidth="1"/>
    <col min="14315" max="14315" width="34.109375" customWidth="1"/>
    <col min="14316" max="14316" width="6.109375" customWidth="1"/>
    <col min="14317" max="14317" width="8.44140625" customWidth="1"/>
    <col min="14318" max="14318" width="15.44140625" customWidth="1"/>
    <col min="14319" max="14319" width="12.109375" customWidth="1"/>
    <col min="14320" max="14320" width="12.6640625" customWidth="1"/>
    <col min="14321" max="14321" width="12" customWidth="1"/>
    <col min="14322" max="14346" width="11.44140625" customWidth="1"/>
    <col min="14567" max="14567" width="2.109375" customWidth="1"/>
    <col min="14568" max="14568" width="7.88671875" customWidth="1"/>
    <col min="14569" max="14569" width="5.6640625" customWidth="1"/>
    <col min="14570" max="14570" width="39.88671875" customWidth="1"/>
    <col min="14571" max="14571" width="34.109375" customWidth="1"/>
    <col min="14572" max="14572" width="6.109375" customWidth="1"/>
    <col min="14573" max="14573" width="8.44140625" customWidth="1"/>
    <col min="14574" max="14574" width="15.44140625" customWidth="1"/>
    <col min="14575" max="14575" width="12.109375" customWidth="1"/>
    <col min="14576" max="14576" width="12.6640625" customWidth="1"/>
    <col min="14577" max="14577" width="12" customWidth="1"/>
    <col min="14578" max="14602" width="11.44140625" customWidth="1"/>
    <col min="14823" max="14823" width="2.109375" customWidth="1"/>
    <col min="14824" max="14824" width="7.88671875" customWidth="1"/>
    <col min="14825" max="14825" width="5.6640625" customWidth="1"/>
    <col min="14826" max="14826" width="39.88671875" customWidth="1"/>
    <col min="14827" max="14827" width="34.109375" customWidth="1"/>
    <col min="14828" max="14828" width="6.109375" customWidth="1"/>
    <col min="14829" max="14829" width="8.44140625" customWidth="1"/>
    <col min="14830" max="14830" width="15.44140625" customWidth="1"/>
    <col min="14831" max="14831" width="12.109375" customWidth="1"/>
    <col min="14832" max="14832" width="12.6640625" customWidth="1"/>
    <col min="14833" max="14833" width="12" customWidth="1"/>
    <col min="14834" max="14858" width="11.44140625" customWidth="1"/>
    <col min="15079" max="15079" width="2.109375" customWidth="1"/>
    <col min="15080" max="15080" width="7.88671875" customWidth="1"/>
    <col min="15081" max="15081" width="5.6640625" customWidth="1"/>
    <col min="15082" max="15082" width="39.88671875" customWidth="1"/>
    <col min="15083" max="15083" width="34.109375" customWidth="1"/>
    <col min="15084" max="15084" width="6.109375" customWidth="1"/>
    <col min="15085" max="15085" width="8.44140625" customWidth="1"/>
    <col min="15086" max="15086" width="15.44140625" customWidth="1"/>
    <col min="15087" max="15087" width="12.109375" customWidth="1"/>
    <col min="15088" max="15088" width="12.6640625" customWidth="1"/>
    <col min="15089" max="15089" width="12" customWidth="1"/>
    <col min="15090" max="15114" width="11.44140625" customWidth="1"/>
    <col min="15335" max="15335" width="2.109375" customWidth="1"/>
    <col min="15336" max="15336" width="7.88671875" customWidth="1"/>
    <col min="15337" max="15337" width="5.6640625" customWidth="1"/>
    <col min="15338" max="15338" width="39.88671875" customWidth="1"/>
    <col min="15339" max="15339" width="34.109375" customWidth="1"/>
    <col min="15340" max="15340" width="6.109375" customWidth="1"/>
    <col min="15341" max="15341" width="8.44140625" customWidth="1"/>
    <col min="15342" max="15342" width="15.44140625" customWidth="1"/>
    <col min="15343" max="15343" width="12.109375" customWidth="1"/>
    <col min="15344" max="15344" width="12.6640625" customWidth="1"/>
    <col min="15345" max="15345" width="12" customWidth="1"/>
    <col min="15346" max="15370" width="11.44140625" customWidth="1"/>
    <col min="15591" max="15591" width="2.109375" customWidth="1"/>
    <col min="15592" max="15592" width="7.88671875" customWidth="1"/>
    <col min="15593" max="15593" width="5.6640625" customWidth="1"/>
    <col min="15594" max="15594" width="39.88671875" customWidth="1"/>
    <col min="15595" max="15595" width="34.109375" customWidth="1"/>
    <col min="15596" max="15596" width="6.109375" customWidth="1"/>
    <col min="15597" max="15597" width="8.44140625" customWidth="1"/>
    <col min="15598" max="15598" width="15.44140625" customWidth="1"/>
    <col min="15599" max="15599" width="12.109375" customWidth="1"/>
    <col min="15600" max="15600" width="12.6640625" customWidth="1"/>
    <col min="15601" max="15601" width="12" customWidth="1"/>
    <col min="15602" max="15626" width="11.44140625" customWidth="1"/>
    <col min="15847" max="15847" width="2.109375" customWidth="1"/>
    <col min="15848" max="15848" width="7.88671875" customWidth="1"/>
    <col min="15849" max="15849" width="5.6640625" customWidth="1"/>
    <col min="15850" max="15850" width="39.88671875" customWidth="1"/>
    <col min="15851" max="15851" width="34.109375" customWidth="1"/>
    <col min="15852" max="15852" width="6.109375" customWidth="1"/>
    <col min="15853" max="15853" width="8.44140625" customWidth="1"/>
    <col min="15854" max="15854" width="15.44140625" customWidth="1"/>
    <col min="15855" max="15855" width="12.109375" customWidth="1"/>
    <col min="15856" max="15856" width="12.6640625" customWidth="1"/>
    <col min="15857" max="15857" width="12" customWidth="1"/>
    <col min="15858" max="15882" width="11.44140625" customWidth="1"/>
    <col min="16103" max="16103" width="2.109375" customWidth="1"/>
    <col min="16104" max="16104" width="7.88671875" customWidth="1"/>
    <col min="16105" max="16105" width="5.6640625" customWidth="1"/>
    <col min="16106" max="16106" width="39.88671875" customWidth="1"/>
    <col min="16107" max="16107" width="34.109375" customWidth="1"/>
    <col min="16108" max="16108" width="6.109375" customWidth="1"/>
    <col min="16109" max="16109" width="8.44140625" customWidth="1"/>
    <col min="16110" max="16110" width="15.44140625" customWidth="1"/>
    <col min="16111" max="16111" width="12.109375" customWidth="1"/>
    <col min="16112" max="16112" width="12.6640625" customWidth="1"/>
    <col min="16113" max="16113" width="12" customWidth="1"/>
    <col min="16114" max="16138" width="11.44140625" customWidth="1"/>
  </cols>
  <sheetData>
    <row r="1" spans="1:36" ht="18.75" customHeight="1" thickBot="1" x14ac:dyDescent="0.25">
      <c r="A1" s="186"/>
      <c r="B1" s="178"/>
      <c r="C1" s="179" t="s">
        <v>620</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588</v>
      </c>
      <c r="D2" s="189" t="s">
        <v>139</v>
      </c>
      <c r="E2" s="277" t="s">
        <v>113</v>
      </c>
      <c r="F2" s="189" t="s">
        <v>140</v>
      </c>
      <c r="G2" s="189" t="s">
        <v>184</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75" customHeight="1" x14ac:dyDescent="0.2">
      <c r="A3" s="177"/>
      <c r="B3" s="1014" t="s">
        <v>144</v>
      </c>
      <c r="C3" s="891" t="s">
        <v>621</v>
      </c>
      <c r="D3" s="927" t="s">
        <v>622</v>
      </c>
      <c r="E3" s="928" t="s">
        <v>142</v>
      </c>
      <c r="F3" s="918" t="s">
        <v>75</v>
      </c>
      <c r="G3" s="918">
        <v>2</v>
      </c>
      <c r="H3" s="726">
        <f>'2. BL Supply'!H3</f>
        <v>189.38668794568329</v>
      </c>
      <c r="I3" s="332">
        <f>'2. BL Supply'!I3</f>
        <v>189.38668794568329</v>
      </c>
      <c r="J3" s="332">
        <f>'2. BL Supply'!J3</f>
        <v>189.38668794568329</v>
      </c>
      <c r="K3" s="332">
        <f>'2. BL Supply'!K3</f>
        <v>189.38668794568329</v>
      </c>
      <c r="L3" s="919">
        <f>'2. BL Supply'!L3</f>
        <v>189.38668794568329</v>
      </c>
      <c r="M3" s="919">
        <f>'2. BL Supply'!M3</f>
        <v>189.38668794568329</v>
      </c>
      <c r="N3" s="919">
        <f>'2. BL Supply'!N3</f>
        <v>189.38668794568329</v>
      </c>
      <c r="O3" s="919">
        <f>'2. BL Supply'!O3</f>
        <v>189.38668794568329</v>
      </c>
      <c r="P3" s="919">
        <f>'2. BL Supply'!P3</f>
        <v>189.38668794568329</v>
      </c>
      <c r="Q3" s="919">
        <f>'2. BL Supply'!Q3</f>
        <v>189.38668794568329</v>
      </c>
      <c r="R3" s="919">
        <f>'2. BL Supply'!R3</f>
        <v>189.38668794568329</v>
      </c>
      <c r="S3" s="919">
        <f>'2. BL Supply'!S3</f>
        <v>189.38668794568329</v>
      </c>
      <c r="T3" s="919">
        <f>'2. BL Supply'!T3</f>
        <v>189.38668794568329</v>
      </c>
      <c r="U3" s="919">
        <f>'2. BL Supply'!U3</f>
        <v>189.38668794568329</v>
      </c>
      <c r="V3" s="919">
        <f>'2. BL Supply'!V3</f>
        <v>189.38668794568329</v>
      </c>
      <c r="W3" s="919">
        <f>'2. BL Supply'!W3</f>
        <v>189.38668794568329</v>
      </c>
      <c r="X3" s="919">
        <f>'2. BL Supply'!X3</f>
        <v>189.38668794568329</v>
      </c>
      <c r="Y3" s="919">
        <f>'2. BL Supply'!Y3</f>
        <v>189.38668794568329</v>
      </c>
      <c r="Z3" s="919">
        <f>'2. BL Supply'!Z3</f>
        <v>189.38668794568329</v>
      </c>
      <c r="AA3" s="919">
        <f>'2. BL Supply'!AA3</f>
        <v>189.38668794568329</v>
      </c>
      <c r="AB3" s="919">
        <f>'2. BL Supply'!AB3</f>
        <v>189.38668794568329</v>
      </c>
      <c r="AC3" s="919">
        <f>'2. BL Supply'!AC3</f>
        <v>189.38668794568329</v>
      </c>
      <c r="AD3" s="919">
        <f>'2. BL Supply'!AD3</f>
        <v>189.38668794568329</v>
      </c>
      <c r="AE3" s="919">
        <f>'2. BL Supply'!AE3</f>
        <v>189.38668794568329</v>
      </c>
      <c r="AF3" s="919">
        <f>'2. BL Supply'!AF3</f>
        <v>189.38668794568329</v>
      </c>
      <c r="AG3" s="919">
        <f>'2. BL Supply'!AG3</f>
        <v>189.38668794568329</v>
      </c>
      <c r="AH3" s="919">
        <f>'2. BL Supply'!AH3</f>
        <v>189.38668794568329</v>
      </c>
      <c r="AI3" s="919">
        <f>'2. BL Supply'!AI3</f>
        <v>189.38668794568329</v>
      </c>
      <c r="AJ3" s="920">
        <f>'2. BL Supply'!AJ3</f>
        <v>189.38668794568329</v>
      </c>
    </row>
    <row r="4" spans="1:36" x14ac:dyDescent="0.2">
      <c r="A4" s="177"/>
      <c r="B4" s="1015"/>
      <c r="C4" s="709" t="s">
        <v>623</v>
      </c>
      <c r="D4" s="710" t="s">
        <v>624</v>
      </c>
      <c r="E4" s="845" t="s">
        <v>625</v>
      </c>
      <c r="F4" s="711" t="s">
        <v>75</v>
      </c>
      <c r="G4" s="711">
        <v>2</v>
      </c>
      <c r="H4" s="692">
        <f>'2. BL Supply'!H4+'6. Preferred (Scenario Yr)'!H8</f>
        <v>0</v>
      </c>
      <c r="I4" s="331">
        <f>'2. BL Supply'!I4+'6. Preferred (Scenario Yr)'!I8</f>
        <v>0</v>
      </c>
      <c r="J4" s="331">
        <f>'2. BL Supply'!J4+'6. Preferred (Scenario Yr)'!J8</f>
        <v>0</v>
      </c>
      <c r="K4" s="331">
        <f>'2. BL Supply'!K4+'6. Preferred (Scenario Yr)'!K8</f>
        <v>0</v>
      </c>
      <c r="L4" s="483">
        <f>'2. BL Supply'!L4+'6. Preferred (Scenario Yr)'!L8</f>
        <v>0</v>
      </c>
      <c r="M4" s="483">
        <f>'2. BL Supply'!M4+'6. Preferred (Scenario Yr)'!M8</f>
        <v>0</v>
      </c>
      <c r="N4" s="483">
        <f>'2. BL Supply'!N4+'6. Preferred (Scenario Yr)'!N8</f>
        <v>0</v>
      </c>
      <c r="O4" s="483">
        <f>'2. BL Supply'!O4+'6. Preferred (Scenario Yr)'!O8</f>
        <v>0</v>
      </c>
      <c r="P4" s="483">
        <f>'2. BL Supply'!P4+'6. Preferred (Scenario Yr)'!P8</f>
        <v>0</v>
      </c>
      <c r="Q4" s="483">
        <f>'2. BL Supply'!Q4+'6. Preferred (Scenario Yr)'!Q8</f>
        <v>0</v>
      </c>
      <c r="R4" s="483">
        <f>'2. BL Supply'!R4+'6. Preferred (Scenario Yr)'!R8</f>
        <v>0</v>
      </c>
      <c r="S4" s="483">
        <f>'2. BL Supply'!S4+'6. Preferred (Scenario Yr)'!S8</f>
        <v>0</v>
      </c>
      <c r="T4" s="483">
        <f>'2. BL Supply'!T4+'6. Preferred (Scenario Yr)'!T8</f>
        <v>0</v>
      </c>
      <c r="U4" s="483">
        <f>'2. BL Supply'!U4+'6. Preferred (Scenario Yr)'!U8</f>
        <v>0</v>
      </c>
      <c r="V4" s="483">
        <f>'2. BL Supply'!V4+'6. Preferred (Scenario Yr)'!V8</f>
        <v>0</v>
      </c>
      <c r="W4" s="483">
        <f>'2. BL Supply'!W4+'6. Preferred (Scenario Yr)'!W8</f>
        <v>0</v>
      </c>
      <c r="X4" s="483">
        <f>'2. BL Supply'!X4+'6. Preferred (Scenario Yr)'!X8</f>
        <v>0</v>
      </c>
      <c r="Y4" s="483">
        <f>'2. BL Supply'!Y4+'6. Preferred (Scenario Yr)'!Y8</f>
        <v>0</v>
      </c>
      <c r="Z4" s="483">
        <f>'2. BL Supply'!Z4+'6. Preferred (Scenario Yr)'!Z8</f>
        <v>0</v>
      </c>
      <c r="AA4" s="483">
        <f>'2. BL Supply'!AA4+'6. Preferred (Scenario Yr)'!AA8</f>
        <v>0</v>
      </c>
      <c r="AB4" s="483">
        <f>'2. BL Supply'!AB4+'6. Preferred (Scenario Yr)'!AB8</f>
        <v>0</v>
      </c>
      <c r="AC4" s="483">
        <f>'2. BL Supply'!AC4+'6. Preferred (Scenario Yr)'!AC8</f>
        <v>0</v>
      </c>
      <c r="AD4" s="483">
        <f>'2. BL Supply'!AD4+'6. Preferred (Scenario Yr)'!AD8</f>
        <v>0</v>
      </c>
      <c r="AE4" s="483">
        <f>'2. BL Supply'!AE4+'6. Preferred (Scenario Yr)'!AE8</f>
        <v>0</v>
      </c>
      <c r="AF4" s="483">
        <f>'2. BL Supply'!AF4+'6. Preferred (Scenario Yr)'!AF8</f>
        <v>0</v>
      </c>
      <c r="AG4" s="483">
        <f>'2. BL Supply'!AG4+'6. Preferred (Scenario Yr)'!AG8</f>
        <v>0</v>
      </c>
      <c r="AH4" s="483">
        <f>'2. BL Supply'!AH4+'6. Preferred (Scenario Yr)'!AH8</f>
        <v>0</v>
      </c>
      <c r="AI4" s="483">
        <f>'2. BL Supply'!AI4+'6. Preferred (Scenario Yr)'!AI8</f>
        <v>0</v>
      </c>
      <c r="AJ4" s="712">
        <f>'2. BL Supply'!AJ4+'6. Preferred (Scenario Yr)'!AJ8</f>
        <v>0</v>
      </c>
    </row>
    <row r="5" spans="1:36" x14ac:dyDescent="0.2">
      <c r="A5" s="281"/>
      <c r="B5" s="1015"/>
      <c r="C5" s="806" t="s">
        <v>123</v>
      </c>
      <c r="D5" s="929" t="s">
        <v>123</v>
      </c>
      <c r="E5" s="930" t="s">
        <v>123</v>
      </c>
      <c r="F5" s="704" t="s">
        <v>123</v>
      </c>
      <c r="G5" s="704">
        <v>2</v>
      </c>
      <c r="H5" s="692" t="s">
        <v>123</v>
      </c>
      <c r="I5" s="331" t="s">
        <v>123</v>
      </c>
      <c r="J5" s="331" t="s">
        <v>123</v>
      </c>
      <c r="K5" s="331" t="s">
        <v>123</v>
      </c>
      <c r="L5" s="470" t="s">
        <v>123</v>
      </c>
      <c r="M5" s="470" t="s">
        <v>123</v>
      </c>
      <c r="N5" s="470" t="s">
        <v>123</v>
      </c>
      <c r="O5" s="470" t="s">
        <v>123</v>
      </c>
      <c r="P5" s="470" t="s">
        <v>123</v>
      </c>
      <c r="Q5" s="470" t="s">
        <v>123</v>
      </c>
      <c r="R5" s="470" t="s">
        <v>123</v>
      </c>
      <c r="S5" s="470" t="s">
        <v>123</v>
      </c>
      <c r="T5" s="470" t="s">
        <v>123</v>
      </c>
      <c r="U5" s="470" t="s">
        <v>123</v>
      </c>
      <c r="V5" s="470" t="s">
        <v>123</v>
      </c>
      <c r="W5" s="470" t="s">
        <v>123</v>
      </c>
      <c r="X5" s="470" t="s">
        <v>123</v>
      </c>
      <c r="Y5" s="470" t="s">
        <v>123</v>
      </c>
      <c r="Z5" s="470" t="s">
        <v>123</v>
      </c>
      <c r="AA5" s="470" t="s">
        <v>123</v>
      </c>
      <c r="AB5" s="470" t="s">
        <v>123</v>
      </c>
      <c r="AC5" s="470" t="s">
        <v>123</v>
      </c>
      <c r="AD5" s="470" t="s">
        <v>123</v>
      </c>
      <c r="AE5" s="470" t="s">
        <v>123</v>
      </c>
      <c r="AF5" s="470" t="s">
        <v>123</v>
      </c>
      <c r="AG5" s="470" t="s">
        <v>123</v>
      </c>
      <c r="AH5" s="470" t="s">
        <v>123</v>
      </c>
      <c r="AI5" s="470" t="s">
        <v>123</v>
      </c>
      <c r="AJ5" s="487" t="s">
        <v>123</v>
      </c>
    </row>
    <row r="6" spans="1:36" x14ac:dyDescent="0.2">
      <c r="A6" s="281"/>
      <c r="B6" s="1015"/>
      <c r="C6" s="806" t="s">
        <v>123</v>
      </c>
      <c r="D6" s="929" t="s">
        <v>123</v>
      </c>
      <c r="E6" s="930" t="s">
        <v>123</v>
      </c>
      <c r="F6" s="704" t="s">
        <v>123</v>
      </c>
      <c r="G6" s="704">
        <v>2</v>
      </c>
      <c r="H6" s="692" t="s">
        <v>123</v>
      </c>
      <c r="I6" s="331" t="s">
        <v>123</v>
      </c>
      <c r="J6" s="331" t="s">
        <v>123</v>
      </c>
      <c r="K6" s="331" t="s">
        <v>123</v>
      </c>
      <c r="L6" s="470" t="s">
        <v>123</v>
      </c>
      <c r="M6" s="470" t="s">
        <v>123</v>
      </c>
      <c r="N6" s="470" t="s">
        <v>123</v>
      </c>
      <c r="O6" s="470" t="s">
        <v>123</v>
      </c>
      <c r="P6" s="470" t="s">
        <v>123</v>
      </c>
      <c r="Q6" s="470" t="s">
        <v>123</v>
      </c>
      <c r="R6" s="470" t="s">
        <v>123</v>
      </c>
      <c r="S6" s="470" t="s">
        <v>123</v>
      </c>
      <c r="T6" s="470" t="s">
        <v>123</v>
      </c>
      <c r="U6" s="470" t="s">
        <v>123</v>
      </c>
      <c r="V6" s="470" t="s">
        <v>123</v>
      </c>
      <c r="W6" s="470" t="s">
        <v>123</v>
      </c>
      <c r="X6" s="470" t="s">
        <v>123</v>
      </c>
      <c r="Y6" s="470" t="s">
        <v>123</v>
      </c>
      <c r="Z6" s="470" t="s">
        <v>123</v>
      </c>
      <c r="AA6" s="470" t="s">
        <v>123</v>
      </c>
      <c r="AB6" s="470" t="s">
        <v>123</v>
      </c>
      <c r="AC6" s="470" t="s">
        <v>123</v>
      </c>
      <c r="AD6" s="470" t="s">
        <v>123</v>
      </c>
      <c r="AE6" s="470" t="s">
        <v>123</v>
      </c>
      <c r="AF6" s="470" t="s">
        <v>123</v>
      </c>
      <c r="AG6" s="470" t="s">
        <v>123</v>
      </c>
      <c r="AH6" s="470" t="s">
        <v>123</v>
      </c>
      <c r="AI6" s="470" t="s">
        <v>123</v>
      </c>
      <c r="AJ6" s="487" t="s">
        <v>123</v>
      </c>
    </row>
    <row r="7" spans="1:36" x14ac:dyDescent="0.2">
      <c r="A7" s="281"/>
      <c r="B7" s="1015"/>
      <c r="C7" s="806" t="s">
        <v>123</v>
      </c>
      <c r="D7" s="929" t="s">
        <v>123</v>
      </c>
      <c r="E7" s="930" t="s">
        <v>123</v>
      </c>
      <c r="F7" s="704" t="s">
        <v>123</v>
      </c>
      <c r="G7" s="704">
        <v>2</v>
      </c>
      <c r="H7" s="692" t="s">
        <v>123</v>
      </c>
      <c r="I7" s="331" t="s">
        <v>123</v>
      </c>
      <c r="J7" s="331" t="s">
        <v>123</v>
      </c>
      <c r="K7" s="331" t="s">
        <v>123</v>
      </c>
      <c r="L7" s="470" t="s">
        <v>123</v>
      </c>
      <c r="M7" s="470" t="s">
        <v>123</v>
      </c>
      <c r="N7" s="470" t="s">
        <v>123</v>
      </c>
      <c r="O7" s="470" t="s">
        <v>123</v>
      </c>
      <c r="P7" s="470" t="s">
        <v>123</v>
      </c>
      <c r="Q7" s="470" t="s">
        <v>123</v>
      </c>
      <c r="R7" s="470" t="s">
        <v>123</v>
      </c>
      <c r="S7" s="470" t="s">
        <v>123</v>
      </c>
      <c r="T7" s="470" t="s">
        <v>123</v>
      </c>
      <c r="U7" s="470" t="s">
        <v>123</v>
      </c>
      <c r="V7" s="470" t="s">
        <v>123</v>
      </c>
      <c r="W7" s="470" t="s">
        <v>123</v>
      </c>
      <c r="X7" s="470" t="s">
        <v>123</v>
      </c>
      <c r="Y7" s="470" t="s">
        <v>123</v>
      </c>
      <c r="Z7" s="470" t="s">
        <v>123</v>
      </c>
      <c r="AA7" s="470" t="s">
        <v>123</v>
      </c>
      <c r="AB7" s="470" t="s">
        <v>123</v>
      </c>
      <c r="AC7" s="470" t="s">
        <v>123</v>
      </c>
      <c r="AD7" s="470" t="s">
        <v>123</v>
      </c>
      <c r="AE7" s="470" t="s">
        <v>123</v>
      </c>
      <c r="AF7" s="470" t="s">
        <v>123</v>
      </c>
      <c r="AG7" s="470" t="s">
        <v>123</v>
      </c>
      <c r="AH7" s="470" t="s">
        <v>123</v>
      </c>
      <c r="AI7" s="470" t="s">
        <v>123</v>
      </c>
      <c r="AJ7" s="487" t="s">
        <v>123</v>
      </c>
    </row>
    <row r="8" spans="1:36" x14ac:dyDescent="0.2">
      <c r="A8" s="177"/>
      <c r="B8" s="1015"/>
      <c r="C8" s="709" t="s">
        <v>626</v>
      </c>
      <c r="D8" s="710" t="s">
        <v>627</v>
      </c>
      <c r="E8" s="845" t="s">
        <v>628</v>
      </c>
      <c r="F8" s="711" t="s">
        <v>75</v>
      </c>
      <c r="G8" s="711">
        <v>2</v>
      </c>
      <c r="H8" s="692">
        <f>'2. BL Supply'!H7+'6. Preferred (Scenario Yr)'!H11</f>
        <v>-4.84</v>
      </c>
      <c r="I8" s="331">
        <f>'2. BL Supply'!I7+'6. Preferred (Scenario Yr)'!I11</f>
        <v>-4.84</v>
      </c>
      <c r="J8" s="331">
        <f>'2. BL Supply'!J7+'6. Preferred (Scenario Yr)'!J11</f>
        <v>-4.84</v>
      </c>
      <c r="K8" s="331">
        <f>'2. BL Supply'!K7+'6. Preferred (Scenario Yr)'!K11</f>
        <v>-4.84</v>
      </c>
      <c r="L8" s="483">
        <f>'2. BL Supply'!L7+'6. Preferred (Scenario Yr)'!L11</f>
        <v>-4.84</v>
      </c>
      <c r="M8" s="483">
        <f>'2. BL Supply'!M7+'6. Preferred (Scenario Yr)'!M11</f>
        <v>-4.84</v>
      </c>
      <c r="N8" s="483">
        <f>'2. BL Supply'!N7+'6. Preferred (Scenario Yr)'!N11</f>
        <v>-4.84</v>
      </c>
      <c r="O8" s="483">
        <f>'2. BL Supply'!O7+'6. Preferred (Scenario Yr)'!O11</f>
        <v>-4.84</v>
      </c>
      <c r="P8" s="483">
        <f>'2. BL Supply'!P7+'6. Preferred (Scenario Yr)'!P11</f>
        <v>0</v>
      </c>
      <c r="Q8" s="483">
        <f>'2. BL Supply'!Q7+'6. Preferred (Scenario Yr)'!Q11</f>
        <v>0</v>
      </c>
      <c r="R8" s="483">
        <f>'2. BL Supply'!R7+'6. Preferred (Scenario Yr)'!R11</f>
        <v>25</v>
      </c>
      <c r="S8" s="483">
        <f>'2. BL Supply'!S7+'6. Preferred (Scenario Yr)'!S11</f>
        <v>25</v>
      </c>
      <c r="T8" s="483">
        <f>'2. BL Supply'!T7+'6. Preferred (Scenario Yr)'!T11</f>
        <v>25</v>
      </c>
      <c r="U8" s="483">
        <f>'2. BL Supply'!U7+'6. Preferred (Scenario Yr)'!U11</f>
        <v>25</v>
      </c>
      <c r="V8" s="483">
        <f>'2. BL Supply'!V7+'6. Preferred (Scenario Yr)'!V11</f>
        <v>85</v>
      </c>
      <c r="W8" s="483">
        <f>'2. BL Supply'!W7+'6. Preferred (Scenario Yr)'!W11</f>
        <v>85</v>
      </c>
      <c r="X8" s="483">
        <f>'2. BL Supply'!X7+'6. Preferred (Scenario Yr)'!X11</f>
        <v>85</v>
      </c>
      <c r="Y8" s="483">
        <f>'2. BL Supply'!Y7+'6. Preferred (Scenario Yr)'!Y11</f>
        <v>85</v>
      </c>
      <c r="Z8" s="483">
        <f>'2. BL Supply'!Z7+'6. Preferred (Scenario Yr)'!Z11</f>
        <v>85</v>
      </c>
      <c r="AA8" s="483">
        <f>'2. BL Supply'!AA7+'6. Preferred (Scenario Yr)'!AA11</f>
        <v>85</v>
      </c>
      <c r="AB8" s="483">
        <f>'2. BL Supply'!AB7+'6. Preferred (Scenario Yr)'!AB11</f>
        <v>85</v>
      </c>
      <c r="AC8" s="483">
        <f>'2. BL Supply'!AC7+'6. Preferred (Scenario Yr)'!AC11</f>
        <v>85</v>
      </c>
      <c r="AD8" s="483">
        <f>'2. BL Supply'!AD7+'6. Preferred (Scenario Yr)'!AD11</f>
        <v>85</v>
      </c>
      <c r="AE8" s="483">
        <f>'2. BL Supply'!AE7+'6. Preferred (Scenario Yr)'!AE11</f>
        <v>85</v>
      </c>
      <c r="AF8" s="483">
        <f>'2. BL Supply'!AF7+'6. Preferred (Scenario Yr)'!AF11</f>
        <v>85</v>
      </c>
      <c r="AG8" s="483">
        <f>'2. BL Supply'!AG7+'6. Preferred (Scenario Yr)'!AG11</f>
        <v>85</v>
      </c>
      <c r="AH8" s="483">
        <f>'2. BL Supply'!AH7+'6. Preferred (Scenario Yr)'!AH11</f>
        <v>85</v>
      </c>
      <c r="AI8" s="483">
        <f>'2. BL Supply'!AI7+'6. Preferred (Scenario Yr)'!AI11</f>
        <v>85</v>
      </c>
      <c r="AJ8" s="712">
        <f>'2. BL Supply'!AJ7+'6. Preferred (Scenario Yr)'!AJ11</f>
        <v>85</v>
      </c>
    </row>
    <row r="9" spans="1:36" x14ac:dyDescent="0.2">
      <c r="A9" s="281"/>
      <c r="B9" s="1015"/>
      <c r="C9" s="806" t="s">
        <v>123</v>
      </c>
      <c r="D9" s="929" t="s">
        <v>123</v>
      </c>
      <c r="E9" s="931" t="s">
        <v>123</v>
      </c>
      <c r="F9" s="283" t="s">
        <v>123</v>
      </c>
      <c r="G9" s="283">
        <v>2</v>
      </c>
      <c r="H9" s="692" t="s">
        <v>123</v>
      </c>
      <c r="I9" s="331" t="s">
        <v>123</v>
      </c>
      <c r="J9" s="331" t="s">
        <v>123</v>
      </c>
      <c r="K9" s="331" t="s">
        <v>123</v>
      </c>
      <c r="L9" s="470" t="s">
        <v>123</v>
      </c>
      <c r="M9" s="470" t="s">
        <v>123</v>
      </c>
      <c r="N9" s="470" t="s">
        <v>123</v>
      </c>
      <c r="O9" s="470" t="s">
        <v>123</v>
      </c>
      <c r="P9" s="470" t="s">
        <v>123</v>
      </c>
      <c r="Q9" s="470" t="s">
        <v>123</v>
      </c>
      <c r="R9" s="470" t="s">
        <v>123</v>
      </c>
      <c r="S9" s="470" t="s">
        <v>123</v>
      </c>
      <c r="T9" s="470" t="s">
        <v>123</v>
      </c>
      <c r="U9" s="470" t="s">
        <v>123</v>
      </c>
      <c r="V9" s="470" t="s">
        <v>123</v>
      </c>
      <c r="W9" s="470" t="s">
        <v>123</v>
      </c>
      <c r="X9" s="470" t="s">
        <v>123</v>
      </c>
      <c r="Y9" s="470" t="s">
        <v>123</v>
      </c>
      <c r="Z9" s="470" t="s">
        <v>123</v>
      </c>
      <c r="AA9" s="470" t="s">
        <v>123</v>
      </c>
      <c r="AB9" s="470" t="s">
        <v>123</v>
      </c>
      <c r="AC9" s="470" t="s">
        <v>123</v>
      </c>
      <c r="AD9" s="470" t="s">
        <v>123</v>
      </c>
      <c r="AE9" s="470" t="s">
        <v>123</v>
      </c>
      <c r="AF9" s="470" t="s">
        <v>123</v>
      </c>
      <c r="AG9" s="470" t="s">
        <v>123</v>
      </c>
      <c r="AH9" s="470" t="s">
        <v>123</v>
      </c>
      <c r="AI9" s="470" t="s">
        <v>123</v>
      </c>
      <c r="AJ9" s="487" t="s">
        <v>123</v>
      </c>
    </row>
    <row r="10" spans="1:36" x14ac:dyDescent="0.2">
      <c r="A10" s="281"/>
      <c r="B10" s="1015"/>
      <c r="C10" s="806" t="s">
        <v>123</v>
      </c>
      <c r="D10" s="929" t="s">
        <v>123</v>
      </c>
      <c r="E10" s="931" t="s">
        <v>123</v>
      </c>
      <c r="F10" s="283" t="s">
        <v>123</v>
      </c>
      <c r="G10" s="283">
        <v>2</v>
      </c>
      <c r="H10" s="692" t="s">
        <v>123</v>
      </c>
      <c r="I10" s="331" t="s">
        <v>123</v>
      </c>
      <c r="J10" s="331" t="s">
        <v>123</v>
      </c>
      <c r="K10" s="331" t="s">
        <v>123</v>
      </c>
      <c r="L10" s="470" t="s">
        <v>123</v>
      </c>
      <c r="M10" s="470" t="s">
        <v>123</v>
      </c>
      <c r="N10" s="470" t="s">
        <v>123</v>
      </c>
      <c r="O10" s="470" t="s">
        <v>123</v>
      </c>
      <c r="P10" s="470" t="s">
        <v>123</v>
      </c>
      <c r="Q10" s="470" t="s">
        <v>123</v>
      </c>
      <c r="R10" s="470" t="s">
        <v>123</v>
      </c>
      <c r="S10" s="470" t="s">
        <v>123</v>
      </c>
      <c r="T10" s="470" t="s">
        <v>123</v>
      </c>
      <c r="U10" s="470" t="s">
        <v>123</v>
      </c>
      <c r="V10" s="470" t="s">
        <v>123</v>
      </c>
      <c r="W10" s="470" t="s">
        <v>123</v>
      </c>
      <c r="X10" s="470" t="s">
        <v>123</v>
      </c>
      <c r="Y10" s="470" t="s">
        <v>123</v>
      </c>
      <c r="Z10" s="470" t="s">
        <v>123</v>
      </c>
      <c r="AA10" s="470" t="s">
        <v>123</v>
      </c>
      <c r="AB10" s="470" t="s">
        <v>123</v>
      </c>
      <c r="AC10" s="470" t="s">
        <v>123</v>
      </c>
      <c r="AD10" s="470" t="s">
        <v>123</v>
      </c>
      <c r="AE10" s="470" t="s">
        <v>123</v>
      </c>
      <c r="AF10" s="470" t="s">
        <v>123</v>
      </c>
      <c r="AG10" s="470" t="s">
        <v>123</v>
      </c>
      <c r="AH10" s="470" t="s">
        <v>123</v>
      </c>
      <c r="AI10" s="470" t="s">
        <v>123</v>
      </c>
      <c r="AJ10" s="487" t="s">
        <v>123</v>
      </c>
    </row>
    <row r="11" spans="1:36" x14ac:dyDescent="0.2">
      <c r="A11" s="281"/>
      <c r="B11" s="1015"/>
      <c r="C11" s="806" t="s">
        <v>123</v>
      </c>
      <c r="D11" s="929" t="s">
        <v>123</v>
      </c>
      <c r="E11" s="931" t="s">
        <v>123</v>
      </c>
      <c r="F11" s="283" t="s">
        <v>123</v>
      </c>
      <c r="G11" s="283">
        <v>2</v>
      </c>
      <c r="H11" s="692" t="s">
        <v>123</v>
      </c>
      <c r="I11" s="331" t="s">
        <v>123</v>
      </c>
      <c r="J11" s="331" t="s">
        <v>123</v>
      </c>
      <c r="K11" s="331" t="s">
        <v>123</v>
      </c>
      <c r="L11" s="470" t="s">
        <v>123</v>
      </c>
      <c r="M11" s="470" t="s">
        <v>123</v>
      </c>
      <c r="N11" s="470" t="s">
        <v>123</v>
      </c>
      <c r="O11" s="470" t="s">
        <v>123</v>
      </c>
      <c r="P11" s="470" t="s">
        <v>123</v>
      </c>
      <c r="Q11" s="470" t="s">
        <v>123</v>
      </c>
      <c r="R11" s="470" t="s">
        <v>123</v>
      </c>
      <c r="S11" s="470" t="s">
        <v>123</v>
      </c>
      <c r="T11" s="470" t="s">
        <v>123</v>
      </c>
      <c r="U11" s="470" t="s">
        <v>123</v>
      </c>
      <c r="V11" s="470" t="s">
        <v>123</v>
      </c>
      <c r="W11" s="470" t="s">
        <v>123</v>
      </c>
      <c r="X11" s="470" t="s">
        <v>123</v>
      </c>
      <c r="Y11" s="470" t="s">
        <v>123</v>
      </c>
      <c r="Z11" s="470" t="s">
        <v>123</v>
      </c>
      <c r="AA11" s="470" t="s">
        <v>123</v>
      </c>
      <c r="AB11" s="470" t="s">
        <v>123</v>
      </c>
      <c r="AC11" s="470" t="s">
        <v>123</v>
      </c>
      <c r="AD11" s="470" t="s">
        <v>123</v>
      </c>
      <c r="AE11" s="470" t="s">
        <v>123</v>
      </c>
      <c r="AF11" s="470" t="s">
        <v>123</v>
      </c>
      <c r="AG11" s="470" t="s">
        <v>123</v>
      </c>
      <c r="AH11" s="470" t="s">
        <v>123</v>
      </c>
      <c r="AI11" s="470" t="s">
        <v>123</v>
      </c>
      <c r="AJ11" s="487" t="s">
        <v>123</v>
      </c>
    </row>
    <row r="12" spans="1:36" ht="15.75" thickBot="1" x14ac:dyDescent="0.25">
      <c r="A12" s="281"/>
      <c r="B12" s="1016"/>
      <c r="C12" s="899" t="s">
        <v>123</v>
      </c>
      <c r="D12" s="932" t="s">
        <v>123</v>
      </c>
      <c r="E12" s="933" t="s">
        <v>123</v>
      </c>
      <c r="F12" s="934" t="s">
        <v>123</v>
      </c>
      <c r="G12" s="934">
        <v>2</v>
      </c>
      <c r="H12" s="706" t="s">
        <v>123</v>
      </c>
      <c r="I12" s="361" t="s">
        <v>123</v>
      </c>
      <c r="J12" s="361" t="s">
        <v>123</v>
      </c>
      <c r="K12" s="361" t="s">
        <v>123</v>
      </c>
      <c r="L12" s="707" t="s">
        <v>123</v>
      </c>
      <c r="M12" s="707" t="s">
        <v>123</v>
      </c>
      <c r="N12" s="707" t="s">
        <v>123</v>
      </c>
      <c r="O12" s="707" t="s">
        <v>123</v>
      </c>
      <c r="P12" s="707" t="s">
        <v>123</v>
      </c>
      <c r="Q12" s="707" t="s">
        <v>123</v>
      </c>
      <c r="R12" s="707" t="s">
        <v>123</v>
      </c>
      <c r="S12" s="707" t="s">
        <v>123</v>
      </c>
      <c r="T12" s="707" t="s">
        <v>123</v>
      </c>
      <c r="U12" s="707" t="s">
        <v>123</v>
      </c>
      <c r="V12" s="707" t="s">
        <v>123</v>
      </c>
      <c r="W12" s="707" t="s">
        <v>123</v>
      </c>
      <c r="X12" s="707" t="s">
        <v>123</v>
      </c>
      <c r="Y12" s="707" t="s">
        <v>123</v>
      </c>
      <c r="Z12" s="707" t="s">
        <v>123</v>
      </c>
      <c r="AA12" s="707" t="s">
        <v>123</v>
      </c>
      <c r="AB12" s="707" t="s">
        <v>123</v>
      </c>
      <c r="AC12" s="707" t="s">
        <v>123</v>
      </c>
      <c r="AD12" s="707" t="s">
        <v>123</v>
      </c>
      <c r="AE12" s="707" t="s">
        <v>123</v>
      </c>
      <c r="AF12" s="707" t="s">
        <v>123</v>
      </c>
      <c r="AG12" s="707" t="s">
        <v>123</v>
      </c>
      <c r="AH12" s="707" t="s">
        <v>123</v>
      </c>
      <c r="AI12" s="707" t="s">
        <v>123</v>
      </c>
      <c r="AJ12" s="708" t="s">
        <v>123</v>
      </c>
    </row>
    <row r="13" spans="1:36" ht="15" customHeight="1" x14ac:dyDescent="0.2">
      <c r="A13" s="177"/>
      <c r="B13" s="1028" t="s">
        <v>629</v>
      </c>
      <c r="C13" s="891" t="s">
        <v>630</v>
      </c>
      <c r="D13" s="892" t="s">
        <v>631</v>
      </c>
      <c r="E13" s="928" t="s">
        <v>632</v>
      </c>
      <c r="F13" s="918" t="s">
        <v>75</v>
      </c>
      <c r="G13" s="918">
        <v>2</v>
      </c>
      <c r="H13" s="726">
        <f>'2. BL Supply'!H12+'6. Preferred (Scenario Yr)'!H20</f>
        <v>-4.84</v>
      </c>
      <c r="I13" s="332">
        <f>'2. BL Supply'!I12+'6. Preferred (Scenario Yr)'!I20</f>
        <v>-4.84</v>
      </c>
      <c r="J13" s="332">
        <f>'2. BL Supply'!J12+'6. Preferred (Scenario Yr)'!J20</f>
        <v>-4.84</v>
      </c>
      <c r="K13" s="332">
        <f>'2. BL Supply'!K12+'6. Preferred (Scenario Yr)'!K20</f>
        <v>-4.84</v>
      </c>
      <c r="L13" s="919">
        <f>'2. BL Supply'!L12+'6. Preferred (Scenario Yr)'!L20</f>
        <v>-4.84</v>
      </c>
      <c r="M13" s="919">
        <f>'2. BL Supply'!M12+'6. Preferred (Scenario Yr)'!M20</f>
        <v>-4.84</v>
      </c>
      <c r="N13" s="919">
        <f>'2. BL Supply'!N12+'6. Preferred (Scenario Yr)'!N20</f>
        <v>-4.84</v>
      </c>
      <c r="O13" s="919">
        <f>'2. BL Supply'!O12+'6. Preferred (Scenario Yr)'!O20</f>
        <v>-4.84</v>
      </c>
      <c r="P13" s="919">
        <f>'2. BL Supply'!P12+'6. Preferred (Scenario Yr)'!P20</f>
        <v>0</v>
      </c>
      <c r="Q13" s="919">
        <f>'2. BL Supply'!Q12+'6. Preferred (Scenario Yr)'!Q20</f>
        <v>0</v>
      </c>
      <c r="R13" s="919">
        <f>'2. BL Supply'!R12+'6. Preferred (Scenario Yr)'!R20</f>
        <v>0</v>
      </c>
      <c r="S13" s="919">
        <f>'2. BL Supply'!S12+'6. Preferred (Scenario Yr)'!S20</f>
        <v>0</v>
      </c>
      <c r="T13" s="919">
        <f>'2. BL Supply'!T12+'6. Preferred (Scenario Yr)'!T20</f>
        <v>0</v>
      </c>
      <c r="U13" s="919">
        <f>'2. BL Supply'!U12+'6. Preferred (Scenario Yr)'!U20</f>
        <v>0</v>
      </c>
      <c r="V13" s="919">
        <f>'2. BL Supply'!V12+'6. Preferred (Scenario Yr)'!V20</f>
        <v>0</v>
      </c>
      <c r="W13" s="919">
        <f>'2. BL Supply'!W12+'6. Preferred (Scenario Yr)'!W20</f>
        <v>0</v>
      </c>
      <c r="X13" s="919">
        <f>'2. BL Supply'!X12+'6. Preferred (Scenario Yr)'!X20</f>
        <v>0</v>
      </c>
      <c r="Y13" s="919">
        <f>'2. BL Supply'!Y12+'6. Preferred (Scenario Yr)'!Y20</f>
        <v>0</v>
      </c>
      <c r="Z13" s="919">
        <f>'2. BL Supply'!Z12+'6. Preferred (Scenario Yr)'!Z20</f>
        <v>0</v>
      </c>
      <c r="AA13" s="919">
        <f>'2. BL Supply'!AA12+'6. Preferred (Scenario Yr)'!AA20</f>
        <v>0</v>
      </c>
      <c r="AB13" s="919">
        <f>'2. BL Supply'!AB12+'6. Preferred (Scenario Yr)'!AB20</f>
        <v>0</v>
      </c>
      <c r="AC13" s="919">
        <f>'2. BL Supply'!AC12+'6. Preferred (Scenario Yr)'!AC20</f>
        <v>0</v>
      </c>
      <c r="AD13" s="919">
        <f>'2. BL Supply'!AD12+'6. Preferred (Scenario Yr)'!AD20</f>
        <v>0</v>
      </c>
      <c r="AE13" s="919">
        <f>'2. BL Supply'!AE12+'6. Preferred (Scenario Yr)'!AE20</f>
        <v>0</v>
      </c>
      <c r="AF13" s="919">
        <f>'2. BL Supply'!AF12+'6. Preferred (Scenario Yr)'!AF20</f>
        <v>0</v>
      </c>
      <c r="AG13" s="919">
        <f>'2. BL Supply'!AG12+'6. Preferred (Scenario Yr)'!AG20</f>
        <v>0</v>
      </c>
      <c r="AH13" s="919">
        <f>'2. BL Supply'!AH12+'6. Preferred (Scenario Yr)'!AH20</f>
        <v>0</v>
      </c>
      <c r="AI13" s="919">
        <f>'2. BL Supply'!AI12+'6. Preferred (Scenario Yr)'!AI20</f>
        <v>0</v>
      </c>
      <c r="AJ13" s="920">
        <f>'2. BL Supply'!AJ12+'6. Preferred (Scenario Yr)'!AJ20</f>
        <v>0</v>
      </c>
    </row>
    <row r="14" spans="1:36" x14ac:dyDescent="0.2">
      <c r="A14" s="281"/>
      <c r="B14" s="1029"/>
      <c r="C14" s="806" t="s">
        <v>123</v>
      </c>
      <c r="D14" s="929" t="s">
        <v>123</v>
      </c>
      <c r="E14" s="930" t="s">
        <v>123</v>
      </c>
      <c r="F14" s="704" t="s">
        <v>123</v>
      </c>
      <c r="G14" s="704">
        <v>2</v>
      </c>
      <c r="H14" s="692" t="s">
        <v>123</v>
      </c>
      <c r="I14" s="331" t="s">
        <v>123</v>
      </c>
      <c r="J14" s="331" t="s">
        <v>123</v>
      </c>
      <c r="K14" s="331" t="s">
        <v>123</v>
      </c>
      <c r="L14" s="470" t="s">
        <v>123</v>
      </c>
      <c r="M14" s="470" t="s">
        <v>123</v>
      </c>
      <c r="N14" s="470" t="s">
        <v>123</v>
      </c>
      <c r="O14" s="470" t="s">
        <v>123</v>
      </c>
      <c r="P14" s="470" t="s">
        <v>123</v>
      </c>
      <c r="Q14" s="470" t="s">
        <v>123</v>
      </c>
      <c r="R14" s="470" t="s">
        <v>123</v>
      </c>
      <c r="S14" s="470" t="s">
        <v>123</v>
      </c>
      <c r="T14" s="470" t="s">
        <v>123</v>
      </c>
      <c r="U14" s="470" t="s">
        <v>123</v>
      </c>
      <c r="V14" s="470" t="s">
        <v>123</v>
      </c>
      <c r="W14" s="470" t="s">
        <v>123</v>
      </c>
      <c r="X14" s="470" t="s">
        <v>123</v>
      </c>
      <c r="Y14" s="470" t="s">
        <v>123</v>
      </c>
      <c r="Z14" s="470" t="s">
        <v>123</v>
      </c>
      <c r="AA14" s="470" t="s">
        <v>123</v>
      </c>
      <c r="AB14" s="470" t="s">
        <v>123</v>
      </c>
      <c r="AC14" s="470" t="s">
        <v>123</v>
      </c>
      <c r="AD14" s="470" t="s">
        <v>123</v>
      </c>
      <c r="AE14" s="470" t="s">
        <v>123</v>
      </c>
      <c r="AF14" s="470" t="s">
        <v>123</v>
      </c>
      <c r="AG14" s="470" t="s">
        <v>123</v>
      </c>
      <c r="AH14" s="470" t="s">
        <v>123</v>
      </c>
      <c r="AI14" s="470" t="s">
        <v>123</v>
      </c>
      <c r="AJ14" s="487" t="s">
        <v>123</v>
      </c>
    </row>
    <row r="15" spans="1:36" x14ac:dyDescent="0.2">
      <c r="A15" s="281"/>
      <c r="B15" s="1029"/>
      <c r="C15" s="806" t="s">
        <v>123</v>
      </c>
      <c r="D15" s="929" t="s">
        <v>123</v>
      </c>
      <c r="E15" s="930" t="s">
        <v>123</v>
      </c>
      <c r="F15" s="704" t="s">
        <v>123</v>
      </c>
      <c r="G15" s="704">
        <v>2</v>
      </c>
      <c r="H15" s="692" t="s">
        <v>123</v>
      </c>
      <c r="I15" s="331" t="s">
        <v>123</v>
      </c>
      <c r="J15" s="331" t="s">
        <v>123</v>
      </c>
      <c r="K15" s="331" t="s">
        <v>123</v>
      </c>
      <c r="L15" s="470" t="s">
        <v>123</v>
      </c>
      <c r="M15" s="470" t="s">
        <v>123</v>
      </c>
      <c r="N15" s="470" t="s">
        <v>123</v>
      </c>
      <c r="O15" s="470" t="s">
        <v>123</v>
      </c>
      <c r="P15" s="470" t="s">
        <v>123</v>
      </c>
      <c r="Q15" s="470" t="s">
        <v>123</v>
      </c>
      <c r="R15" s="470" t="s">
        <v>123</v>
      </c>
      <c r="S15" s="470" t="s">
        <v>123</v>
      </c>
      <c r="T15" s="470" t="s">
        <v>123</v>
      </c>
      <c r="U15" s="470" t="s">
        <v>123</v>
      </c>
      <c r="V15" s="470" t="s">
        <v>123</v>
      </c>
      <c r="W15" s="470" t="s">
        <v>123</v>
      </c>
      <c r="X15" s="470" t="s">
        <v>123</v>
      </c>
      <c r="Y15" s="470" t="s">
        <v>123</v>
      </c>
      <c r="Z15" s="470" t="s">
        <v>123</v>
      </c>
      <c r="AA15" s="470" t="s">
        <v>123</v>
      </c>
      <c r="AB15" s="470" t="s">
        <v>123</v>
      </c>
      <c r="AC15" s="470" t="s">
        <v>123</v>
      </c>
      <c r="AD15" s="470" t="s">
        <v>123</v>
      </c>
      <c r="AE15" s="470" t="s">
        <v>123</v>
      </c>
      <c r="AF15" s="470" t="s">
        <v>123</v>
      </c>
      <c r="AG15" s="470" t="s">
        <v>123</v>
      </c>
      <c r="AH15" s="470" t="s">
        <v>123</v>
      </c>
      <c r="AI15" s="470" t="s">
        <v>123</v>
      </c>
      <c r="AJ15" s="487" t="s">
        <v>123</v>
      </c>
    </row>
    <row r="16" spans="1:36" x14ac:dyDescent="0.2">
      <c r="A16" s="281"/>
      <c r="B16" s="1029"/>
      <c r="C16" s="806" t="s">
        <v>123</v>
      </c>
      <c r="D16" s="929" t="s">
        <v>123</v>
      </c>
      <c r="E16" s="930" t="s">
        <v>123</v>
      </c>
      <c r="F16" s="704" t="s">
        <v>123</v>
      </c>
      <c r="G16" s="704">
        <v>2</v>
      </c>
      <c r="H16" s="692" t="s">
        <v>123</v>
      </c>
      <c r="I16" s="331" t="s">
        <v>123</v>
      </c>
      <c r="J16" s="331" t="s">
        <v>123</v>
      </c>
      <c r="K16" s="331" t="s">
        <v>123</v>
      </c>
      <c r="L16" s="470" t="s">
        <v>123</v>
      </c>
      <c r="M16" s="470" t="s">
        <v>123</v>
      </c>
      <c r="N16" s="470" t="s">
        <v>123</v>
      </c>
      <c r="O16" s="470" t="s">
        <v>123</v>
      </c>
      <c r="P16" s="470" t="s">
        <v>123</v>
      </c>
      <c r="Q16" s="470" t="s">
        <v>123</v>
      </c>
      <c r="R16" s="470" t="s">
        <v>123</v>
      </c>
      <c r="S16" s="470" t="s">
        <v>123</v>
      </c>
      <c r="T16" s="470" t="s">
        <v>123</v>
      </c>
      <c r="U16" s="470" t="s">
        <v>123</v>
      </c>
      <c r="V16" s="470" t="s">
        <v>123</v>
      </c>
      <c r="W16" s="470" t="s">
        <v>123</v>
      </c>
      <c r="X16" s="470" t="s">
        <v>123</v>
      </c>
      <c r="Y16" s="470" t="s">
        <v>123</v>
      </c>
      <c r="Z16" s="470" t="s">
        <v>123</v>
      </c>
      <c r="AA16" s="470" t="s">
        <v>123</v>
      </c>
      <c r="AB16" s="470" t="s">
        <v>123</v>
      </c>
      <c r="AC16" s="470" t="s">
        <v>123</v>
      </c>
      <c r="AD16" s="470" t="s">
        <v>123</v>
      </c>
      <c r="AE16" s="470" t="s">
        <v>123</v>
      </c>
      <c r="AF16" s="470" t="s">
        <v>123</v>
      </c>
      <c r="AG16" s="470" t="s">
        <v>123</v>
      </c>
      <c r="AH16" s="470" t="s">
        <v>123</v>
      </c>
      <c r="AI16" s="470" t="s">
        <v>123</v>
      </c>
      <c r="AJ16" s="487" t="s">
        <v>123</v>
      </c>
    </row>
    <row r="17" spans="1:36" x14ac:dyDescent="0.2">
      <c r="A17" s="177"/>
      <c r="B17" s="1029"/>
      <c r="C17" s="709" t="s">
        <v>633</v>
      </c>
      <c r="D17" s="710" t="s">
        <v>634</v>
      </c>
      <c r="E17" s="845" t="s">
        <v>635</v>
      </c>
      <c r="F17" s="711" t="s">
        <v>75</v>
      </c>
      <c r="G17" s="711">
        <v>2</v>
      </c>
      <c r="H17" s="692">
        <f>'2. BL Supply'!H16+'6. Preferred (Scenario Yr)'!H27</f>
        <v>0</v>
      </c>
      <c r="I17" s="331">
        <f>'2. BL Supply'!I16+'6. Preferred (Scenario Yr)'!I27</f>
        <v>0</v>
      </c>
      <c r="J17" s="331">
        <f>'2. BL Supply'!J16+'6. Preferred (Scenario Yr)'!J27</f>
        <v>0</v>
      </c>
      <c r="K17" s="331">
        <f>'2. BL Supply'!K16+'6. Preferred (Scenario Yr)'!K27</f>
        <v>0</v>
      </c>
      <c r="L17" s="483">
        <f>'2. BL Supply'!L16+'6. Preferred (Scenario Yr)'!L27</f>
        <v>0</v>
      </c>
      <c r="M17" s="483">
        <f>'2. BL Supply'!M16+'6. Preferred (Scenario Yr)'!M27</f>
        <v>0</v>
      </c>
      <c r="N17" s="483">
        <f>'2. BL Supply'!N16+'6. Preferred (Scenario Yr)'!N27</f>
        <v>0</v>
      </c>
      <c r="O17" s="483">
        <f>'2. BL Supply'!O16+'6. Preferred (Scenario Yr)'!O27</f>
        <v>0</v>
      </c>
      <c r="P17" s="483">
        <f>'2. BL Supply'!P16+'6. Preferred (Scenario Yr)'!P27</f>
        <v>0</v>
      </c>
      <c r="Q17" s="483">
        <f>'2. BL Supply'!Q16+'6. Preferred (Scenario Yr)'!Q27</f>
        <v>0</v>
      </c>
      <c r="R17" s="483">
        <f>'2. BL Supply'!R16+'6. Preferred (Scenario Yr)'!R27</f>
        <v>0</v>
      </c>
      <c r="S17" s="483">
        <f>'2. BL Supply'!S16+'6. Preferred (Scenario Yr)'!S27</f>
        <v>0</v>
      </c>
      <c r="T17" s="483">
        <f>'2. BL Supply'!T16+'6. Preferred (Scenario Yr)'!T27</f>
        <v>0</v>
      </c>
      <c r="U17" s="483">
        <f>'2. BL Supply'!U16+'6. Preferred (Scenario Yr)'!U27</f>
        <v>0</v>
      </c>
      <c r="V17" s="483">
        <f>'2. BL Supply'!V16+'6. Preferred (Scenario Yr)'!V27</f>
        <v>0</v>
      </c>
      <c r="W17" s="483">
        <f>'2. BL Supply'!W16+'6. Preferred (Scenario Yr)'!W27</f>
        <v>0</v>
      </c>
      <c r="X17" s="483">
        <f>'2. BL Supply'!X16+'6. Preferred (Scenario Yr)'!X27</f>
        <v>0</v>
      </c>
      <c r="Y17" s="483">
        <f>'2. BL Supply'!Y16+'6. Preferred (Scenario Yr)'!Y27</f>
        <v>0</v>
      </c>
      <c r="Z17" s="483">
        <f>'2. BL Supply'!Z16+'6. Preferred (Scenario Yr)'!Z27</f>
        <v>0</v>
      </c>
      <c r="AA17" s="483">
        <f>'2. BL Supply'!AA16+'6. Preferred (Scenario Yr)'!AA27</f>
        <v>0</v>
      </c>
      <c r="AB17" s="483">
        <f>'2. BL Supply'!AB16+'6. Preferred (Scenario Yr)'!AB27</f>
        <v>0</v>
      </c>
      <c r="AC17" s="483">
        <f>'2. BL Supply'!AC16+'6. Preferred (Scenario Yr)'!AC27</f>
        <v>0</v>
      </c>
      <c r="AD17" s="483">
        <f>'2. BL Supply'!AD16+'6. Preferred (Scenario Yr)'!AD27</f>
        <v>0</v>
      </c>
      <c r="AE17" s="483">
        <f>'2. BL Supply'!AE16+'6. Preferred (Scenario Yr)'!AE27</f>
        <v>0</v>
      </c>
      <c r="AF17" s="483">
        <f>'2. BL Supply'!AF16+'6. Preferred (Scenario Yr)'!AF27</f>
        <v>0</v>
      </c>
      <c r="AG17" s="483">
        <f>'2. BL Supply'!AG16+'6. Preferred (Scenario Yr)'!AG27</f>
        <v>0</v>
      </c>
      <c r="AH17" s="483">
        <f>'2. BL Supply'!AH16+'6. Preferred (Scenario Yr)'!AH27</f>
        <v>0</v>
      </c>
      <c r="AI17" s="483">
        <f>'2. BL Supply'!AI16+'6. Preferred (Scenario Yr)'!AI27</f>
        <v>0</v>
      </c>
      <c r="AJ17" s="712">
        <f>'2. BL Supply'!AJ16+'6. Preferred (Scenario Yr)'!AJ27</f>
        <v>0</v>
      </c>
    </row>
    <row r="18" spans="1:36" x14ac:dyDescent="0.2">
      <c r="A18" s="281"/>
      <c r="B18" s="1029"/>
      <c r="C18" s="806" t="s">
        <v>123</v>
      </c>
      <c r="D18" s="935" t="s">
        <v>123</v>
      </c>
      <c r="E18" s="931" t="s">
        <v>123</v>
      </c>
      <c r="F18" s="283" t="s">
        <v>123</v>
      </c>
      <c r="G18" s="283">
        <v>2</v>
      </c>
      <c r="H18" s="692" t="s">
        <v>123</v>
      </c>
      <c r="I18" s="331" t="s">
        <v>123</v>
      </c>
      <c r="J18" s="331" t="s">
        <v>123</v>
      </c>
      <c r="K18" s="331" t="s">
        <v>123</v>
      </c>
      <c r="L18" s="470" t="s">
        <v>636</v>
      </c>
      <c r="M18" s="470" t="s">
        <v>123</v>
      </c>
      <c r="N18" s="470" t="s">
        <v>123</v>
      </c>
      <c r="O18" s="470" t="s">
        <v>123</v>
      </c>
      <c r="P18" s="470" t="s">
        <v>123</v>
      </c>
      <c r="Q18" s="470" t="s">
        <v>123</v>
      </c>
      <c r="R18" s="470" t="s">
        <v>123</v>
      </c>
      <c r="S18" s="470" t="s">
        <v>123</v>
      </c>
      <c r="T18" s="470" t="s">
        <v>123</v>
      </c>
      <c r="U18" s="470" t="s">
        <v>123</v>
      </c>
      <c r="V18" s="470" t="s">
        <v>123</v>
      </c>
      <c r="W18" s="470" t="s">
        <v>123</v>
      </c>
      <c r="X18" s="470" t="s">
        <v>123</v>
      </c>
      <c r="Y18" s="470" t="s">
        <v>123</v>
      </c>
      <c r="Z18" s="470" t="s">
        <v>123</v>
      </c>
      <c r="AA18" s="470" t="s">
        <v>123</v>
      </c>
      <c r="AB18" s="470" t="s">
        <v>123</v>
      </c>
      <c r="AC18" s="470" t="s">
        <v>123</v>
      </c>
      <c r="AD18" s="470" t="s">
        <v>123</v>
      </c>
      <c r="AE18" s="470" t="s">
        <v>123</v>
      </c>
      <c r="AF18" s="470" t="s">
        <v>123</v>
      </c>
      <c r="AG18" s="470" t="s">
        <v>123</v>
      </c>
      <c r="AH18" s="470" t="s">
        <v>123</v>
      </c>
      <c r="AI18" s="470" t="s">
        <v>123</v>
      </c>
      <c r="AJ18" s="487" t="s">
        <v>123</v>
      </c>
    </row>
    <row r="19" spans="1:36" x14ac:dyDescent="0.2">
      <c r="A19" s="281"/>
      <c r="B19" s="1029"/>
      <c r="C19" s="806" t="s">
        <v>123</v>
      </c>
      <c r="D19" s="935" t="s">
        <v>123</v>
      </c>
      <c r="E19" s="931" t="s">
        <v>123</v>
      </c>
      <c r="F19" s="283" t="s">
        <v>123</v>
      </c>
      <c r="G19" s="283">
        <v>2</v>
      </c>
      <c r="H19" s="692" t="s">
        <v>123</v>
      </c>
      <c r="I19" s="331" t="s">
        <v>123</v>
      </c>
      <c r="J19" s="331" t="s">
        <v>123</v>
      </c>
      <c r="K19" s="331" t="s">
        <v>123</v>
      </c>
      <c r="L19" s="470" t="s">
        <v>123</v>
      </c>
      <c r="M19" s="470" t="s">
        <v>123</v>
      </c>
      <c r="N19" s="470" t="s">
        <v>123</v>
      </c>
      <c r="O19" s="470" t="s">
        <v>123</v>
      </c>
      <c r="P19" s="470" t="s">
        <v>123</v>
      </c>
      <c r="Q19" s="470" t="s">
        <v>123</v>
      </c>
      <c r="R19" s="470" t="s">
        <v>123</v>
      </c>
      <c r="S19" s="470" t="s">
        <v>123</v>
      </c>
      <c r="T19" s="470" t="s">
        <v>123</v>
      </c>
      <c r="U19" s="470" t="s">
        <v>123</v>
      </c>
      <c r="V19" s="470" t="s">
        <v>123</v>
      </c>
      <c r="W19" s="470" t="s">
        <v>123</v>
      </c>
      <c r="X19" s="470" t="s">
        <v>123</v>
      </c>
      <c r="Y19" s="470" t="s">
        <v>123</v>
      </c>
      <c r="Z19" s="470" t="s">
        <v>123</v>
      </c>
      <c r="AA19" s="470" t="s">
        <v>123</v>
      </c>
      <c r="AB19" s="470" t="s">
        <v>123</v>
      </c>
      <c r="AC19" s="470" t="s">
        <v>123</v>
      </c>
      <c r="AD19" s="470" t="s">
        <v>123</v>
      </c>
      <c r="AE19" s="470" t="s">
        <v>123</v>
      </c>
      <c r="AF19" s="470" t="s">
        <v>123</v>
      </c>
      <c r="AG19" s="470" t="s">
        <v>123</v>
      </c>
      <c r="AH19" s="470" t="s">
        <v>123</v>
      </c>
      <c r="AI19" s="470" t="s">
        <v>123</v>
      </c>
      <c r="AJ19" s="487" t="s">
        <v>123</v>
      </c>
    </row>
    <row r="20" spans="1:36" x14ac:dyDescent="0.2">
      <c r="A20" s="281"/>
      <c r="B20" s="1029"/>
      <c r="C20" s="806" t="s">
        <v>123</v>
      </c>
      <c r="D20" s="929" t="s">
        <v>123</v>
      </c>
      <c r="E20" s="501" t="s">
        <v>123</v>
      </c>
      <c r="F20" s="704" t="s">
        <v>123</v>
      </c>
      <c r="G20" s="704">
        <v>2</v>
      </c>
      <c r="H20" s="692" t="s">
        <v>123</v>
      </c>
      <c r="I20" s="331" t="s">
        <v>123</v>
      </c>
      <c r="J20" s="331" t="s">
        <v>123</v>
      </c>
      <c r="K20" s="331" t="s">
        <v>123</v>
      </c>
      <c r="L20" s="470" t="s">
        <v>123</v>
      </c>
      <c r="M20" s="470" t="s">
        <v>123</v>
      </c>
      <c r="N20" s="470" t="s">
        <v>123</v>
      </c>
      <c r="O20" s="470" t="s">
        <v>123</v>
      </c>
      <c r="P20" s="470" t="s">
        <v>123</v>
      </c>
      <c r="Q20" s="470" t="s">
        <v>123</v>
      </c>
      <c r="R20" s="470" t="s">
        <v>123</v>
      </c>
      <c r="S20" s="470" t="s">
        <v>123</v>
      </c>
      <c r="T20" s="470" t="s">
        <v>123</v>
      </c>
      <c r="U20" s="470" t="s">
        <v>123</v>
      </c>
      <c r="V20" s="470" t="s">
        <v>123</v>
      </c>
      <c r="W20" s="470" t="s">
        <v>123</v>
      </c>
      <c r="X20" s="470" t="s">
        <v>123</v>
      </c>
      <c r="Y20" s="470" t="s">
        <v>123</v>
      </c>
      <c r="Z20" s="470" t="s">
        <v>123</v>
      </c>
      <c r="AA20" s="470" t="s">
        <v>123</v>
      </c>
      <c r="AB20" s="470" t="s">
        <v>123</v>
      </c>
      <c r="AC20" s="470" t="s">
        <v>123</v>
      </c>
      <c r="AD20" s="470" t="s">
        <v>123</v>
      </c>
      <c r="AE20" s="470" t="s">
        <v>123</v>
      </c>
      <c r="AF20" s="470" t="s">
        <v>123</v>
      </c>
      <c r="AG20" s="470" t="s">
        <v>123</v>
      </c>
      <c r="AH20" s="470" t="s">
        <v>123</v>
      </c>
      <c r="AI20" s="470" t="s">
        <v>123</v>
      </c>
      <c r="AJ20" s="487" t="s">
        <v>123</v>
      </c>
    </row>
    <row r="21" spans="1:36" ht="25.5" x14ac:dyDescent="0.2">
      <c r="A21" s="177"/>
      <c r="B21" s="1029"/>
      <c r="C21" s="709" t="s">
        <v>637</v>
      </c>
      <c r="D21" s="710" t="s">
        <v>638</v>
      </c>
      <c r="E21" s="845" t="s">
        <v>830</v>
      </c>
      <c r="F21" s="711"/>
      <c r="G21" s="711">
        <v>2</v>
      </c>
      <c r="H21" s="692">
        <f>'2. BL Supply'!H20+'2. BL Supply'!H21+'6. Preferred (Scenario Yr)'!H30+'6. Preferred (Scenario Yr)'!H5</f>
        <v>255.97799652814831</v>
      </c>
      <c r="I21" s="331">
        <f>'2. BL Supply'!I20+'2. BL Supply'!I21+'6. Preferred (Scenario Yr)'!I30+'6. Preferred (Scenario Yr)'!I5</f>
        <v>252.84466319481498</v>
      </c>
      <c r="J21" s="331">
        <f>'2. BL Supply'!J20+'2. BL Supply'!J21+'6. Preferred (Scenario Yr)'!J30+'6. Preferred (Scenario Yr)'!J5</f>
        <v>249.71132986148163</v>
      </c>
      <c r="K21" s="331">
        <f>'2. BL Supply'!K20+'2. BL Supply'!K21+'6. Preferred (Scenario Yr)'!K30+'6. Preferred (Scenario Yr)'!K5</f>
        <v>246.5779965281483</v>
      </c>
      <c r="L21" s="483">
        <f>'2. BL Supply'!L20+'2. BL Supply'!L21+'6. Preferred (Scenario Yr)'!L30+'6. Preferred (Scenario Yr)'!L5</f>
        <v>243.44466319481498</v>
      </c>
      <c r="M21" s="483">
        <f>'2. BL Supply'!M20+'2. BL Supply'!M21+'6. Preferred (Scenario Yr)'!M30+'6. Preferred (Scenario Yr)'!M5</f>
        <v>240.31132986148165</v>
      </c>
      <c r="N21" s="483">
        <f>'2. BL Supply'!N20+'2. BL Supply'!N21+'6. Preferred (Scenario Yr)'!N30+'6. Preferred (Scenario Yr)'!N5</f>
        <v>237.1779965281483</v>
      </c>
      <c r="O21" s="483">
        <f>'2. BL Supply'!O20+'2. BL Supply'!O21+'6. Preferred (Scenario Yr)'!O30+'6. Preferred (Scenario Yr)'!O5</f>
        <v>234.04466319481497</v>
      </c>
      <c r="P21" s="483">
        <f>'2. BL Supply'!P20+'2. BL Supply'!P21+'6. Preferred (Scenario Yr)'!P30+'6. Preferred (Scenario Yr)'!P5</f>
        <v>230.91132986148165</v>
      </c>
      <c r="Q21" s="483">
        <f>'2. BL Supply'!Q20+'2. BL Supply'!Q21+'6. Preferred (Scenario Yr)'!Q30+'6. Preferred (Scenario Yr)'!Q5</f>
        <v>227.77799652814832</v>
      </c>
      <c r="R21" s="483">
        <f>'2. BL Supply'!R20+'2. BL Supply'!R21+'6. Preferred (Scenario Yr)'!R30+'6. Preferred (Scenario Yr)'!R5</f>
        <v>224.64466319481497</v>
      </c>
      <c r="S21" s="483">
        <f>'2. BL Supply'!S20+'2. BL Supply'!S21+'6. Preferred (Scenario Yr)'!S30+'6. Preferred (Scenario Yr)'!S5</f>
        <v>221.51132986148164</v>
      </c>
      <c r="T21" s="483">
        <f>'2. BL Supply'!T20+'2. BL Supply'!T21+'6. Preferred (Scenario Yr)'!T30+'6. Preferred (Scenario Yr)'!T5</f>
        <v>218.37799652814832</v>
      </c>
      <c r="U21" s="483">
        <f>'2. BL Supply'!U20+'2. BL Supply'!U21+'6. Preferred (Scenario Yr)'!U30+'6. Preferred (Scenario Yr)'!U5</f>
        <v>215.24466319481496</v>
      </c>
      <c r="V21" s="483">
        <f>'2. BL Supply'!V20+'2. BL Supply'!V21+'6. Preferred (Scenario Yr)'!V30+'6. Preferred (Scenario Yr)'!V5</f>
        <v>174.894663194815</v>
      </c>
      <c r="W21" s="483">
        <f>'2. BL Supply'!W20+'2. BL Supply'!W21+'6. Preferred (Scenario Yr)'!W30+'6. Preferred (Scenario Yr)'!W5</f>
        <v>174.11132986148164</v>
      </c>
      <c r="X21" s="483">
        <f>'2. BL Supply'!X20+'2. BL Supply'!X21+'6. Preferred (Scenario Yr)'!X30+'6. Preferred (Scenario Yr)'!X5</f>
        <v>173.3279965281483</v>
      </c>
      <c r="Y21" s="483">
        <f>'2. BL Supply'!Y20+'2. BL Supply'!Y21+'6. Preferred (Scenario Yr)'!Y30+'6. Preferred (Scenario Yr)'!Y5</f>
        <v>172.54466319481497</v>
      </c>
      <c r="Z21" s="483">
        <f>'2. BL Supply'!Z20+'2. BL Supply'!Z21+'6. Preferred (Scenario Yr)'!Z30+'6. Preferred (Scenario Yr)'!Z5</f>
        <v>171.76132986148164</v>
      </c>
      <c r="AA21" s="483">
        <f>'2. BL Supply'!AA20+'2. BL Supply'!AA21+'6. Preferred (Scenario Yr)'!AA30+'6. Preferred (Scenario Yr)'!AA5</f>
        <v>165.97799652814831</v>
      </c>
      <c r="AB21" s="483">
        <f>'2. BL Supply'!AB20+'2. BL Supply'!AB21+'6. Preferred (Scenario Yr)'!AB30+'6. Preferred (Scenario Yr)'!AB5</f>
        <v>165.19466319481498</v>
      </c>
      <c r="AC21" s="483">
        <f>'2. BL Supply'!AC20+'2. BL Supply'!AC21+'6. Preferred (Scenario Yr)'!AC30+'6. Preferred (Scenario Yr)'!AC5</f>
        <v>164.41132986148165</v>
      </c>
      <c r="AD21" s="483">
        <f>'2. BL Supply'!AD20+'2. BL Supply'!AD21+'6. Preferred (Scenario Yr)'!AD30+'6. Preferred (Scenario Yr)'!AD5</f>
        <v>163.62799652814832</v>
      </c>
      <c r="AE21" s="483">
        <f>'2. BL Supply'!AE20+'2. BL Supply'!AE21+'6. Preferred (Scenario Yr)'!AE30+'6. Preferred (Scenario Yr)'!AE5</f>
        <v>162.84466319481498</v>
      </c>
      <c r="AF21" s="483">
        <f>'2. BL Supply'!AF20+'2. BL Supply'!AF21+'6. Preferred (Scenario Yr)'!AF30+'6. Preferred (Scenario Yr)'!AF5</f>
        <v>162.06132986148165</v>
      </c>
      <c r="AG21" s="483">
        <f>'2. BL Supply'!AG20+'2. BL Supply'!AG21+'6. Preferred (Scenario Yr)'!AG30+'6. Preferred (Scenario Yr)'!AG5</f>
        <v>161.27799652814832</v>
      </c>
      <c r="AH21" s="483">
        <f>'2. BL Supply'!AH20+'2. BL Supply'!AH21+'6. Preferred (Scenario Yr)'!AH30+'6. Preferred (Scenario Yr)'!AH5</f>
        <v>160.49466319481496</v>
      </c>
      <c r="AI21" s="483">
        <f>'2. BL Supply'!AI20+'2. BL Supply'!AI21+'6. Preferred (Scenario Yr)'!AI30+'6. Preferred (Scenario Yr)'!AI5</f>
        <v>159.71132986148166</v>
      </c>
      <c r="AJ21" s="712">
        <f>'2. BL Supply'!AJ20+'2. BL Supply'!AJ21+'6. Preferred (Scenario Yr)'!AJ30+'6. Preferred (Scenario Yr)'!AJ5</f>
        <v>158.9279965281483</v>
      </c>
    </row>
    <row r="22" spans="1:36" x14ac:dyDescent="0.2">
      <c r="A22" s="177"/>
      <c r="B22" s="1029"/>
      <c r="C22" s="709" t="s">
        <v>123</v>
      </c>
      <c r="D22" s="936" t="s">
        <v>123</v>
      </c>
      <c r="E22" s="845" t="s">
        <v>123</v>
      </c>
      <c r="F22" s="711" t="s">
        <v>123</v>
      </c>
      <c r="G22" s="711">
        <v>2</v>
      </c>
      <c r="H22" s="692"/>
      <c r="I22" s="331"/>
      <c r="J22" s="331"/>
      <c r="K22" s="331"/>
      <c r="L22" s="483" t="s">
        <v>123</v>
      </c>
      <c r="M22" s="483" t="s">
        <v>123</v>
      </c>
      <c r="N22" s="483" t="s">
        <v>123</v>
      </c>
      <c r="O22" s="483" t="s">
        <v>123</v>
      </c>
      <c r="P22" s="483" t="s">
        <v>123</v>
      </c>
      <c r="Q22" s="483" t="s">
        <v>123</v>
      </c>
      <c r="R22" s="483" t="s">
        <v>123</v>
      </c>
      <c r="S22" s="483" t="s">
        <v>123</v>
      </c>
      <c r="T22" s="483" t="s">
        <v>123</v>
      </c>
      <c r="U22" s="483" t="s">
        <v>123</v>
      </c>
      <c r="V22" s="483" t="s">
        <v>123</v>
      </c>
      <c r="W22" s="483" t="s">
        <v>123</v>
      </c>
      <c r="X22" s="483" t="s">
        <v>123</v>
      </c>
      <c r="Y22" s="483" t="s">
        <v>123</v>
      </c>
      <c r="Z22" s="483" t="s">
        <v>123</v>
      </c>
      <c r="AA22" s="483" t="s">
        <v>123</v>
      </c>
      <c r="AB22" s="483" t="s">
        <v>123</v>
      </c>
      <c r="AC22" s="483" t="s">
        <v>123</v>
      </c>
      <c r="AD22" s="483" t="s">
        <v>123</v>
      </c>
      <c r="AE22" s="483" t="s">
        <v>123</v>
      </c>
      <c r="AF22" s="483" t="s">
        <v>123</v>
      </c>
      <c r="AG22" s="483" t="s">
        <v>123</v>
      </c>
      <c r="AH22" s="483" t="s">
        <v>123</v>
      </c>
      <c r="AI22" s="483" t="s">
        <v>123</v>
      </c>
      <c r="AJ22" s="712" t="s">
        <v>123</v>
      </c>
    </row>
    <row r="23" spans="1:36" x14ac:dyDescent="0.2">
      <c r="A23" s="177"/>
      <c r="B23" s="1029"/>
      <c r="C23" s="806" t="s">
        <v>123</v>
      </c>
      <c r="D23" s="935" t="s">
        <v>123</v>
      </c>
      <c r="E23" s="931" t="s">
        <v>123</v>
      </c>
      <c r="F23" s="283" t="s">
        <v>123</v>
      </c>
      <c r="G23" s="283">
        <v>2</v>
      </c>
      <c r="H23" s="692" t="s">
        <v>123</v>
      </c>
      <c r="I23" s="331" t="s">
        <v>123</v>
      </c>
      <c r="J23" s="331" t="s">
        <v>123</v>
      </c>
      <c r="K23" s="331" t="s">
        <v>123</v>
      </c>
      <c r="L23" s="470" t="s">
        <v>123</v>
      </c>
      <c r="M23" s="470" t="s">
        <v>123</v>
      </c>
      <c r="N23" s="470" t="s">
        <v>123</v>
      </c>
      <c r="O23" s="470" t="s">
        <v>123</v>
      </c>
      <c r="P23" s="470" t="s">
        <v>123</v>
      </c>
      <c r="Q23" s="470" t="s">
        <v>123</v>
      </c>
      <c r="R23" s="470" t="s">
        <v>123</v>
      </c>
      <c r="S23" s="470" t="s">
        <v>123</v>
      </c>
      <c r="T23" s="470" t="s">
        <v>123</v>
      </c>
      <c r="U23" s="470" t="s">
        <v>123</v>
      </c>
      <c r="V23" s="470" t="s">
        <v>123</v>
      </c>
      <c r="W23" s="470" t="s">
        <v>123</v>
      </c>
      <c r="X23" s="470" t="s">
        <v>123</v>
      </c>
      <c r="Y23" s="470" t="s">
        <v>123</v>
      </c>
      <c r="Z23" s="470" t="s">
        <v>123</v>
      </c>
      <c r="AA23" s="470" t="s">
        <v>123</v>
      </c>
      <c r="AB23" s="470" t="s">
        <v>123</v>
      </c>
      <c r="AC23" s="470" t="s">
        <v>123</v>
      </c>
      <c r="AD23" s="470" t="s">
        <v>123</v>
      </c>
      <c r="AE23" s="470" t="s">
        <v>123</v>
      </c>
      <c r="AF23" s="470" t="s">
        <v>123</v>
      </c>
      <c r="AG23" s="470" t="s">
        <v>123</v>
      </c>
      <c r="AH23" s="470" t="s">
        <v>123</v>
      </c>
      <c r="AI23" s="470" t="s">
        <v>123</v>
      </c>
      <c r="AJ23" s="487" t="s">
        <v>123</v>
      </c>
    </row>
    <row r="24" spans="1:36" x14ac:dyDescent="0.2">
      <c r="A24" s="177"/>
      <c r="B24" s="1029"/>
      <c r="C24" s="806" t="s">
        <v>123</v>
      </c>
      <c r="D24" s="935" t="s">
        <v>123</v>
      </c>
      <c r="E24" s="931" t="s">
        <v>123</v>
      </c>
      <c r="F24" s="283" t="s">
        <v>123</v>
      </c>
      <c r="G24" s="283">
        <v>2</v>
      </c>
      <c r="H24" s="692" t="s">
        <v>123</v>
      </c>
      <c r="I24" s="331" t="s">
        <v>123</v>
      </c>
      <c r="J24" s="331" t="s">
        <v>123</v>
      </c>
      <c r="K24" s="331" t="s">
        <v>123</v>
      </c>
      <c r="L24" s="470" t="s">
        <v>123</v>
      </c>
      <c r="M24" s="470" t="s">
        <v>123</v>
      </c>
      <c r="N24" s="470" t="s">
        <v>123</v>
      </c>
      <c r="O24" s="470" t="s">
        <v>123</v>
      </c>
      <c r="P24" s="470" t="s">
        <v>123</v>
      </c>
      <c r="Q24" s="470" t="s">
        <v>123</v>
      </c>
      <c r="R24" s="470" t="s">
        <v>123</v>
      </c>
      <c r="S24" s="470" t="s">
        <v>123</v>
      </c>
      <c r="T24" s="470" t="s">
        <v>123</v>
      </c>
      <c r="U24" s="470" t="s">
        <v>123</v>
      </c>
      <c r="V24" s="470" t="s">
        <v>123</v>
      </c>
      <c r="W24" s="470" t="s">
        <v>123</v>
      </c>
      <c r="X24" s="470" t="s">
        <v>123</v>
      </c>
      <c r="Y24" s="470" t="s">
        <v>123</v>
      </c>
      <c r="Z24" s="470" t="s">
        <v>123</v>
      </c>
      <c r="AA24" s="470" t="s">
        <v>123</v>
      </c>
      <c r="AB24" s="470" t="s">
        <v>123</v>
      </c>
      <c r="AC24" s="470" t="s">
        <v>123</v>
      </c>
      <c r="AD24" s="470" t="s">
        <v>123</v>
      </c>
      <c r="AE24" s="470" t="s">
        <v>123</v>
      </c>
      <c r="AF24" s="470" t="s">
        <v>123</v>
      </c>
      <c r="AG24" s="470" t="s">
        <v>123</v>
      </c>
      <c r="AH24" s="470" t="s">
        <v>123</v>
      </c>
      <c r="AI24" s="470" t="s">
        <v>123</v>
      </c>
      <c r="AJ24" s="487" t="s">
        <v>123</v>
      </c>
    </row>
    <row r="25" spans="1:36" x14ac:dyDescent="0.2">
      <c r="A25" s="177"/>
      <c r="B25" s="1029"/>
      <c r="C25" s="806" t="s">
        <v>123</v>
      </c>
      <c r="D25" s="935" t="s">
        <v>123</v>
      </c>
      <c r="E25" s="931" t="s">
        <v>123</v>
      </c>
      <c r="F25" s="283" t="s">
        <v>123</v>
      </c>
      <c r="G25" s="283">
        <v>2</v>
      </c>
      <c r="H25" s="692" t="s">
        <v>123</v>
      </c>
      <c r="I25" s="331" t="s">
        <v>123</v>
      </c>
      <c r="J25" s="331" t="s">
        <v>123</v>
      </c>
      <c r="K25" s="331" t="s">
        <v>123</v>
      </c>
      <c r="L25" s="470" t="s">
        <v>123</v>
      </c>
      <c r="M25" s="470" t="s">
        <v>123</v>
      </c>
      <c r="N25" s="470" t="s">
        <v>123</v>
      </c>
      <c r="O25" s="470" t="s">
        <v>123</v>
      </c>
      <c r="P25" s="470" t="s">
        <v>123</v>
      </c>
      <c r="Q25" s="470" t="s">
        <v>123</v>
      </c>
      <c r="R25" s="470" t="s">
        <v>123</v>
      </c>
      <c r="S25" s="470" t="s">
        <v>123</v>
      </c>
      <c r="T25" s="470" t="s">
        <v>123</v>
      </c>
      <c r="U25" s="470" t="s">
        <v>123</v>
      </c>
      <c r="V25" s="470" t="s">
        <v>123</v>
      </c>
      <c r="W25" s="470" t="s">
        <v>123</v>
      </c>
      <c r="X25" s="470" t="s">
        <v>123</v>
      </c>
      <c r="Y25" s="470" t="s">
        <v>123</v>
      </c>
      <c r="Z25" s="470" t="s">
        <v>123</v>
      </c>
      <c r="AA25" s="470" t="s">
        <v>123</v>
      </c>
      <c r="AB25" s="470" t="s">
        <v>123</v>
      </c>
      <c r="AC25" s="470" t="s">
        <v>123</v>
      </c>
      <c r="AD25" s="470" t="s">
        <v>123</v>
      </c>
      <c r="AE25" s="470" t="s">
        <v>123</v>
      </c>
      <c r="AF25" s="470" t="s">
        <v>123</v>
      </c>
      <c r="AG25" s="470" t="s">
        <v>123</v>
      </c>
      <c r="AH25" s="470" t="s">
        <v>123</v>
      </c>
      <c r="AI25" s="470" t="s">
        <v>123</v>
      </c>
      <c r="AJ25" s="487" t="s">
        <v>123</v>
      </c>
    </row>
    <row r="26" spans="1:36" x14ac:dyDescent="0.2">
      <c r="A26" s="177"/>
      <c r="B26" s="1030"/>
      <c r="C26" s="806" t="s">
        <v>123</v>
      </c>
      <c r="D26" s="935" t="s">
        <v>123</v>
      </c>
      <c r="E26" s="931" t="s">
        <v>123</v>
      </c>
      <c r="F26" s="283" t="s">
        <v>123</v>
      </c>
      <c r="G26" s="283">
        <v>2</v>
      </c>
      <c r="H26" s="692" t="s">
        <v>123</v>
      </c>
      <c r="I26" s="331" t="s">
        <v>123</v>
      </c>
      <c r="J26" s="331" t="s">
        <v>123</v>
      </c>
      <c r="K26" s="331" t="s">
        <v>123</v>
      </c>
      <c r="L26" s="470" t="s">
        <v>123</v>
      </c>
      <c r="M26" s="470" t="s">
        <v>123</v>
      </c>
      <c r="N26" s="470" t="s">
        <v>123</v>
      </c>
      <c r="O26" s="470" t="s">
        <v>123</v>
      </c>
      <c r="P26" s="470" t="s">
        <v>123</v>
      </c>
      <c r="Q26" s="470" t="s">
        <v>123</v>
      </c>
      <c r="R26" s="470" t="s">
        <v>123</v>
      </c>
      <c r="S26" s="470" t="s">
        <v>123</v>
      </c>
      <c r="T26" s="470" t="s">
        <v>123</v>
      </c>
      <c r="U26" s="470" t="s">
        <v>123</v>
      </c>
      <c r="V26" s="470" t="s">
        <v>123</v>
      </c>
      <c r="W26" s="470" t="s">
        <v>123</v>
      </c>
      <c r="X26" s="470" t="s">
        <v>123</v>
      </c>
      <c r="Y26" s="470" t="s">
        <v>123</v>
      </c>
      <c r="Z26" s="470" t="s">
        <v>123</v>
      </c>
      <c r="AA26" s="470" t="s">
        <v>123</v>
      </c>
      <c r="AB26" s="470" t="s">
        <v>123</v>
      </c>
      <c r="AC26" s="470" t="s">
        <v>123</v>
      </c>
      <c r="AD26" s="470" t="s">
        <v>123</v>
      </c>
      <c r="AE26" s="470" t="s">
        <v>123</v>
      </c>
      <c r="AF26" s="470" t="s">
        <v>123</v>
      </c>
      <c r="AG26" s="470" t="s">
        <v>123</v>
      </c>
      <c r="AH26" s="470" t="s">
        <v>123</v>
      </c>
      <c r="AI26" s="470" t="s">
        <v>123</v>
      </c>
      <c r="AJ26" s="487" t="s">
        <v>123</v>
      </c>
    </row>
    <row r="27" spans="1:36" ht="25.5" x14ac:dyDescent="0.2">
      <c r="A27" s="177"/>
      <c r="B27" s="1031"/>
      <c r="C27" s="709" t="s">
        <v>639</v>
      </c>
      <c r="D27" s="711" t="s">
        <v>180</v>
      </c>
      <c r="E27" s="845" t="s">
        <v>831</v>
      </c>
      <c r="F27" s="711" t="s">
        <v>75</v>
      </c>
      <c r="G27" s="711">
        <v>2</v>
      </c>
      <c r="H27" s="692">
        <f>'2. BL Supply'!H27+'6. Preferred (Scenario Yr)'!H41+'6. Preferred (Scenario Yr)'!H17</f>
        <v>12.733438131596676</v>
      </c>
      <c r="I27" s="331">
        <f>'2. BL Supply'!I27+'6. Preferred (Scenario Yr)'!I41+'6. Preferred (Scenario Yr)'!I17</f>
        <v>12.733438131596676</v>
      </c>
      <c r="J27" s="331">
        <f>'2. BL Supply'!J27+'6. Preferred (Scenario Yr)'!J41+'6. Preferred (Scenario Yr)'!J17</f>
        <v>12.733438131596676</v>
      </c>
      <c r="K27" s="331">
        <f>'2. BL Supply'!K27+'6. Preferred (Scenario Yr)'!K41+'6. Preferred (Scenario Yr)'!K17</f>
        <v>12.733438131596676</v>
      </c>
      <c r="L27" s="483">
        <f>'2. BL Supply'!L27+'6. Preferred (Scenario Yr)'!L41+'6. Preferred (Scenario Yr)'!L17</f>
        <v>12.733438131596676</v>
      </c>
      <c r="M27" s="483">
        <f>'2. BL Supply'!M27+'6. Preferred (Scenario Yr)'!M41+'6. Preferred (Scenario Yr)'!M17</f>
        <v>12.733438131596676</v>
      </c>
      <c r="N27" s="483">
        <f>'2. BL Supply'!N27+'6. Preferred (Scenario Yr)'!N41+'6. Preferred (Scenario Yr)'!N17</f>
        <v>12.733438131596676</v>
      </c>
      <c r="O27" s="483">
        <f>'2. BL Supply'!O27+'6. Preferred (Scenario Yr)'!O41+'6. Preferred (Scenario Yr)'!O17</f>
        <v>12.733438131596676</v>
      </c>
      <c r="P27" s="483">
        <f>'2. BL Supply'!P27+'6. Preferred (Scenario Yr)'!P41+'6. Preferred (Scenario Yr)'!P17</f>
        <v>12.733438131596676</v>
      </c>
      <c r="Q27" s="483">
        <f>'2. BL Supply'!Q27+'6. Preferred (Scenario Yr)'!Q41+'6. Preferred (Scenario Yr)'!Q17</f>
        <v>12.733438131596676</v>
      </c>
      <c r="R27" s="483">
        <f>'2. BL Supply'!R27+'6. Preferred (Scenario Yr)'!R41+'6. Preferred (Scenario Yr)'!R17</f>
        <v>12.733438131596676</v>
      </c>
      <c r="S27" s="483">
        <f>'2. BL Supply'!S27+'6. Preferred (Scenario Yr)'!S41+'6. Preferred (Scenario Yr)'!S17</f>
        <v>12.733438131596676</v>
      </c>
      <c r="T27" s="483">
        <f>'2. BL Supply'!T27+'6. Preferred (Scenario Yr)'!T41+'6. Preferred (Scenario Yr)'!T17</f>
        <v>12.733438131596676</v>
      </c>
      <c r="U27" s="483">
        <f>'2. BL Supply'!U27+'6. Preferred (Scenario Yr)'!U41+'6. Preferred (Scenario Yr)'!U17</f>
        <v>12.733438131596676</v>
      </c>
      <c r="V27" s="483">
        <f>'2. BL Supply'!V27+'6. Preferred (Scenario Yr)'!V41+'6. Preferred (Scenario Yr)'!V17</f>
        <v>12.733438131596676</v>
      </c>
      <c r="W27" s="483">
        <f>'2. BL Supply'!W27+'6. Preferred (Scenario Yr)'!W41+'6. Preferred (Scenario Yr)'!W17</f>
        <v>12.733438131596676</v>
      </c>
      <c r="X27" s="483">
        <f>'2. BL Supply'!X27+'6. Preferred (Scenario Yr)'!X41+'6. Preferred (Scenario Yr)'!X17</f>
        <v>12.733438131596676</v>
      </c>
      <c r="Y27" s="483">
        <f>'2. BL Supply'!Y27+'6. Preferred (Scenario Yr)'!Y41+'6. Preferred (Scenario Yr)'!Y17</f>
        <v>12.733438131596676</v>
      </c>
      <c r="Z27" s="483">
        <f>'2. BL Supply'!Z27+'6. Preferred (Scenario Yr)'!Z41+'6. Preferred (Scenario Yr)'!Z17</f>
        <v>12.733438131596676</v>
      </c>
      <c r="AA27" s="483">
        <f>'2. BL Supply'!AA27+'6. Preferred (Scenario Yr)'!AA41+'6. Preferred (Scenario Yr)'!AA17</f>
        <v>12.733438131596676</v>
      </c>
      <c r="AB27" s="483">
        <f>'2. BL Supply'!AB27+'6. Preferred (Scenario Yr)'!AB41+'6. Preferred (Scenario Yr)'!AB17</f>
        <v>12.733438131596676</v>
      </c>
      <c r="AC27" s="483">
        <f>'2. BL Supply'!AC27+'6. Preferred (Scenario Yr)'!AC41+'6. Preferred (Scenario Yr)'!AC17</f>
        <v>12.733438131596676</v>
      </c>
      <c r="AD27" s="483">
        <f>'2. BL Supply'!AD27+'6. Preferred (Scenario Yr)'!AD41+'6. Preferred (Scenario Yr)'!AD17</f>
        <v>12.733438131596676</v>
      </c>
      <c r="AE27" s="483">
        <f>'2. BL Supply'!AE27+'6. Preferred (Scenario Yr)'!AE41+'6. Preferred (Scenario Yr)'!AE17</f>
        <v>12.733438131596676</v>
      </c>
      <c r="AF27" s="483">
        <f>'2. BL Supply'!AF27+'6. Preferred (Scenario Yr)'!AF41+'6. Preferred (Scenario Yr)'!AF17</f>
        <v>12.733438131596676</v>
      </c>
      <c r="AG27" s="483">
        <f>'2. BL Supply'!AG27+'6. Preferred (Scenario Yr)'!AG41+'6. Preferred (Scenario Yr)'!AG17</f>
        <v>12.733438131596676</v>
      </c>
      <c r="AH27" s="483">
        <f>'2. BL Supply'!AH27+'6. Preferred (Scenario Yr)'!AH41+'6. Preferred (Scenario Yr)'!AH17</f>
        <v>12.733438131596676</v>
      </c>
      <c r="AI27" s="483">
        <f>'2. BL Supply'!AI27+'6. Preferred (Scenario Yr)'!AI41+'6. Preferred (Scenario Yr)'!AI17</f>
        <v>12.733438131596676</v>
      </c>
      <c r="AJ27" s="712">
        <f>'2. BL Supply'!AJ27+'6. Preferred (Scenario Yr)'!AJ41+'6. Preferred (Scenario Yr)'!AJ17</f>
        <v>12.733438131596676</v>
      </c>
    </row>
    <row r="28" spans="1:36" ht="15.75" thickBot="1" x14ac:dyDescent="0.25">
      <c r="A28" s="177"/>
      <c r="B28" s="1032"/>
      <c r="C28" s="722" t="s">
        <v>640</v>
      </c>
      <c r="D28" s="723" t="s">
        <v>182</v>
      </c>
      <c r="E28" s="937" t="s">
        <v>641</v>
      </c>
      <c r="F28" s="926" t="s">
        <v>75</v>
      </c>
      <c r="G28" s="926">
        <v>2</v>
      </c>
      <c r="H28" s="721">
        <f>'2. BL Supply'!H28+'6. Preferred (Scenario Yr)'!H44</f>
        <v>3.8120985377405541</v>
      </c>
      <c r="I28" s="286">
        <f>'2. BL Supply'!I28+'6. Preferred (Scenario Yr)'!I44</f>
        <v>3.8120985377405541</v>
      </c>
      <c r="J28" s="286">
        <f>'2. BL Supply'!J28+'6. Preferred (Scenario Yr)'!J44</f>
        <v>3.8120985377405541</v>
      </c>
      <c r="K28" s="286">
        <f>'2. BL Supply'!K28+'6. Preferred (Scenario Yr)'!K44</f>
        <v>3.8120985377405541</v>
      </c>
      <c r="L28" s="490">
        <f>'2. BL Supply'!L28+'6. Preferred (Scenario Yr)'!L44</f>
        <v>3.8120985377405541</v>
      </c>
      <c r="M28" s="490">
        <f>'2. BL Supply'!M28+'6. Preferred (Scenario Yr)'!M44</f>
        <v>3.8120985377405541</v>
      </c>
      <c r="N28" s="490">
        <f>'2. BL Supply'!N28+'6. Preferred (Scenario Yr)'!N44</f>
        <v>3.8120985377405541</v>
      </c>
      <c r="O28" s="490">
        <f>'2. BL Supply'!O28+'6. Preferred (Scenario Yr)'!O44</f>
        <v>3.8120985377405541</v>
      </c>
      <c r="P28" s="490">
        <f>'2. BL Supply'!P28+'6. Preferred (Scenario Yr)'!P44</f>
        <v>3.8120985377405541</v>
      </c>
      <c r="Q28" s="490">
        <f>'2. BL Supply'!Q28+'6. Preferred (Scenario Yr)'!Q44</f>
        <v>3.8120985377405541</v>
      </c>
      <c r="R28" s="490">
        <f>'2. BL Supply'!R28+'6. Preferred (Scenario Yr)'!R44</f>
        <v>3.8120985377405541</v>
      </c>
      <c r="S28" s="490">
        <f>'2. BL Supply'!S28+'6. Preferred (Scenario Yr)'!S44</f>
        <v>3.8120985377405541</v>
      </c>
      <c r="T28" s="490">
        <f>'2. BL Supply'!T28+'6. Preferred (Scenario Yr)'!T44</f>
        <v>3.8120985377405541</v>
      </c>
      <c r="U28" s="490">
        <f>'2. BL Supply'!U28+'6. Preferred (Scenario Yr)'!U44</f>
        <v>3.8120985377405541</v>
      </c>
      <c r="V28" s="490">
        <f>'2. BL Supply'!V28+'6. Preferred (Scenario Yr)'!V44</f>
        <v>3.8120985377405541</v>
      </c>
      <c r="W28" s="490">
        <f>'2. BL Supply'!W28+'6. Preferred (Scenario Yr)'!W44</f>
        <v>3.8120985377405541</v>
      </c>
      <c r="X28" s="490">
        <f>'2. BL Supply'!X28+'6. Preferred (Scenario Yr)'!X44</f>
        <v>3.8120985377405541</v>
      </c>
      <c r="Y28" s="490">
        <f>'2. BL Supply'!Y28+'6. Preferred (Scenario Yr)'!Y44</f>
        <v>3.8120985377405541</v>
      </c>
      <c r="Z28" s="490">
        <f>'2. BL Supply'!Z28+'6. Preferred (Scenario Yr)'!Z44</f>
        <v>3.8120985377405541</v>
      </c>
      <c r="AA28" s="490">
        <f>'2. BL Supply'!AA28+'6. Preferred (Scenario Yr)'!AA44</f>
        <v>3.8120985377405541</v>
      </c>
      <c r="AB28" s="490">
        <f>'2. BL Supply'!AB28+'6. Preferred (Scenario Yr)'!AB44</f>
        <v>3.8120985377405541</v>
      </c>
      <c r="AC28" s="490">
        <f>'2. BL Supply'!AC28+'6. Preferred (Scenario Yr)'!AC44</f>
        <v>3.8120985377405541</v>
      </c>
      <c r="AD28" s="490">
        <f>'2. BL Supply'!AD28+'6. Preferred (Scenario Yr)'!AD44</f>
        <v>3.8120985377405541</v>
      </c>
      <c r="AE28" s="490">
        <f>'2. BL Supply'!AE28+'6. Preferred (Scenario Yr)'!AE44</f>
        <v>3.8120985377405541</v>
      </c>
      <c r="AF28" s="490">
        <f>'2. BL Supply'!AF28+'6. Preferred (Scenario Yr)'!AF44</f>
        <v>3.8120985377405541</v>
      </c>
      <c r="AG28" s="490">
        <f>'2. BL Supply'!AG28+'6. Preferred (Scenario Yr)'!AG44</f>
        <v>3.8120985377405541</v>
      </c>
      <c r="AH28" s="490">
        <f>'2. BL Supply'!AH28+'6. Preferred (Scenario Yr)'!AH44</f>
        <v>3.8120985377405541</v>
      </c>
      <c r="AI28" s="490">
        <f>'2. BL Supply'!AI28+'6. Preferred (Scenario Yr)'!AI44</f>
        <v>3.8120985377405541</v>
      </c>
      <c r="AJ28" s="484">
        <f>'2. BL Supply'!AJ28+'6. Preferred (Scenario Yr)'!AJ44</f>
        <v>3.8120985377405541</v>
      </c>
    </row>
    <row r="29" spans="1:36" ht="15.75" x14ac:dyDescent="0.25">
      <c r="A29" s="177"/>
      <c r="B29" s="196"/>
      <c r="C29" s="174"/>
      <c r="D29" s="289"/>
      <c r="E29" s="290"/>
      <c r="F29" s="197"/>
      <c r="G29" s="197"/>
      <c r="H29" s="197"/>
      <c r="I29" s="200"/>
      <c r="J29" s="291"/>
      <c r="K29" s="292"/>
      <c r="L29" s="293"/>
      <c r="M29" s="29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36" ht="15.75" x14ac:dyDescent="0.25">
      <c r="A30" s="177"/>
      <c r="B30" s="196"/>
      <c r="C30" s="174"/>
      <c r="D30" s="295"/>
      <c r="E30" s="296"/>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5.75" x14ac:dyDescent="0.25">
      <c r="A31" s="177"/>
      <c r="B31" s="196"/>
      <c r="C31" s="197"/>
      <c r="D31" s="289"/>
      <c r="E31" s="290"/>
      <c r="F31" s="197"/>
      <c r="G31" s="197"/>
      <c r="H31" s="197"/>
      <c r="I31" s="197"/>
      <c r="J31" s="197"/>
      <c r="K31" s="197"/>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36" ht="15.75" x14ac:dyDescent="0.25">
      <c r="A32" s="177"/>
      <c r="B32" s="196"/>
      <c r="C32" s="197"/>
      <c r="D32" s="297" t="str">
        <f>'TITLE PAGE'!B9</f>
        <v>Company:</v>
      </c>
      <c r="E32" s="159" t="str">
        <f>'TITLE PAGE'!D9</f>
        <v>Severn Trent Water</v>
      </c>
      <c r="F32" s="197"/>
      <c r="G32" s="197"/>
      <c r="H32" s="197"/>
      <c r="I32" s="197"/>
      <c r="J32" s="197"/>
      <c r="K32" s="197"/>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15.75" x14ac:dyDescent="0.25">
      <c r="A33" s="177"/>
      <c r="B33" s="196"/>
      <c r="C33" s="197"/>
      <c r="D33" s="298" t="str">
        <f>'TITLE PAGE'!B10</f>
        <v>Resource Zone Name:</v>
      </c>
      <c r="E33" s="163" t="str">
        <f>'TITLE PAGE'!D10</f>
        <v>Nottinghamshire</v>
      </c>
      <c r="F33" s="197"/>
      <c r="G33" s="197"/>
      <c r="H33" s="197"/>
      <c r="I33" s="197"/>
      <c r="J33" s="197"/>
      <c r="K33" s="197"/>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row r="34" spans="1:36" ht="15.75" x14ac:dyDescent="0.25">
      <c r="A34" s="177"/>
      <c r="B34" s="196"/>
      <c r="C34" s="197"/>
      <c r="D34" s="298" t="str">
        <f>'TITLE PAGE'!B11</f>
        <v>Resource Zone Number:</v>
      </c>
      <c r="E34" s="165">
        <f>'TITLE PAGE'!D11</f>
        <v>8</v>
      </c>
      <c r="F34" s="197"/>
      <c r="G34" s="197"/>
      <c r="H34" s="197"/>
      <c r="I34" s="197"/>
      <c r="J34" s="197"/>
      <c r="K34" s="197"/>
      <c r="L34" s="197"/>
      <c r="M34" s="197"/>
      <c r="N34" s="197"/>
      <c r="O34" s="197"/>
      <c r="P34" s="174"/>
      <c r="Q34" s="174"/>
      <c r="R34" s="174"/>
      <c r="S34" s="174"/>
      <c r="T34" s="174"/>
      <c r="U34" s="174"/>
      <c r="V34" s="174"/>
      <c r="W34" s="174"/>
      <c r="X34" s="174"/>
      <c r="Y34" s="174"/>
      <c r="Z34" s="174"/>
      <c r="AA34" s="174"/>
      <c r="AB34" s="174"/>
      <c r="AC34" s="174"/>
      <c r="AD34" s="174"/>
      <c r="AE34" s="174"/>
      <c r="AF34" s="174"/>
      <c r="AG34" s="174"/>
      <c r="AH34" s="174"/>
      <c r="AI34" s="174"/>
      <c r="AJ34" s="174"/>
    </row>
    <row r="35" spans="1:36" ht="15.75" x14ac:dyDescent="0.25">
      <c r="A35" s="177"/>
      <c r="B35" s="196"/>
      <c r="C35" s="197"/>
      <c r="D35" s="298" t="str">
        <f>'TITLE PAGE'!B12</f>
        <v xml:space="preserve">Planning Scenario Name:                                                                     </v>
      </c>
      <c r="E35" s="163" t="str">
        <f>'TITLE PAGE'!D12</f>
        <v>Dry Year Annual Average</v>
      </c>
      <c r="F35" s="197"/>
      <c r="G35" s="197"/>
      <c r="H35" s="197"/>
      <c r="I35" s="197"/>
      <c r="J35" s="197"/>
      <c r="K35" s="197"/>
      <c r="L35" s="197"/>
      <c r="M35" s="197"/>
      <c r="N35" s="197"/>
      <c r="O35" s="197"/>
      <c r="P35" s="174"/>
      <c r="Q35" s="174"/>
      <c r="R35" s="174"/>
      <c r="S35" s="174"/>
      <c r="T35" s="174"/>
      <c r="U35" s="174"/>
      <c r="V35" s="174"/>
      <c r="W35" s="174"/>
      <c r="X35" s="174"/>
      <c r="Y35" s="174"/>
      <c r="Z35" s="174"/>
      <c r="AA35" s="174"/>
      <c r="AB35" s="174"/>
      <c r="AC35" s="174"/>
      <c r="AD35" s="174"/>
      <c r="AE35" s="174"/>
      <c r="AF35" s="174"/>
      <c r="AG35" s="174"/>
      <c r="AH35" s="174"/>
      <c r="AI35" s="174"/>
      <c r="AJ35" s="174"/>
    </row>
    <row r="36" spans="1:36" ht="15.75" x14ac:dyDescent="0.25">
      <c r="A36" s="177"/>
      <c r="B36" s="196"/>
      <c r="C36" s="197"/>
      <c r="D36" s="299" t="str">
        <f>'TITLE PAGE'!B13</f>
        <v xml:space="preserve">Chosen Level of Service:  </v>
      </c>
      <c r="E36" s="170" t="str">
        <f>'TITLE PAGE'!D13</f>
        <v>No more than 3 in 100 Temporary Use Bans</v>
      </c>
      <c r="F36" s="197"/>
      <c r="G36" s="197"/>
      <c r="H36" s="197"/>
      <c r="I36" s="197"/>
      <c r="J36" s="197"/>
      <c r="K36" s="197"/>
      <c r="L36" s="197"/>
      <c r="M36" s="197"/>
      <c r="N36" s="197"/>
      <c r="O36" s="197"/>
      <c r="P36" s="174"/>
      <c r="Q36" s="174"/>
      <c r="R36" s="174"/>
      <c r="S36" s="174"/>
      <c r="T36" s="174"/>
      <c r="U36" s="174"/>
      <c r="V36" s="174"/>
      <c r="W36" s="174"/>
      <c r="X36" s="174"/>
      <c r="Y36" s="174"/>
      <c r="Z36" s="174"/>
      <c r="AA36" s="174"/>
      <c r="AB36" s="174"/>
      <c r="AC36" s="174"/>
      <c r="AD36" s="174"/>
      <c r="AE36" s="174"/>
      <c r="AF36" s="174"/>
      <c r="AG36" s="174"/>
      <c r="AH36" s="174"/>
      <c r="AI36" s="174"/>
      <c r="AJ36" s="174"/>
    </row>
  </sheetData>
  <sheetProtection algorithmName="SHA-512" hashValue="1pKxSwB7+NGtrR8ShjHvC5PhhOQtkznW/1F/nPlnYoO3STZzmFbaro3+SWmRPwNBe1MRlRqaSotr8X8RfwkftA==" saltValue="/X8RZfBWMYI8ebjkqd4LVg==" spinCount="100000" sheet="1" objects="1" scenarios="1" selectLockedCells="1" selectUnlockedCells="1"/>
  <mergeCells count="3">
    <mergeCell ref="B3:B12"/>
    <mergeCell ref="B13:B26"/>
    <mergeCell ref="B27:B28"/>
  </mergeCell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Tables</DocType>
    <Company xmlns="3d2cf0cd-f524-4152-8aab-4099e63f8139">ST</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651E3122-D569-455C-B7A9-CE72C1334E6D}">
  <ds:schemaRefs>
    <ds:schemaRef ds:uri="http://schemas.microsoft.com/sharepoint/v3/contenttype/forms"/>
  </ds:schemaRefs>
</ds:datastoreItem>
</file>

<file path=customXml/itemProps2.xml><?xml version="1.0" encoding="utf-8"?>
<ds:datastoreItem xmlns:ds="http://schemas.openxmlformats.org/officeDocument/2006/customXml" ds:itemID="{E4A14F16-FBC4-4CF2-9E13-17F47B086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02E5B1-245A-4FBC-9481-8D9E4EA12256}">
  <ds:schemaRefs>
    <ds:schemaRef ds:uri="3d2cf0cd-f524-4152-8aab-4099e63f8139"/>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Table 10. Drought plan links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2018-07-21T21:45:08Z</dcterms:created>
  <dcterms:modified xsi:type="dcterms:W3CDTF">2019-08-14T19:10:19Z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Order">
    <vt:r8>7600</vt:r8>
  </property>
</Properties>
</file>